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Calculator CowCalf Raising" sheetId="2" r:id="rId5"/>
    <sheet state="visible" name="Calculator Stocker to Feeder" sheetId="3" r:id="rId6"/>
    <sheet state="visible" name="Calculator Feeder to Finish" sheetId="4" r:id="rId7"/>
    <sheet state="visible" name="Calculator Harvest and Processi" sheetId="5" r:id="rId8"/>
    <sheet state="visible" name="Summary of Enterprises" sheetId="6" r:id="rId9"/>
  </sheets>
  <definedNames>
    <definedName name="PricingScenarios">#REF!</definedName>
    <definedName name="ProcessingScenarios">#REF!</definedName>
  </definedNames>
  <calcPr/>
  <extLst>
    <ext uri="GoogleSheetsCustomDataVersion2">
      <go:sheetsCustomData xmlns:go="http://customooxmlschemas.google.com/" r:id="rId10" roundtripDataChecksum="y6cjiMMVpe+WFFdY7MK8/PHKwyZ+Lp/TBJC+/blikXE="/>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C42">
      <text>
        <t xml:space="preserve">Consider this as a cost even if you take owner draw and you (owner) are the only staffer.
======</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81">
      <text>
        <t xml:space="preserve">This would include processor communication and coordination, meat pickup and other supervisory oversight.
======</t>
      </text>
    </comment>
    <comment authorId="0" ref="D57">
      <text>
        <t xml:space="preserve">======
ID#AAAAv7op8T0
    (2023-04-26 21:02:03)
grocer: 5-7 days moderately aged
rests: 14-21 days well aged for flavor</t>
      </text>
    </comment>
  </commentList>
  <extLst>
    <ext uri="GoogleSheetsCustomDataVersion2">
      <go:sheetsCustomData xmlns:go="http://customooxmlschemas.google.com/" r:id="rId1" roundtripDataSignature="AMtx7mjlHae/PX/3wM4lNnXNwk02eiL7JA=="/>
    </ext>
  </extLst>
</comments>
</file>

<file path=xl/sharedStrings.xml><?xml version="1.0" encoding="utf-8"?>
<sst xmlns="http://schemas.openxmlformats.org/spreadsheetml/2006/main" count="327" uniqueCount="255">
  <si>
    <t>This tool was developed for PA Preferred's 
Farm to Instituion Grower's Sessions</t>
  </si>
  <si>
    <t>HOW TO USE THIS WORKBOOK</t>
  </si>
  <si>
    <t xml:space="preserve">Purpose: 
This tool is designed to help you identify your cost of production (COP). The tool is specifically for a beef operation. It will assist you with identifying where your expenses are, how batch size and number of batches can impact your COP, and how to weigh the difference in relation to different forms of processing (whole vs. cut/wrap or on farm vs. processor). There are additional tabs which will assist to with pricing comarision and and processor comaprisons. 
Move through the tabs from left to right beginning with the "CALCULATORS" tabs. These are the most important as data source tabs. Enter your numbers in the Peach colored cells. The Grey cells will calculate themselves. Numbers entered here will be automatically carried over to the other tabs. If you need to make adjustments, return to the "CALCULATORS" tab. 
The final "Summary" tab will show you a synopsis of how each stage compares and and adds up to your total Breakeven. This will also be your chance to adjust miscellaneous expenses and income. </t>
  </si>
  <si>
    <t>Suggested Records and Documents Needed: 
1) Year end records for, (usually found on your profit &amp; loss statement): 
         feed 
         pasture related expenses
         utlities
         processing
         transportation
         animals purchased 
         other expenses
         total # beef slaughtered in a year, and total package weights for 1 head
2) Labor rates- a time study is useful to estimate your labor costs 
3) Schedule F to enter additonal operational costs, overhead, and capital expenses</t>
  </si>
  <si>
    <t>INPUT YOUR INFORMATION INTO PEACH CELL</t>
  </si>
  <si>
    <t>GREY CELLS CALCULATE</t>
  </si>
  <si>
    <t>BEEF COSTS WORKSHEET - COSTS OF RAISING (PAGE 1) - Cow/Calf</t>
  </si>
  <si>
    <t>This model calculates costs of raising each stage of beef, cow/calf, stocker and and feeder to finish.</t>
  </si>
  <si>
    <t>Skip this tab if you don't operate a cow/calf enterprise on the farm.</t>
  </si>
  <si>
    <t>STEP 1</t>
  </si>
  <si>
    <t>ASSUMPTIONS, COW/CALF</t>
  </si>
  <si>
    <t>number of cow/calf pairs</t>
  </si>
  <si>
    <t>weaning/success rate</t>
  </si>
  <si>
    <t>number of replacements/culls annually</t>
  </si>
  <si>
    <t>cost of replacement cow</t>
  </si>
  <si>
    <t>number of viable calfs</t>
  </si>
  <si>
    <t>this could be as meat or a live sale</t>
  </si>
  <si>
    <t>revenue from cull cow, each (gross)</t>
  </si>
  <si>
    <t>if applicable (don't use processing cost for live sale)</t>
  </si>
  <si>
    <t>costs of transportation and/or processing cull</t>
  </si>
  <si>
    <t>profit from cull cows, each</t>
  </si>
  <si>
    <t>Income opportunity from cows/culls</t>
  </si>
  <si>
    <t>Cost of replacements</t>
  </si>
  <si>
    <t>Gross Profit on cows</t>
  </si>
  <si>
    <t>Gross Margin on cows (%)</t>
  </si>
  <si>
    <t>STEP 2</t>
  </si>
  <si>
    <t>FEED CALCULATOR</t>
  </si>
  <si>
    <t>Best practice would be for you to sell feed to your beef operation at a markup.  However, you can use a cost metric for the time being.</t>
  </si>
  <si>
    <t>cost of feed (grown)*</t>
  </si>
  <si>
    <t>Is this for the 9 mo gestation? How many months until weaning?</t>
  </si>
  <si>
    <t>cost of feed (purchased)</t>
  </si>
  <si>
    <t>Who are we feeding?</t>
  </si>
  <si>
    <t>Sample Assumption: cost of feeding support herd for a year AND cost of feeding weaning calves for 18 weeks.</t>
  </si>
  <si>
    <t>cost of mineral supplements</t>
  </si>
  <si>
    <t xml:space="preserve">For how long are we feeding? </t>
  </si>
  <si>
    <t>Cost subtotal</t>
  </si>
  <si>
    <t>STEP 3</t>
  </si>
  <si>
    <t>MISC COSTS OF GOODS SOLD</t>
  </si>
  <si>
    <t>Can this be driven by head and not total herd?</t>
  </si>
  <si>
    <t>Veterinary</t>
  </si>
  <si>
    <t>Calves only</t>
  </si>
  <si>
    <t>AI or Bull Costs</t>
  </si>
  <si>
    <t>One time fee</t>
  </si>
  <si>
    <t xml:space="preserve">Bedding </t>
  </si>
  <si>
    <t>Other supplies</t>
  </si>
  <si>
    <t>STEP 5</t>
  </si>
  <si>
    <t>LABOR</t>
  </si>
  <si>
    <t>Be very careful here. This section has big impact to costs.</t>
  </si>
  <si>
    <t>Total annual cost of farm worker labor to beef</t>
  </si>
  <si>
    <t>Does this individual actual make 30k and this is only part of their job?</t>
  </si>
  <si>
    <t>% allocation to cow calf operation (labor)</t>
  </si>
  <si>
    <t>Total annual cost of management labor to beef</t>
  </si>
  <si>
    <t>% allocation to cow calf operation (management)</t>
  </si>
  <si>
    <t>Labor allocation, $</t>
  </si>
  <si>
    <t>Management allocation, $</t>
  </si>
  <si>
    <t>Birth to weaning</t>
  </si>
  <si>
    <t>Number of weeks in cow/calf cycle</t>
  </si>
  <si>
    <t>Cost of labor, cow/calf</t>
  </si>
  <si>
    <t>Per Calf</t>
  </si>
  <si>
    <t>Per All Calves</t>
  </si>
  <si>
    <t>ex: $2/lb for grass fed 550 lb calf</t>
  </si>
  <si>
    <t>Price to sell calf (internal or external)</t>
  </si>
  <si>
    <t>Total Cost of Raising, per cow/calf</t>
  </si>
  <si>
    <t>GP from Culls</t>
  </si>
  <si>
    <t>n/a</t>
  </si>
  <si>
    <t>GP on Calves</t>
  </si>
  <si>
    <t>Margin on Calves and Culls</t>
  </si>
  <si>
    <t>go to the next calcualtor page---&gt;</t>
  </si>
  <si>
    <t>Assumptions</t>
  </si>
  <si>
    <t>BEEF COSTS WORKSHEET - COSTS OF RAISING (PAGE 2) - Stocker to Feeder</t>
  </si>
  <si>
    <t>Skip this page if your operation starts with Feeders.</t>
  </si>
  <si>
    <t>ASSUMPTIONS, Stocker</t>
  </si>
  <si>
    <t>Use your number of weaned calves or purchased stockers, or a sum of both</t>
  </si>
  <si>
    <t>number of stockers</t>
  </si>
  <si>
    <t>Enter market price by the cost per head (or cwt x weight), or use internal cost.  If you want to project earning a margin at each step, use a cost here that is higher than your calculation on Cow/Calf tab.  You may have to use an average of price of raised &amp; bought if you do both.</t>
  </si>
  <si>
    <t>Your own cost OR Market price per head</t>
  </si>
  <si>
    <t>Consider how many head you are feeding!</t>
  </si>
  <si>
    <t>Enter cost of growing feed</t>
  </si>
  <si>
    <t>Cost per head x number of stockers</t>
  </si>
  <si>
    <t>Enter cost of buying in feed</t>
  </si>
  <si>
    <t>Keep in mind the 'unit' of total stockers</t>
  </si>
  <si>
    <t>Transportation of stockers to farm</t>
  </si>
  <si>
    <t>LABOR CHECK NUMBERS:</t>
  </si>
  <si>
    <t>plus cow/calf</t>
  </si>
  <si>
    <t>labor subtotal</t>
  </si>
  <si>
    <t>% allocation to stocker/feeder (labor)</t>
  </si>
  <si>
    <t>% allocation to stocker/feeder (management)</t>
  </si>
  <si>
    <t>Number of weeks in stocker cycle</t>
  </si>
  <si>
    <t>Cost of labor, stocker</t>
  </si>
  <si>
    <t>Per Stocker</t>
  </si>
  <si>
    <t>Per All Stockers</t>
  </si>
  <si>
    <t>ex: $2/lb for grass fed 750 lb stocker</t>
  </si>
  <si>
    <t>Price to sell stocker (internal or external)</t>
  </si>
  <si>
    <t>Total Cost of Raising, stocker</t>
  </si>
  <si>
    <t>GP on Stockers</t>
  </si>
  <si>
    <t>Margin on Stockers</t>
  </si>
  <si>
    <t>*best practice would be selling internally with a margin</t>
  </si>
  <si>
    <t>go to the next calcualtor page</t>
  </si>
  <si>
    <t>BEEF COSTS WORKSHEET - COSTS OF RAISING (PAGE 3) - Feeder to Finish</t>
  </si>
  <si>
    <t>Start here if you buy feeders</t>
  </si>
  <si>
    <t>ASSUMPTIONS, Feeder</t>
  </si>
  <si>
    <t>Use your number of stockers or purchased feeders, or a sum of both</t>
  </si>
  <si>
    <t>number of feeders</t>
  </si>
  <si>
    <t>Enter market price by the cost per cwt x weight, or use internal price.  Don't use cost from the prior tab - you should earn a margin at each step.  You may have to use an average of price of raised &amp; bought if you do both.</t>
  </si>
  <si>
    <t>Cost to Produce OR Market Price per Head</t>
  </si>
  <si>
    <t>If you are raising your own stockers, use your own COST per head instead of market price.</t>
  </si>
  <si>
    <t>NOPE</t>
  </si>
  <si>
    <t>costs of transportation of purchased feeders</t>
  </si>
  <si>
    <t>This would likely be $0 for a cow/calf operation</t>
  </si>
  <si>
    <t>cost of transportation to processor</t>
  </si>
  <si>
    <t>plus stocker</t>
  </si>
  <si>
    <t>Labor subtotal</t>
  </si>
  <si>
    <t>% allocation to Feeder operation (labor)</t>
  </si>
  <si>
    <t>% allocation to Feeder operation (management)</t>
  </si>
  <si>
    <t>Number of weeks in feeder cycle</t>
  </si>
  <si>
    <t>Double check this</t>
  </si>
  <si>
    <t>Cost of labor, Feeders</t>
  </si>
  <si>
    <t>Per Feeder</t>
  </si>
  <si>
    <t>Per All Feeders</t>
  </si>
  <si>
    <t>Price to sell finished feeder (internal or external)</t>
  </si>
  <si>
    <t>HCW, $3.25 for grass fed</t>
  </si>
  <si>
    <t>Make these numbers more current</t>
  </si>
  <si>
    <t>Total Cost of Raising, feeder</t>
  </si>
  <si>
    <t>Margin on Feeders</t>
  </si>
  <si>
    <t>BEEF COSTS WORKSHEET - PROCESSING &amp; PACKAGING (PAGE 4)</t>
  </si>
  <si>
    <t>This page summarizes the harvest to show potential output in pounds by product, revenue by product and by animal, and associated costs of processing and packaging</t>
  </si>
  <si>
    <t>Beef: number of head to processing</t>
  </si>
  <si>
    <t>HARVEST SUMMMARY - STEP 1</t>
  </si>
  <si>
    <t>Directions</t>
  </si>
  <si>
    <t>list beef products here (or add to our prompts below)</t>
  </si>
  <si>
    <t>List yield per product PER HEAD, in pounds. leave blank if n/a:</t>
  </si>
  <si>
    <t>List your prices per pound:</t>
  </si>
  <si>
    <t>Potential Revenue PER HEAD:</t>
  </si>
  <si>
    <t>Potential Revenue TOTAL HEAD in A7 above:</t>
  </si>
  <si>
    <t>Babyback ribs</t>
  </si>
  <si>
    <t>Beef sticks</t>
  </si>
  <si>
    <t>Bones</t>
  </si>
  <si>
    <t>Brisket</t>
  </si>
  <si>
    <t>Bottom Round</t>
  </si>
  <si>
    <t>Chipped Steak</t>
  </si>
  <si>
    <t>Cubed Steak</t>
  </si>
  <si>
    <t>Chuck Eye</t>
  </si>
  <si>
    <t>Chuck Roast</t>
  </si>
  <si>
    <t>Delmonico</t>
  </si>
  <si>
    <t>Filet Mignon</t>
  </si>
  <si>
    <t>Flank Steaks</t>
  </si>
  <si>
    <t>Flap Steak</t>
  </si>
  <si>
    <t>Flat Iron Steak</t>
  </si>
  <si>
    <t>Ground Beef</t>
  </si>
  <si>
    <t>Hanger Steak</t>
  </si>
  <si>
    <t>Organs</t>
  </si>
  <si>
    <t>Hot Dogs</t>
  </si>
  <si>
    <t>Jerky</t>
  </si>
  <si>
    <t>Keilbasa</t>
  </si>
  <si>
    <t>London Broil</t>
  </si>
  <si>
    <t>Marrow Bones</t>
  </si>
  <si>
    <t>Mock Tender</t>
  </si>
  <si>
    <t>New York Strip</t>
  </si>
  <si>
    <t>Osso Bucco or Shank</t>
  </si>
  <si>
    <t>Oxtail</t>
  </si>
  <si>
    <t>Patties (ground beef)</t>
  </si>
  <si>
    <t>Petite Tender</t>
  </si>
  <si>
    <t>Ranch Steak</t>
  </si>
  <si>
    <t>Ribeye, bone in</t>
  </si>
  <si>
    <t>Short Ribs</t>
  </si>
  <si>
    <t>Sausage</t>
  </si>
  <si>
    <t>Sirloin Steak</t>
  </si>
  <si>
    <t>Skirt Steak</t>
  </si>
  <si>
    <t>Tallow</t>
  </si>
  <si>
    <t>Top-Round</t>
  </si>
  <si>
    <t>Tongue</t>
  </si>
  <si>
    <t>Tri tip</t>
  </si>
  <si>
    <t>Other 1- Stew Meat</t>
  </si>
  <si>
    <t>Other 2</t>
  </si>
  <si>
    <t>Other 3</t>
  </si>
  <si>
    <t>Total Pounds Cut Yield per head</t>
  </si>
  <si>
    <t>Average Revenue per pound:</t>
  </si>
  <si>
    <t>Hot Carcass Weight (hanging weight) for above animal</t>
  </si>
  <si>
    <t>Yield %</t>
  </si>
  <si>
    <t>2%-3% carcass weight (water) loss from hot to chilled</t>
  </si>
  <si>
    <t>additional 1%-1.5% weight reduction per day of aging</t>
  </si>
  <si>
    <t>*you can copy this workbook and "save as" to experiment with different cut and pack scenarios.</t>
  </si>
  <si>
    <t>PROCESSING SUMMMARY - STEP 2</t>
  </si>
  <si>
    <t>Enter your costs of processing below.  You may add lines or modify the prompts for each line if your process is different.</t>
  </si>
  <si>
    <t>Service or Item</t>
  </si>
  <si>
    <t>enter per head costs for a typical animal</t>
  </si>
  <si>
    <t>Slaughter fee</t>
  </si>
  <si>
    <t>Fabrication Services PER LB</t>
  </si>
  <si>
    <t>Cost per Unit</t>
  </si>
  <si>
    <t>Units/Pounds</t>
  </si>
  <si>
    <t>Cost</t>
  </si>
  <si>
    <t>Cut &amp; Wrap, per pound</t>
  </si>
  <si>
    <t>Patties</t>
  </si>
  <si>
    <t>Stew Meat</t>
  </si>
  <si>
    <t>Stir Fry</t>
  </si>
  <si>
    <t>Smoking</t>
  </si>
  <si>
    <t>Jerkey</t>
  </si>
  <si>
    <t>Other 1</t>
  </si>
  <si>
    <t>Processing Subtotal</t>
  </si>
  <si>
    <t>In this next section, record labor expenses for the whole harvest to the processor.  Time will be valued at the effective cost of labor below.  Enter time by the hour, adding up time for multiple employees if needed.</t>
  </si>
  <si>
    <t>% allocation to harvest management</t>
  </si>
  <si>
    <t>Labor Check subtotal:</t>
  </si>
  <si>
    <t>Effective cost of management labor</t>
  </si>
  <si>
    <t>Cost of labor per head of beef:</t>
  </si>
  <si>
    <t>Additional Direct Costs of Marketing &amp; Sales, Annual</t>
  </si>
  <si>
    <t>Management of sales efforts</t>
  </si>
  <si>
    <t>Website for direct to consumer</t>
  </si>
  <si>
    <t>Boxing and packing</t>
  </si>
  <si>
    <t>Cold storage</t>
  </si>
  <si>
    <t>Other Direct cost</t>
  </si>
  <si>
    <t>Additional costs of Marketing &amp; Sales</t>
  </si>
  <si>
    <t>Additional harvest and processing costs per head:</t>
  </si>
  <si>
    <t>Per Head</t>
  </si>
  <si>
    <t>Per Harvest</t>
  </si>
  <si>
    <t>Revenue from Beef</t>
  </si>
  <si>
    <t>Cost of Feeder Production</t>
  </si>
  <si>
    <t>Costs of Processing</t>
  </si>
  <si>
    <t>Costs of Labor</t>
  </si>
  <si>
    <t>Costs of Marketing and Sales</t>
  </si>
  <si>
    <t>Total Costs of Beef</t>
  </si>
  <si>
    <t>Margin on Beef</t>
  </si>
  <si>
    <t>go to summary page</t>
  </si>
  <si>
    <t>INPUT YOUR INFORMATION INTO PEACH CELLS</t>
  </si>
  <si>
    <t>The following chart summarizes the information entered to assess profits. In order to test different scenarios, go to file-&gt; "save as" and make a copy.  Then modify the inputs or processing and harvest details as appropriate and re-run the model.</t>
  </si>
  <si>
    <t>Reference Summary of Calculators</t>
  </si>
  <si>
    <t>Number of Head to Harvest:</t>
  </si>
  <si>
    <t>Summary of Gross Margin by Enterprise</t>
  </si>
  <si>
    <t>This column is the 'roll up' of all segments.</t>
  </si>
  <si>
    <t>Cow/Calf</t>
  </si>
  <si>
    <t>Stocker</t>
  </si>
  <si>
    <t>Feeder</t>
  </si>
  <si>
    <t>Processing &amp; Sales</t>
  </si>
  <si>
    <t>Income from Sales</t>
  </si>
  <si>
    <t>Other Income</t>
  </si>
  <si>
    <t>Total Income</t>
  </si>
  <si>
    <t>Costs of Goods Sold</t>
  </si>
  <si>
    <t xml:space="preserve">     Livestock</t>
  </si>
  <si>
    <t xml:space="preserve">     Feed</t>
  </si>
  <si>
    <t xml:space="preserve">     Misc</t>
  </si>
  <si>
    <t xml:space="preserve">     Labor</t>
  </si>
  <si>
    <t xml:space="preserve">     Processing</t>
  </si>
  <si>
    <t xml:space="preserve">     Sales</t>
  </si>
  <si>
    <t>Total COGS</t>
  </si>
  <si>
    <t>Gross Profit</t>
  </si>
  <si>
    <t>Gross Margin</t>
  </si>
  <si>
    <t>OPERATIONAL COSTS</t>
  </si>
  <si>
    <t>In order to enter operational costs, you'll need your schedule F or Accounting File.  First calculate the % of your farm revenue that is from this enterprise.  For example, in a $100K business, if 40K is beef revenue, you will use 40% as a metric on shared costs.  Next, go line by line below, and calculate the cost allocation for your chicken enterprise based on the % metric for shared costs, and divide by the number of batches you ran last year.  Then enter that cost below in Column B.</t>
  </si>
  <si>
    <t>Utilities</t>
  </si>
  <si>
    <t>Water</t>
  </si>
  <si>
    <t>Repairs &amp; Maintenance</t>
  </si>
  <si>
    <t>Barn/Building</t>
  </si>
  <si>
    <t>Transport/Fuel</t>
  </si>
  <si>
    <t>Pasture Management</t>
  </si>
  <si>
    <t>Balance of Management Salary to Beef Enterprise</t>
  </si>
  <si>
    <t>TOTAL OPERATIONAL COSTS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</si>
</sst>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quot;$&quot;#,##0"/>
  </numFmts>
  <fonts count="34">
    <font>
      <sz val="10.0"/>
      <color rgb="FF000000"/>
      <name val="Arial"/>
      <scheme val="minor"/>
    </font>
    <font>
      <b/>
      <sz val="18.0"/>
      <color theme="1"/>
      <name val="Inter"/>
    </font>
    <font>
      <i/>
      <sz val="12.0"/>
      <color rgb="FF000000"/>
      <name val="Gill Sans"/>
    </font>
    <font>
      <b/>
      <sz val="12.0"/>
      <color theme="1"/>
      <name val="Arial"/>
    </font>
    <font>
      <b/>
      <sz val="12.0"/>
      <color theme="1"/>
      <name val="Gill Sans"/>
    </font>
    <font>
      <b/>
      <sz val="11.0"/>
      <color rgb="FF000000"/>
      <name val="Gill Sans"/>
    </font>
    <font>
      <b/>
      <sz val="11.0"/>
      <color theme="1"/>
      <name val="Arial"/>
    </font>
    <font>
      <sz val="11.0"/>
      <color theme="1"/>
      <name val="Arial"/>
    </font>
    <font>
      <b/>
      <i/>
      <sz val="11.0"/>
      <color theme="1"/>
      <name val="Arial"/>
    </font>
    <font>
      <b/>
      <i/>
      <sz val="11.0"/>
      <color rgb="FF000000"/>
      <name val="Arial"/>
    </font>
    <font>
      <b/>
      <i/>
      <sz val="11.0"/>
      <color rgb="FFFF0000"/>
      <name val="Arial"/>
    </font>
    <font/>
    <font>
      <b/>
      <sz val="11.0"/>
      <color rgb="FF000000"/>
      <name val="Arial"/>
    </font>
    <font>
      <i/>
      <sz val="11.0"/>
      <color theme="1"/>
      <name val="Arial"/>
    </font>
    <font>
      <sz val="11.0"/>
      <color rgb="FF000000"/>
      <name val="Arial"/>
    </font>
    <font>
      <i/>
      <sz val="11.0"/>
      <color rgb="FF000000"/>
      <name val="Arial"/>
    </font>
    <font>
      <b/>
      <u/>
      <sz val="11.0"/>
      <color theme="1"/>
      <name val="Arial"/>
    </font>
    <font>
      <i/>
      <color theme="1"/>
      <name val="Arial"/>
    </font>
    <font>
      <sz val="11.0"/>
      <color rgb="FFFFFFFF"/>
      <name val="Arial"/>
    </font>
    <font>
      <b/>
      <color theme="1"/>
      <name val="Arial"/>
    </font>
    <font>
      <color theme="1"/>
      <name val="Arial"/>
    </font>
    <font>
      <b/>
      <sz val="10.0"/>
      <color rgb="FF000000"/>
      <name val="Arial"/>
    </font>
    <font>
      <sz val="11.0"/>
      <color rgb="FF3C6A34"/>
      <name val="Arial"/>
    </font>
    <font>
      <color rgb="FF000000"/>
      <name val="Arial"/>
    </font>
    <font>
      <b/>
      <color rgb="FF000000"/>
      <name val="Arial"/>
    </font>
    <font>
      <b/>
      <u/>
      <color theme="1"/>
      <name val="Arial"/>
    </font>
    <font>
      <b/>
      <i/>
      <color rgb="FF000000"/>
      <name val="Arial"/>
    </font>
    <font>
      <b/>
      <u/>
      <color rgb="FF000000"/>
      <name val="Arial"/>
    </font>
    <font>
      <b/>
      <u/>
      <color rgb="FF000000"/>
      <name val="Arial"/>
    </font>
    <font>
      <i/>
      <color rgb="FF000000"/>
      <name val="Arial"/>
    </font>
    <font>
      <b/>
      <i/>
      <sz val="10.0"/>
      <color rgb="FF000000"/>
      <name val="Arial"/>
    </font>
    <font>
      <b/>
      <u/>
      <color theme="1"/>
      <name val="Arial"/>
    </font>
    <font>
      <b/>
      <u/>
      <color theme="1"/>
      <name val="Arial"/>
    </font>
    <font>
      <b/>
      <u/>
      <color theme="1"/>
      <name val="Arial"/>
    </font>
  </fonts>
  <fills count="18">
    <fill>
      <patternFill patternType="none"/>
    </fill>
    <fill>
      <patternFill patternType="lightGray"/>
    </fill>
    <fill>
      <patternFill patternType="solid">
        <fgColor rgb="FFFFFFFF"/>
        <bgColor rgb="FFFFFFFF"/>
      </patternFill>
    </fill>
    <fill>
      <patternFill patternType="solid">
        <fgColor rgb="FF50910C"/>
        <bgColor rgb="FF50910C"/>
      </patternFill>
    </fill>
    <fill>
      <patternFill patternType="solid">
        <fgColor rgb="FFFCEBD7"/>
        <bgColor rgb="FFFCEBD7"/>
      </patternFill>
    </fill>
    <fill>
      <patternFill patternType="solid">
        <fgColor rgb="FFFCE5CD"/>
        <bgColor rgb="FFFCE5CD"/>
      </patternFill>
    </fill>
    <fill>
      <patternFill patternType="solid">
        <fgColor rgb="FFB7B7B7"/>
        <bgColor rgb="FFB7B7B7"/>
      </patternFill>
    </fill>
    <fill>
      <patternFill patternType="solid">
        <fgColor rgb="FFA4C2F4"/>
        <bgColor rgb="FFA4C2F4"/>
      </patternFill>
    </fill>
    <fill>
      <patternFill patternType="solid">
        <fgColor rgb="FFCFE2F3"/>
        <bgColor rgb="FFCFE2F3"/>
      </patternFill>
    </fill>
    <fill>
      <patternFill patternType="solid">
        <fgColor rgb="FFC9DAF8"/>
        <bgColor rgb="FFC9DAF8"/>
      </patternFill>
    </fill>
    <fill>
      <patternFill patternType="solid">
        <fgColor rgb="FFD9D9D9"/>
        <bgColor rgb="FFD9D9D9"/>
      </patternFill>
    </fill>
    <fill>
      <patternFill patternType="solid">
        <fgColor rgb="FFFFFF00"/>
        <bgColor rgb="FFFFFF00"/>
      </patternFill>
    </fill>
    <fill>
      <patternFill patternType="solid">
        <fgColor rgb="FFCCCCCC"/>
        <bgColor rgb="FFCCCCCC"/>
      </patternFill>
    </fill>
    <fill>
      <patternFill patternType="solid">
        <fgColor rgb="FFF4CCCC"/>
        <bgColor rgb="FFF4CCCC"/>
      </patternFill>
    </fill>
    <fill>
      <patternFill patternType="solid">
        <fgColor rgb="FFD9EAD3"/>
        <bgColor rgb="FFD9EAD3"/>
      </patternFill>
    </fill>
    <fill>
      <patternFill patternType="solid">
        <fgColor rgb="FF000000"/>
        <bgColor rgb="FF000000"/>
      </patternFill>
    </fill>
    <fill>
      <patternFill patternType="solid">
        <fgColor rgb="FFFF0000"/>
        <bgColor rgb="FFFF0000"/>
      </patternFill>
    </fill>
    <fill>
      <patternFill patternType="solid">
        <fgColor rgb="FFEAD1DC"/>
        <bgColor rgb="FFEAD1DC"/>
      </patternFill>
    </fill>
  </fills>
  <borders count="11">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border>
    <border>
      <right style="thin">
        <color rgb="FF000000"/>
      </right>
    </border>
    <border>
      <left style="thin">
        <color rgb="FF000000"/>
      </left>
      <right style="thin">
        <color rgb="FF000000"/>
      </right>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168">
    <xf borderId="0" fillId="0" fontId="0" numFmtId="0" xfId="0" applyAlignment="1" applyFont="1">
      <alignment readingOrder="0" shrinkToFit="0" vertical="bottom" wrapText="0"/>
    </xf>
    <xf borderId="0" fillId="2" fontId="1" numFmtId="0" xfId="0" applyAlignment="1" applyFill="1" applyFont="1">
      <alignment horizontal="center"/>
    </xf>
    <xf borderId="0" fillId="0" fontId="2" numFmtId="0" xfId="0" applyAlignment="1" applyFont="1">
      <alignment shrinkToFit="0" vertical="center" wrapText="1"/>
    </xf>
    <xf borderId="0" fillId="0" fontId="3" numFmtId="0" xfId="0" applyFont="1"/>
    <xf borderId="0" fillId="3" fontId="4" numFmtId="0" xfId="0" applyAlignment="1" applyFill="1" applyFont="1">
      <alignment horizontal="center"/>
    </xf>
    <xf borderId="0" fillId="4" fontId="5" numFmtId="0" xfId="0" applyAlignment="1" applyFill="1" applyFont="1">
      <alignment horizontal="left" shrinkToFit="0" vertical="top" wrapText="1"/>
    </xf>
    <xf borderId="0" fillId="0" fontId="5" numFmtId="0" xfId="0" applyAlignment="1" applyFont="1">
      <alignment shrinkToFit="0" vertical="top" wrapText="1"/>
    </xf>
    <xf borderId="0" fillId="5" fontId="6" numFmtId="0" xfId="0" applyAlignment="1" applyFill="1" applyFont="1">
      <alignment shrinkToFit="0" wrapText="1"/>
    </xf>
    <xf borderId="0" fillId="0" fontId="6" numFmtId="0" xfId="0" applyAlignment="1" applyFont="1">
      <alignment shrinkToFit="0" wrapText="1"/>
    </xf>
    <xf borderId="0" fillId="0" fontId="7" numFmtId="0" xfId="0" applyFont="1"/>
    <xf borderId="0" fillId="6" fontId="6" numFmtId="0" xfId="0" applyAlignment="1" applyFill="1" applyFont="1">
      <alignment shrinkToFit="0" wrapText="1"/>
    </xf>
    <xf borderId="0" fillId="0" fontId="6" numFmtId="0" xfId="0" applyFont="1"/>
    <xf borderId="0" fillId="0" fontId="8" numFmtId="0" xfId="0" applyAlignment="1" applyFont="1">
      <alignment shrinkToFit="0" wrapText="1"/>
    </xf>
    <xf borderId="0" fillId="7" fontId="9" numFmtId="0" xfId="0" applyAlignment="1" applyFill="1" applyFont="1">
      <alignment shrinkToFit="0" wrapText="1"/>
    </xf>
    <xf borderId="0" fillId="8" fontId="9" numFmtId="0" xfId="0" applyAlignment="1" applyFill="1" applyFont="1">
      <alignment shrinkToFit="0" wrapText="1"/>
    </xf>
    <xf borderId="0" fillId="0" fontId="10" numFmtId="0" xfId="0" applyAlignment="1" applyFont="1">
      <alignment shrinkToFit="0" vertical="center" wrapText="1"/>
    </xf>
    <xf borderId="1" fillId="9" fontId="6" numFmtId="0" xfId="0" applyAlignment="1" applyBorder="1" applyFill="1" applyFont="1">
      <alignment shrinkToFit="0" wrapText="1"/>
    </xf>
    <xf borderId="2" fillId="0" fontId="11" numFmtId="0" xfId="0" applyBorder="1" applyFont="1"/>
    <xf borderId="1" fillId="9" fontId="12" numFmtId="0" xfId="0" applyBorder="1" applyFont="1"/>
    <xf borderId="0" fillId="0" fontId="13" numFmtId="0" xfId="0" applyAlignment="1" applyFont="1">
      <alignment shrinkToFit="0" wrapText="1"/>
    </xf>
    <xf borderId="0" fillId="5" fontId="7" numFmtId="0" xfId="0" applyFont="1"/>
    <xf borderId="0" fillId="0" fontId="14" numFmtId="0" xfId="0" applyAlignment="1" applyFont="1">
      <alignment shrinkToFit="0" wrapText="1"/>
    </xf>
    <xf borderId="0" fillId="5" fontId="14" numFmtId="9" xfId="0" applyAlignment="1" applyFont="1" applyNumberFormat="1">
      <alignment shrinkToFit="0" wrapText="1"/>
    </xf>
    <xf borderId="0" fillId="5" fontId="14" numFmtId="0" xfId="0" applyAlignment="1" applyFont="1">
      <alignment shrinkToFit="0" wrapText="1"/>
    </xf>
    <xf borderId="0" fillId="10" fontId="7" numFmtId="0" xfId="0" applyAlignment="1" applyFill="1" applyFont="1">
      <alignment shrinkToFit="0" wrapText="1"/>
    </xf>
    <xf borderId="0" fillId="0" fontId="15" numFmtId="0" xfId="0" applyAlignment="1" applyFont="1">
      <alignment shrinkToFit="0" wrapText="1"/>
    </xf>
    <xf borderId="0" fillId="5" fontId="14" numFmtId="164" xfId="0" applyAlignment="1" applyFont="1" applyNumberFormat="1">
      <alignment shrinkToFit="0" wrapText="1"/>
    </xf>
    <xf borderId="3" fillId="0" fontId="7" numFmtId="0" xfId="0" applyBorder="1" applyFont="1"/>
    <xf borderId="3" fillId="10" fontId="7" numFmtId="164" xfId="0" applyAlignment="1" applyBorder="1" applyFont="1" applyNumberFormat="1">
      <alignment shrinkToFit="0" wrapText="1"/>
    </xf>
    <xf borderId="0" fillId="10" fontId="6" numFmtId="0" xfId="0" applyFont="1"/>
    <xf borderId="0" fillId="10" fontId="6" numFmtId="164" xfId="0" applyAlignment="1" applyFont="1" applyNumberFormat="1">
      <alignment shrinkToFit="0" wrapText="1"/>
    </xf>
    <xf borderId="0" fillId="10" fontId="6" numFmtId="9" xfId="0" applyAlignment="1" applyFont="1" applyNumberFormat="1">
      <alignment shrinkToFit="0" wrapText="1"/>
    </xf>
    <xf borderId="1" fillId="9" fontId="12" numFmtId="0" xfId="0" applyAlignment="1" applyBorder="1" applyFont="1">
      <alignment shrinkToFit="0" wrapText="1"/>
    </xf>
    <xf borderId="0" fillId="11" fontId="13" numFmtId="0" xfId="0" applyAlignment="1" applyFill="1" applyFont="1">
      <alignment readingOrder="0" shrinkToFit="0" wrapText="1"/>
    </xf>
    <xf borderId="3" fillId="0" fontId="14" numFmtId="0" xfId="0" applyAlignment="1" applyBorder="1" applyFont="1">
      <alignment shrinkToFit="0" wrapText="1"/>
    </xf>
    <xf borderId="3" fillId="5" fontId="7" numFmtId="164" xfId="0" applyAlignment="1" applyBorder="1" applyFont="1" applyNumberFormat="1">
      <alignment shrinkToFit="0" wrapText="1"/>
    </xf>
    <xf borderId="4" fillId="9" fontId="12" numFmtId="0" xfId="0" applyAlignment="1" applyBorder="1" applyFont="1">
      <alignment shrinkToFit="0" wrapText="1"/>
    </xf>
    <xf borderId="4" fillId="9" fontId="8" numFmtId="0" xfId="0" applyAlignment="1" applyBorder="1" applyFont="1">
      <alignment horizontal="right"/>
    </xf>
    <xf borderId="0" fillId="0" fontId="7" numFmtId="0" xfId="0" applyAlignment="1" applyFont="1">
      <alignment vertical="bottom"/>
    </xf>
    <xf borderId="0" fillId="0" fontId="14" numFmtId="0" xfId="0" applyFont="1"/>
    <xf borderId="0" fillId="5" fontId="14" numFmtId="164" xfId="0" applyFont="1" applyNumberFormat="1"/>
    <xf borderId="0" fillId="5" fontId="7" numFmtId="164" xfId="0" applyFont="1" applyNumberFormat="1"/>
    <xf borderId="3" fillId="5" fontId="7" numFmtId="164" xfId="0" applyBorder="1" applyFont="1" applyNumberFormat="1"/>
    <xf borderId="0" fillId="0" fontId="8" numFmtId="0" xfId="0" applyAlignment="1" applyFont="1">
      <alignment readingOrder="0" shrinkToFit="0" wrapText="1"/>
    </xf>
    <xf borderId="0" fillId="0" fontId="14" numFmtId="0" xfId="0" applyAlignment="1" applyFont="1">
      <alignment readingOrder="0"/>
    </xf>
    <xf borderId="0" fillId="5" fontId="12" numFmtId="164" xfId="0" applyAlignment="1" applyFont="1" applyNumberFormat="1">
      <alignment readingOrder="0" shrinkToFit="0" wrapText="1"/>
    </xf>
    <xf borderId="0" fillId="0" fontId="13" numFmtId="0" xfId="0" applyAlignment="1" applyFont="1">
      <alignment readingOrder="0"/>
    </xf>
    <xf borderId="0" fillId="0" fontId="7" numFmtId="0" xfId="0" applyAlignment="1" applyFont="1">
      <alignment shrinkToFit="0" wrapText="1"/>
    </xf>
    <xf borderId="0" fillId="5" fontId="12" numFmtId="9" xfId="0" applyAlignment="1" applyFont="1" applyNumberFormat="1">
      <alignment shrinkToFit="0" wrapText="1"/>
    </xf>
    <xf borderId="0" fillId="5" fontId="12" numFmtId="164" xfId="0" applyAlignment="1" applyFont="1" applyNumberFormat="1">
      <alignment readingOrder="0"/>
    </xf>
    <xf borderId="0" fillId="12" fontId="12" numFmtId="164" xfId="0" applyAlignment="1" applyFill="1" applyFont="1" applyNumberFormat="1">
      <alignment shrinkToFit="0" wrapText="1"/>
    </xf>
    <xf borderId="0" fillId="12" fontId="6" numFmtId="164" xfId="0" applyFont="1" applyNumberFormat="1"/>
    <xf borderId="0" fillId="0" fontId="13" numFmtId="0" xfId="0" applyAlignment="1" applyFont="1">
      <alignment horizontal="right" readingOrder="0"/>
    </xf>
    <xf borderId="3" fillId="0" fontId="14" numFmtId="0" xfId="0" applyBorder="1" applyFont="1"/>
    <xf borderId="3" fillId="5" fontId="12" numFmtId="0" xfId="0" applyAlignment="1" applyBorder="1" applyFont="1">
      <alignment shrinkToFit="0" wrapText="1"/>
    </xf>
    <xf borderId="0" fillId="0" fontId="7" numFmtId="0" xfId="0" applyAlignment="1" applyFont="1">
      <alignment readingOrder="0"/>
    </xf>
    <xf borderId="0" fillId="10" fontId="14" numFmtId="0" xfId="0" applyFont="1"/>
    <xf borderId="0" fillId="10" fontId="6" numFmtId="164" xfId="0" applyFont="1" applyNumberFormat="1"/>
    <xf borderId="0" fillId="0" fontId="16" numFmtId="0" xfId="0" applyFont="1"/>
    <xf borderId="0" fillId="5" fontId="12" numFmtId="164" xfId="0" applyAlignment="1" applyFont="1" applyNumberFormat="1">
      <alignment shrinkToFit="0" wrapText="1"/>
    </xf>
    <xf borderId="0" fillId="10" fontId="12" numFmtId="164" xfId="0" applyAlignment="1" applyFont="1" applyNumberFormat="1">
      <alignment shrinkToFit="0" wrapText="1"/>
    </xf>
    <xf borderId="0" fillId="0" fontId="6" numFmtId="0" xfId="0" applyAlignment="1" applyFont="1">
      <alignment readingOrder="0"/>
    </xf>
    <xf borderId="0" fillId="10" fontId="12" numFmtId="164" xfId="0" applyAlignment="1" applyFont="1" applyNumberFormat="1">
      <alignment horizontal="right" shrinkToFit="0" wrapText="1"/>
    </xf>
    <xf borderId="0" fillId="10" fontId="9" numFmtId="9" xfId="0" applyAlignment="1" applyFont="1" applyNumberFormat="1">
      <alignment horizontal="center" shrinkToFit="0" wrapText="1"/>
    </xf>
    <xf borderId="0" fillId="0" fontId="12" numFmtId="164" xfId="0" applyAlignment="1" applyFont="1" applyNumberFormat="1">
      <alignment shrinkToFit="0" wrapText="1"/>
    </xf>
    <xf borderId="0" fillId="0" fontId="9" numFmtId="0" xfId="0" applyAlignment="1" applyFont="1">
      <alignment readingOrder="0"/>
    </xf>
    <xf borderId="0" fillId="13" fontId="14" numFmtId="0" xfId="0" applyAlignment="1" applyFill="1" applyFont="1">
      <alignment readingOrder="0" shrinkToFit="0" wrapText="1"/>
    </xf>
    <xf borderId="0" fillId="0" fontId="14" numFmtId="0" xfId="0" applyAlignment="1" applyFont="1">
      <alignment readingOrder="0" shrinkToFit="0" wrapText="1"/>
    </xf>
    <xf borderId="0" fillId="5" fontId="14" numFmtId="164" xfId="0" applyAlignment="1" applyFont="1" applyNumberFormat="1">
      <alignment readingOrder="0" shrinkToFit="0" wrapText="1"/>
    </xf>
    <xf borderId="0" fillId="0" fontId="15" numFmtId="0" xfId="0" applyAlignment="1" applyFont="1">
      <alignment readingOrder="0" shrinkToFit="0" wrapText="1"/>
    </xf>
    <xf borderId="0" fillId="0" fontId="17" numFmtId="0" xfId="0" applyFont="1"/>
    <xf borderId="3" fillId="5" fontId="14" numFmtId="164" xfId="0" applyAlignment="1" applyBorder="1" applyFont="1" applyNumberFormat="1">
      <alignment shrinkToFit="0" wrapText="1"/>
    </xf>
    <xf borderId="1" fillId="8" fontId="6" numFmtId="0" xfId="0" applyAlignment="1" applyBorder="1" applyFont="1">
      <alignment horizontal="center"/>
    </xf>
    <xf borderId="4" fillId="9" fontId="6" numFmtId="0" xfId="0" applyBorder="1" applyFont="1"/>
    <xf borderId="0" fillId="12" fontId="7" numFmtId="9" xfId="0" applyFont="1" applyNumberFormat="1"/>
    <xf borderId="0" fillId="5" fontId="12" numFmtId="9" xfId="0" applyAlignment="1" applyFont="1" applyNumberFormat="1">
      <alignment readingOrder="0" shrinkToFit="0" wrapText="1"/>
    </xf>
    <xf borderId="0" fillId="0" fontId="9" numFmtId="0" xfId="0" applyFont="1"/>
    <xf borderId="0" fillId="0" fontId="18" numFmtId="9" xfId="0" applyFont="1" applyNumberFormat="1"/>
    <xf borderId="5" fillId="0" fontId="11" numFmtId="0" xfId="0" applyBorder="1" applyFont="1"/>
    <xf borderId="4" fillId="9" fontId="6" numFmtId="0" xfId="0" applyAlignment="1" applyBorder="1" applyFont="1">
      <alignment horizontal="center"/>
    </xf>
    <xf borderId="0" fillId="10" fontId="7" numFmtId="9" xfId="0" applyFont="1" applyNumberFormat="1"/>
    <xf borderId="0" fillId="13" fontId="7" numFmtId="0" xfId="0" applyFont="1"/>
    <xf borderId="0" fillId="10" fontId="12" numFmtId="164" xfId="0" applyFont="1" applyNumberFormat="1"/>
    <xf borderId="0" fillId="10" fontId="12" numFmtId="10" xfId="0" applyAlignment="1" applyFont="1" applyNumberFormat="1">
      <alignment shrinkToFit="0" wrapText="1"/>
    </xf>
    <xf borderId="0" fillId="5" fontId="19" numFmtId="0" xfId="0" applyAlignment="1" applyFont="1">
      <alignment shrinkToFit="0" wrapText="1"/>
    </xf>
    <xf borderId="0" fillId="0" fontId="19" numFmtId="0" xfId="0" applyAlignment="1" applyFont="1">
      <alignment shrinkToFit="0" wrapText="1"/>
    </xf>
    <xf borderId="0" fillId="0" fontId="20" numFmtId="164" xfId="0" applyFont="1" applyNumberFormat="1"/>
    <xf borderId="0" fillId="6" fontId="19" numFmtId="0" xfId="0" applyAlignment="1" applyFont="1">
      <alignment shrinkToFit="0" wrapText="1"/>
    </xf>
    <xf borderId="1" fillId="7" fontId="9" numFmtId="0" xfId="0" applyAlignment="1" applyBorder="1" applyFont="1">
      <alignment shrinkToFit="0" wrapText="1"/>
    </xf>
    <xf borderId="1" fillId="8" fontId="9" numFmtId="0" xfId="0" applyAlignment="1" applyBorder="1" applyFont="1">
      <alignment shrinkToFit="0" wrapText="1"/>
    </xf>
    <xf borderId="1" fillId="14" fontId="12" numFmtId="0" xfId="0" applyAlignment="1" applyBorder="1" applyFill="1" applyFont="1">
      <alignment horizontal="center" shrinkToFit="0" vertical="bottom" wrapText="1"/>
    </xf>
    <xf borderId="1" fillId="12" fontId="12" numFmtId="0" xfId="0" applyAlignment="1" applyBorder="1" applyFont="1">
      <alignment horizontal="center" vertical="bottom"/>
    </xf>
    <xf borderId="0" fillId="0" fontId="8" numFmtId="0" xfId="0" applyFont="1"/>
    <xf borderId="0" fillId="9" fontId="21" numFmtId="0" xfId="0" applyAlignment="1" applyFont="1">
      <alignment shrinkToFit="0" wrapText="1"/>
    </xf>
    <xf borderId="0" fillId="9" fontId="19" numFmtId="0" xfId="0" applyAlignment="1" applyFont="1">
      <alignment shrinkToFit="0" wrapText="1"/>
    </xf>
    <xf borderId="0" fillId="9" fontId="19" numFmtId="164" xfId="0" applyAlignment="1" applyFont="1" applyNumberFormat="1">
      <alignment shrinkToFit="0" wrapText="1"/>
    </xf>
    <xf borderId="0" fillId="0" fontId="20" numFmtId="0" xfId="0" applyFont="1"/>
    <xf borderId="0" fillId="5" fontId="22" numFmtId="0" xfId="0" applyFont="1"/>
    <xf borderId="0" fillId="5" fontId="23" numFmtId="0" xfId="0" applyAlignment="1" applyFont="1">
      <alignment horizontal="center"/>
    </xf>
    <xf borderId="0" fillId="5" fontId="23" numFmtId="164" xfId="0" applyAlignment="1" applyFont="1" applyNumberFormat="1">
      <alignment horizontal="center"/>
    </xf>
    <xf borderId="4" fillId="12" fontId="20" numFmtId="164" xfId="0" applyBorder="1" applyFont="1" applyNumberFormat="1"/>
    <xf borderId="4" fillId="10" fontId="20" numFmtId="164" xfId="0" applyBorder="1" applyFont="1" applyNumberFormat="1"/>
    <xf borderId="4" fillId="5" fontId="22" numFmtId="0" xfId="0" applyBorder="1" applyFont="1"/>
    <xf borderId="4" fillId="5" fontId="23" numFmtId="0" xfId="0" applyAlignment="1" applyBorder="1" applyFont="1">
      <alignment horizontal="center"/>
    </xf>
    <xf borderId="4" fillId="5" fontId="23" numFmtId="164" xfId="0" applyAlignment="1" applyBorder="1" applyFont="1" applyNumberFormat="1">
      <alignment horizontal="center"/>
    </xf>
    <xf borderId="4" fillId="5" fontId="23" numFmtId="0" xfId="0" applyAlignment="1" applyBorder="1" applyFont="1">
      <alignment horizontal="center" readingOrder="0"/>
    </xf>
    <xf borderId="4" fillId="5" fontId="23" numFmtId="164" xfId="0" applyAlignment="1" applyBorder="1" applyFont="1" applyNumberFormat="1">
      <alignment horizontal="center" readingOrder="0"/>
    </xf>
    <xf borderId="4" fillId="5" fontId="20" numFmtId="0" xfId="0" applyAlignment="1" applyBorder="1" applyFont="1">
      <alignment horizontal="center"/>
    </xf>
    <xf borderId="4" fillId="12" fontId="23" numFmtId="164" xfId="0" applyBorder="1" applyFont="1" applyNumberFormat="1"/>
    <xf borderId="4" fillId="5" fontId="20" numFmtId="0" xfId="0" applyBorder="1" applyFont="1"/>
    <xf borderId="4" fillId="12" fontId="12" numFmtId="0" xfId="0" applyAlignment="1" applyBorder="1" applyFont="1">
      <alignment horizontal="center" vertical="bottom"/>
    </xf>
    <xf borderId="0" fillId="15" fontId="20" numFmtId="0" xfId="0" applyFill="1" applyFont="1"/>
    <xf borderId="4" fillId="12" fontId="12" numFmtId="164" xfId="0" applyAlignment="1" applyBorder="1" applyFont="1" applyNumberFormat="1">
      <alignment horizontal="center" vertical="bottom"/>
    </xf>
    <xf borderId="4" fillId="5" fontId="24" numFmtId="0" xfId="0" applyAlignment="1" applyBorder="1" applyFont="1">
      <alignment horizontal="center"/>
    </xf>
    <xf borderId="4" fillId="12" fontId="12" numFmtId="9" xfId="0" applyAlignment="1" applyBorder="1" applyFont="1" applyNumberFormat="1">
      <alignment horizontal="center" vertical="bottom"/>
    </xf>
    <xf borderId="0" fillId="0" fontId="17" numFmtId="0" xfId="0" applyAlignment="1" applyFont="1">
      <alignment shrinkToFit="0" wrapText="1"/>
    </xf>
    <xf borderId="0" fillId="0" fontId="25" numFmtId="0" xfId="0" applyFont="1"/>
    <xf borderId="1" fillId="8" fontId="26" numFmtId="0" xfId="0" applyBorder="1" applyFont="1"/>
    <xf borderId="0" fillId="0" fontId="23" numFmtId="0" xfId="0" applyFont="1"/>
    <xf borderId="4" fillId="5" fontId="23" numFmtId="164" xfId="0" applyBorder="1" applyFont="1" applyNumberFormat="1"/>
    <xf borderId="0" fillId="0" fontId="27" numFmtId="0" xfId="0" applyFont="1"/>
    <xf borderId="0" fillId="0" fontId="28" numFmtId="164" xfId="0" applyFont="1" applyNumberFormat="1"/>
    <xf borderId="0" fillId="0" fontId="24" numFmtId="0" xfId="0" applyFont="1"/>
    <xf borderId="4" fillId="0" fontId="23" numFmtId="0" xfId="0" applyBorder="1" applyFont="1"/>
    <xf borderId="4" fillId="5" fontId="23" numFmtId="0" xfId="0" applyBorder="1" applyFont="1"/>
    <xf borderId="4" fillId="0" fontId="20" numFmtId="0" xfId="0" applyBorder="1" applyFont="1"/>
    <xf borderId="4" fillId="5" fontId="23" numFmtId="164" xfId="0" applyAlignment="1" applyBorder="1" applyFont="1" applyNumberFormat="1">
      <alignment shrinkToFit="0" wrapText="1"/>
    </xf>
    <xf borderId="4" fillId="9" fontId="24" numFmtId="0" xfId="0" applyAlignment="1" applyBorder="1" applyFont="1">
      <alignment shrinkToFit="0" wrapText="1"/>
    </xf>
    <xf borderId="4" fillId="12" fontId="29" numFmtId="0" xfId="0" applyAlignment="1" applyBorder="1" applyFont="1">
      <alignment shrinkToFit="0" wrapText="1"/>
    </xf>
    <xf borderId="4" fillId="12" fontId="24" numFmtId="164" xfId="0" applyAlignment="1" applyBorder="1" applyFont="1" applyNumberFormat="1">
      <alignment shrinkToFit="0" wrapText="1"/>
    </xf>
    <xf borderId="1" fillId="9" fontId="29" numFmtId="0" xfId="0" applyAlignment="1" applyBorder="1" applyFont="1">
      <alignment shrinkToFit="0" wrapText="1"/>
    </xf>
    <xf borderId="0" fillId="10" fontId="7" numFmtId="164" xfId="0" applyFont="1" applyNumberFormat="1"/>
    <xf borderId="0" fillId="8" fontId="19" numFmtId="0" xfId="0" applyFont="1"/>
    <xf borderId="0" fillId="10" fontId="20" numFmtId="9" xfId="0" applyFont="1" applyNumberFormat="1"/>
    <xf borderId="0" fillId="10" fontId="23" numFmtId="0" xfId="0" applyFont="1"/>
    <xf borderId="1" fillId="9" fontId="24" numFmtId="0" xfId="0" applyAlignment="1" applyBorder="1" applyFont="1">
      <alignment shrinkToFit="0" wrapText="1"/>
    </xf>
    <xf borderId="4" fillId="5" fontId="20" numFmtId="164" xfId="0" applyBorder="1" applyFont="1" applyNumberFormat="1"/>
    <xf borderId="3" fillId="0" fontId="23" numFmtId="0" xfId="0" applyBorder="1" applyFont="1"/>
    <xf borderId="0" fillId="12" fontId="20" numFmtId="0" xfId="0" applyFont="1"/>
    <xf borderId="0" fillId="0" fontId="19" numFmtId="0" xfId="0" applyFont="1"/>
    <xf borderId="0" fillId="0" fontId="26" numFmtId="0" xfId="0" applyFont="1"/>
    <xf borderId="0" fillId="0" fontId="20" numFmtId="0" xfId="0" applyAlignment="1" applyFont="1">
      <alignment shrinkToFit="0" wrapText="1"/>
    </xf>
    <xf borderId="1" fillId="14" fontId="6" numFmtId="0" xfId="0" applyAlignment="1" applyBorder="1" applyFont="1">
      <alignment horizontal="center" vertical="bottom"/>
    </xf>
    <xf borderId="4" fillId="12" fontId="24" numFmtId="0" xfId="0" applyBorder="1" applyFont="1"/>
    <xf borderId="4" fillId="12" fontId="20" numFmtId="0" xfId="0" applyAlignment="1" applyBorder="1" applyFont="1">
      <alignment shrinkToFit="0" wrapText="1"/>
    </xf>
    <xf borderId="1" fillId="9" fontId="12" numFmtId="0" xfId="0" applyAlignment="1" applyBorder="1" applyFont="1">
      <alignment vertical="bottom"/>
    </xf>
    <xf borderId="5" fillId="9" fontId="12" numFmtId="0" xfId="0" applyAlignment="1" applyBorder="1" applyFont="1">
      <alignment vertical="bottom"/>
    </xf>
    <xf borderId="5" fillId="9" fontId="30" numFmtId="0" xfId="0" applyAlignment="1" applyBorder="1" applyFont="1">
      <alignment readingOrder="0" shrinkToFit="0" vertical="bottom" wrapText="1"/>
    </xf>
    <xf borderId="0" fillId="0" fontId="31" numFmtId="0" xfId="0" applyAlignment="1" applyFont="1">
      <alignment horizontal="center" shrinkToFit="0" wrapText="1"/>
    </xf>
    <xf borderId="0" fillId="12" fontId="20" numFmtId="165" xfId="0" applyAlignment="1" applyFont="1" applyNumberFormat="1">
      <alignment shrinkToFit="0" wrapText="1"/>
    </xf>
    <xf borderId="0" fillId="16" fontId="20" numFmtId="165" xfId="0" applyAlignment="1" applyFill="1" applyFont="1" applyNumberFormat="1">
      <alignment shrinkToFit="0" wrapText="1"/>
    </xf>
    <xf borderId="5" fillId="0" fontId="20" numFmtId="0" xfId="0" applyBorder="1" applyFont="1"/>
    <xf borderId="5" fillId="12" fontId="20" numFmtId="165" xfId="0" applyAlignment="1" applyBorder="1" applyFont="1" applyNumberFormat="1">
      <alignment shrinkToFit="0" wrapText="1"/>
    </xf>
    <xf borderId="5" fillId="0" fontId="32" numFmtId="0" xfId="0" applyBorder="1" applyFont="1"/>
    <xf borderId="3" fillId="0" fontId="33" numFmtId="0" xfId="0" applyBorder="1" applyFont="1"/>
    <xf borderId="0" fillId="12" fontId="20" numFmtId="9" xfId="0" applyAlignment="1" applyFont="1" applyNumberFormat="1">
      <alignment shrinkToFit="0" wrapText="1"/>
    </xf>
    <xf borderId="1" fillId="17" fontId="6" numFmtId="164" xfId="0" applyAlignment="1" applyBorder="1" applyFill="1" applyFont="1" applyNumberFormat="1">
      <alignment vertical="bottom"/>
    </xf>
    <xf borderId="1" fillId="9" fontId="15" numFmtId="0" xfId="0" applyAlignment="1" applyBorder="1" applyFont="1">
      <alignment shrinkToFit="0" vertical="bottom" wrapText="1"/>
    </xf>
    <xf borderId="6" fillId="0" fontId="14" numFmtId="164" xfId="0" applyAlignment="1" applyBorder="1" applyFont="1" applyNumberFormat="1">
      <alignment vertical="bottom"/>
    </xf>
    <xf borderId="7" fillId="0" fontId="11" numFmtId="0" xfId="0" applyBorder="1" applyFont="1"/>
    <xf borderId="8" fillId="5" fontId="14" numFmtId="164" xfId="0" applyAlignment="1" applyBorder="1" applyFont="1" applyNumberFormat="1">
      <alignment shrinkToFit="0" vertical="bottom" wrapText="1"/>
    </xf>
    <xf borderId="6" fillId="0" fontId="7" numFmtId="164" xfId="0" applyAlignment="1" applyBorder="1" applyFont="1" applyNumberFormat="1">
      <alignment vertical="bottom"/>
    </xf>
    <xf borderId="6" fillId="0" fontId="14" numFmtId="164" xfId="0" applyAlignment="1" applyBorder="1" applyFont="1" applyNumberFormat="1">
      <alignment readingOrder="0" vertical="bottom"/>
    </xf>
    <xf borderId="8" fillId="5" fontId="6" numFmtId="164" xfId="0" applyAlignment="1" applyBorder="1" applyFont="1" applyNumberFormat="1">
      <alignment shrinkToFit="0" wrapText="1"/>
    </xf>
    <xf borderId="8" fillId="12" fontId="14" numFmtId="164" xfId="0" applyAlignment="1" applyBorder="1" applyFont="1" applyNumberFormat="1">
      <alignment shrinkToFit="0" vertical="bottom" wrapText="1"/>
    </xf>
    <xf borderId="9" fillId="17" fontId="12" numFmtId="164" xfId="0" applyAlignment="1" applyBorder="1" applyFont="1" applyNumberFormat="1">
      <alignment vertical="bottom"/>
    </xf>
    <xf borderId="10" fillId="0" fontId="11" numFmtId="0" xfId="0" applyBorder="1" applyFont="1"/>
    <xf borderId="4" fillId="12" fontId="6" numFmtId="164" xfId="0" applyAlignment="1" applyBorder="1" applyFont="1" applyNumberFormat="1">
      <alignment shrinkToFit="0" wrapText="1"/>
    </xf>
  </cellXfs>
  <cellStyles count="1">
    <cellStyle xfId="0" name="Normal" builtinId="0"/>
  </cellStyles>
  <dxfs count="0"/>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400050</xdr:colOff>
      <xdr:row>0</xdr:row>
      <xdr:rowOff>28575</xdr:rowOff>
    </xdr:from>
    <xdr:ext cx="114300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5.xml"/><Relationship Id="rId3"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7.0"/>
    <col customWidth="1" min="2" max="6" width="14.38"/>
  </cols>
  <sheetData>
    <row r="1" ht="15.75" customHeight="1">
      <c r="A1" s="1"/>
      <c r="B1" s="2" t="s">
        <v>0</v>
      </c>
    </row>
    <row r="2" ht="15.75" customHeight="1">
      <c r="A2" s="3"/>
    </row>
    <row r="3" ht="15.75" customHeight="1">
      <c r="A3" s="3"/>
    </row>
    <row r="4" ht="15.75" customHeight="1">
      <c r="A4" s="3"/>
    </row>
    <row r="5" ht="15.75" customHeight="1">
      <c r="A5" s="3"/>
    </row>
    <row r="6" ht="15.75" customHeight="1">
      <c r="A6" s="3"/>
    </row>
    <row r="7" ht="15.75" customHeight="1">
      <c r="A7" s="4" t="s">
        <v>1</v>
      </c>
    </row>
    <row r="8" ht="204.75" customHeight="1">
      <c r="A8" s="5" t="s">
        <v>2</v>
      </c>
    </row>
    <row r="9" ht="15.75" customHeight="1"/>
    <row r="10" ht="293.25" customHeight="1">
      <c r="A10" s="6" t="s">
        <v>3</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7:F7"/>
    <mergeCell ref="A8:F8"/>
    <mergeCell ref="A10:F11"/>
    <mergeCell ref="B1:F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3.63"/>
    <col customWidth="1" min="2" max="2" width="46.13"/>
    <col customWidth="1" min="3" max="25" width="14.38"/>
  </cols>
  <sheetData>
    <row r="1">
      <c r="A1" s="7" t="s">
        <v>4</v>
      </c>
      <c r="B1" s="8"/>
      <c r="C1" s="8"/>
      <c r="D1" s="9"/>
      <c r="E1" s="9"/>
      <c r="F1" s="9"/>
      <c r="G1" s="9"/>
      <c r="H1" s="9"/>
      <c r="I1" s="9"/>
      <c r="J1" s="9"/>
      <c r="K1" s="9"/>
      <c r="L1" s="9"/>
      <c r="M1" s="9"/>
      <c r="N1" s="9"/>
      <c r="O1" s="9"/>
      <c r="P1" s="9"/>
      <c r="Q1" s="9"/>
      <c r="R1" s="9"/>
      <c r="S1" s="9"/>
      <c r="T1" s="9"/>
      <c r="U1" s="9"/>
      <c r="V1" s="9"/>
      <c r="W1" s="9"/>
      <c r="X1" s="9"/>
      <c r="Y1" s="9"/>
    </row>
    <row r="2">
      <c r="A2" s="10" t="s">
        <v>5</v>
      </c>
      <c r="B2" s="8"/>
      <c r="C2" s="11"/>
      <c r="D2" s="9"/>
      <c r="E2" s="9"/>
      <c r="F2" s="9"/>
      <c r="G2" s="9"/>
      <c r="H2" s="9"/>
      <c r="I2" s="9"/>
      <c r="J2" s="9"/>
      <c r="K2" s="9"/>
      <c r="L2" s="9"/>
      <c r="M2" s="9"/>
      <c r="N2" s="9"/>
      <c r="O2" s="9"/>
      <c r="P2" s="9"/>
      <c r="Q2" s="9"/>
      <c r="R2" s="9"/>
      <c r="S2" s="9"/>
      <c r="T2" s="9"/>
      <c r="U2" s="9"/>
      <c r="V2" s="9"/>
      <c r="W2" s="9"/>
      <c r="X2" s="9"/>
      <c r="Y2" s="9"/>
    </row>
    <row r="3">
      <c r="A3" s="12"/>
      <c r="B3" s="8"/>
      <c r="C3" s="11"/>
      <c r="D3" s="9"/>
      <c r="E3" s="9"/>
      <c r="F3" s="9"/>
      <c r="G3" s="9"/>
      <c r="H3" s="9"/>
      <c r="I3" s="9"/>
      <c r="J3" s="9"/>
      <c r="K3" s="9"/>
      <c r="L3" s="9"/>
      <c r="M3" s="9"/>
      <c r="N3" s="9"/>
      <c r="O3" s="9"/>
      <c r="P3" s="9"/>
      <c r="Q3" s="9"/>
      <c r="R3" s="9"/>
      <c r="S3" s="9"/>
      <c r="T3" s="9"/>
      <c r="U3" s="9"/>
      <c r="V3" s="9"/>
      <c r="W3" s="9"/>
      <c r="X3" s="9"/>
      <c r="Y3" s="9"/>
    </row>
    <row r="4">
      <c r="A4" s="13" t="s">
        <v>6</v>
      </c>
      <c r="D4" s="9"/>
      <c r="E4" s="9"/>
      <c r="F4" s="9"/>
      <c r="G4" s="9"/>
      <c r="H4" s="9"/>
      <c r="I4" s="9"/>
      <c r="J4" s="9"/>
      <c r="K4" s="9"/>
      <c r="L4" s="9"/>
      <c r="M4" s="9"/>
      <c r="N4" s="9"/>
      <c r="O4" s="9"/>
      <c r="P4" s="9"/>
      <c r="Q4" s="9"/>
      <c r="R4" s="9"/>
      <c r="S4" s="9"/>
      <c r="T4" s="9"/>
      <c r="U4" s="9"/>
      <c r="V4" s="9"/>
      <c r="W4" s="9"/>
      <c r="X4" s="9"/>
      <c r="Y4" s="9"/>
    </row>
    <row r="5">
      <c r="A5" s="14" t="s">
        <v>7</v>
      </c>
      <c r="D5" s="9"/>
      <c r="E5" s="9"/>
      <c r="F5" s="9"/>
      <c r="G5" s="9"/>
      <c r="H5" s="9"/>
      <c r="I5" s="9"/>
      <c r="J5" s="9"/>
      <c r="K5" s="9"/>
      <c r="L5" s="9"/>
      <c r="M5" s="9"/>
      <c r="N5" s="9"/>
      <c r="O5" s="9"/>
      <c r="P5" s="9"/>
      <c r="Q5" s="9"/>
      <c r="R5" s="9"/>
      <c r="S5" s="9"/>
      <c r="T5" s="9"/>
      <c r="U5" s="9"/>
      <c r="V5" s="9"/>
      <c r="W5" s="9"/>
      <c r="X5" s="9"/>
      <c r="Y5" s="9"/>
    </row>
    <row r="6">
      <c r="A6" s="12"/>
      <c r="B6" s="12"/>
      <c r="C6" s="12"/>
      <c r="D6" s="9"/>
      <c r="E6" s="9"/>
      <c r="F6" s="9"/>
      <c r="G6" s="9"/>
      <c r="H6" s="9"/>
      <c r="I6" s="9"/>
      <c r="J6" s="9"/>
      <c r="K6" s="9"/>
      <c r="L6" s="9"/>
      <c r="M6" s="9"/>
      <c r="N6" s="9"/>
      <c r="O6" s="9"/>
      <c r="P6" s="9"/>
      <c r="Q6" s="9"/>
      <c r="R6" s="9"/>
      <c r="S6" s="9"/>
      <c r="T6" s="9"/>
      <c r="U6" s="9"/>
      <c r="V6" s="9"/>
      <c r="W6" s="9"/>
      <c r="X6" s="9"/>
      <c r="Y6" s="9"/>
    </row>
    <row r="7">
      <c r="A7" s="15" t="s">
        <v>8</v>
      </c>
      <c r="B7" s="16" t="s">
        <v>9</v>
      </c>
      <c r="C7" s="17"/>
      <c r="D7" s="9"/>
      <c r="E7" s="9"/>
      <c r="F7" s="9"/>
      <c r="G7" s="9"/>
      <c r="H7" s="9"/>
      <c r="I7" s="9"/>
      <c r="J7" s="9"/>
      <c r="K7" s="9"/>
      <c r="L7" s="9"/>
      <c r="M7" s="9"/>
      <c r="N7" s="9"/>
      <c r="O7" s="9"/>
      <c r="P7" s="9"/>
      <c r="Q7" s="9"/>
      <c r="R7" s="9"/>
      <c r="S7" s="9"/>
      <c r="T7" s="9"/>
      <c r="U7" s="9"/>
      <c r="V7" s="9"/>
      <c r="W7" s="9"/>
      <c r="X7" s="9"/>
      <c r="Y7" s="9"/>
    </row>
    <row r="8">
      <c r="B8" s="18" t="s">
        <v>10</v>
      </c>
      <c r="C8" s="17"/>
      <c r="D8" s="9"/>
      <c r="E8" s="9"/>
      <c r="F8" s="9"/>
      <c r="G8" s="9"/>
      <c r="H8" s="9"/>
      <c r="I8" s="9"/>
      <c r="J8" s="9"/>
      <c r="K8" s="9"/>
      <c r="L8" s="9"/>
      <c r="M8" s="9"/>
      <c r="N8" s="9"/>
      <c r="O8" s="9"/>
      <c r="P8" s="9"/>
      <c r="Q8" s="9"/>
      <c r="R8" s="9"/>
      <c r="S8" s="9"/>
      <c r="T8" s="9"/>
      <c r="U8" s="9"/>
      <c r="V8" s="9"/>
      <c r="W8" s="9"/>
      <c r="X8" s="9"/>
      <c r="Y8" s="9"/>
    </row>
    <row r="9">
      <c r="A9" s="19"/>
      <c r="B9" s="9" t="s">
        <v>11</v>
      </c>
      <c r="C9" s="20">
        <v>22.0</v>
      </c>
      <c r="D9" s="9"/>
      <c r="E9" s="9"/>
      <c r="F9" s="9"/>
      <c r="G9" s="9"/>
      <c r="H9" s="9"/>
      <c r="I9" s="9"/>
      <c r="J9" s="9"/>
      <c r="K9" s="9"/>
      <c r="L9" s="9"/>
      <c r="M9" s="9"/>
      <c r="N9" s="9"/>
      <c r="O9" s="9"/>
      <c r="P9" s="9"/>
      <c r="Q9" s="9"/>
      <c r="R9" s="9"/>
      <c r="S9" s="9"/>
      <c r="T9" s="9"/>
      <c r="U9" s="9"/>
      <c r="V9" s="9"/>
      <c r="W9" s="9"/>
      <c r="X9" s="9"/>
      <c r="Y9" s="9"/>
    </row>
    <row r="10">
      <c r="A10" s="19"/>
      <c r="B10" s="21" t="s">
        <v>12</v>
      </c>
      <c r="C10" s="22">
        <v>0.9</v>
      </c>
      <c r="D10" s="9"/>
      <c r="E10" s="9"/>
      <c r="F10" s="9"/>
      <c r="G10" s="9"/>
      <c r="H10" s="9"/>
      <c r="I10" s="9"/>
      <c r="J10" s="9"/>
      <c r="K10" s="9"/>
      <c r="L10" s="9"/>
      <c r="M10" s="9"/>
      <c r="N10" s="9"/>
      <c r="O10" s="9"/>
      <c r="P10" s="9"/>
      <c r="Q10" s="9"/>
      <c r="R10" s="9"/>
      <c r="S10" s="9"/>
      <c r="T10" s="9"/>
      <c r="U10" s="9"/>
      <c r="V10" s="9"/>
      <c r="W10" s="9"/>
      <c r="X10" s="9"/>
      <c r="Y10" s="9"/>
    </row>
    <row r="11">
      <c r="A11" s="19"/>
      <c r="B11" s="21" t="s">
        <v>13</v>
      </c>
      <c r="C11" s="23">
        <v>2.0</v>
      </c>
      <c r="D11" s="9"/>
      <c r="E11" s="9"/>
      <c r="F11" s="9"/>
      <c r="G11" s="9"/>
      <c r="H11" s="9"/>
      <c r="I11" s="9"/>
      <c r="J11" s="9"/>
      <c r="K11" s="9"/>
      <c r="L11" s="9"/>
      <c r="M11" s="9"/>
      <c r="N11" s="9"/>
      <c r="O11" s="9"/>
      <c r="P11" s="9"/>
      <c r="Q11" s="9"/>
      <c r="R11" s="9"/>
      <c r="S11" s="9"/>
      <c r="T11" s="9"/>
      <c r="U11" s="9"/>
      <c r="V11" s="9"/>
      <c r="W11" s="9"/>
      <c r="X11" s="9"/>
      <c r="Y11" s="9"/>
    </row>
    <row r="12">
      <c r="A12" s="19"/>
      <c r="B12" s="21" t="s">
        <v>14</v>
      </c>
      <c r="C12" s="23">
        <v>850.0</v>
      </c>
      <c r="D12" s="9"/>
      <c r="E12" s="9"/>
      <c r="F12" s="9"/>
      <c r="G12" s="9"/>
      <c r="H12" s="9"/>
      <c r="I12" s="9"/>
      <c r="J12" s="9"/>
      <c r="K12" s="9"/>
      <c r="L12" s="9"/>
      <c r="M12" s="9"/>
      <c r="N12" s="9"/>
      <c r="O12" s="9"/>
      <c r="P12" s="9"/>
      <c r="Q12" s="9"/>
      <c r="R12" s="9"/>
      <c r="S12" s="9"/>
      <c r="T12" s="9"/>
      <c r="U12" s="9"/>
      <c r="V12" s="9"/>
      <c r="W12" s="9"/>
      <c r="X12" s="9"/>
      <c r="Y12" s="9"/>
    </row>
    <row r="13">
      <c r="A13" s="19"/>
      <c r="B13" s="9" t="s">
        <v>15</v>
      </c>
      <c r="C13" s="24">
        <f>round(C9*C10,0)</f>
        <v>20</v>
      </c>
      <c r="D13" s="9"/>
      <c r="E13" s="9"/>
      <c r="F13" s="9"/>
      <c r="G13" s="9"/>
      <c r="H13" s="9"/>
      <c r="I13" s="9"/>
      <c r="J13" s="9"/>
      <c r="K13" s="9"/>
      <c r="L13" s="9"/>
      <c r="M13" s="9"/>
      <c r="N13" s="9"/>
      <c r="O13" s="9"/>
      <c r="P13" s="9"/>
      <c r="Q13" s="9"/>
      <c r="R13" s="9"/>
      <c r="S13" s="9"/>
      <c r="T13" s="9"/>
      <c r="U13" s="9"/>
      <c r="V13" s="9"/>
      <c r="W13" s="9"/>
      <c r="X13" s="9"/>
      <c r="Y13" s="9"/>
    </row>
    <row r="14">
      <c r="A14" s="25" t="s">
        <v>16</v>
      </c>
      <c r="B14" s="9" t="s">
        <v>17</v>
      </c>
      <c r="C14" s="26">
        <v>1800.0</v>
      </c>
      <c r="D14" s="9"/>
      <c r="E14" s="9"/>
      <c r="F14" s="9"/>
      <c r="G14" s="9"/>
      <c r="H14" s="9"/>
      <c r="I14" s="9"/>
      <c r="J14" s="9"/>
      <c r="K14" s="9"/>
      <c r="L14" s="9"/>
      <c r="M14" s="9"/>
      <c r="N14" s="9"/>
      <c r="O14" s="9"/>
      <c r="P14" s="9"/>
      <c r="Q14" s="9"/>
      <c r="R14" s="9"/>
      <c r="S14" s="9"/>
      <c r="T14" s="9"/>
      <c r="U14" s="9"/>
      <c r="V14" s="9"/>
      <c r="W14" s="9"/>
      <c r="X14" s="9"/>
      <c r="Y14" s="9"/>
    </row>
    <row r="15">
      <c r="A15" s="25" t="s">
        <v>18</v>
      </c>
      <c r="B15" s="9" t="s">
        <v>19</v>
      </c>
      <c r="C15" s="26">
        <v>478.0</v>
      </c>
      <c r="D15" s="9"/>
      <c r="E15" s="9"/>
      <c r="F15" s="9"/>
      <c r="G15" s="9"/>
      <c r="H15" s="9"/>
      <c r="I15" s="9"/>
      <c r="J15" s="9"/>
      <c r="K15" s="9"/>
      <c r="L15" s="9"/>
      <c r="M15" s="9"/>
      <c r="N15" s="9"/>
      <c r="O15" s="9"/>
      <c r="P15" s="9"/>
      <c r="Q15" s="9"/>
      <c r="R15" s="9"/>
      <c r="S15" s="9"/>
      <c r="T15" s="9"/>
      <c r="U15" s="9"/>
      <c r="V15" s="9"/>
      <c r="W15" s="9"/>
      <c r="X15" s="9"/>
      <c r="Y15" s="9"/>
    </row>
    <row r="16">
      <c r="A16" s="19"/>
      <c r="B16" s="27" t="s">
        <v>20</v>
      </c>
      <c r="C16" s="28">
        <f>C14-C15</f>
        <v>1322</v>
      </c>
      <c r="D16" s="9"/>
      <c r="E16" s="9"/>
      <c r="F16" s="9"/>
      <c r="G16" s="9"/>
      <c r="H16" s="9"/>
      <c r="I16" s="9"/>
      <c r="J16" s="9"/>
      <c r="K16" s="9"/>
      <c r="L16" s="9"/>
      <c r="M16" s="9"/>
      <c r="N16" s="9"/>
      <c r="O16" s="9"/>
      <c r="P16" s="9"/>
      <c r="Q16" s="9"/>
      <c r="R16" s="9"/>
      <c r="S16" s="9"/>
      <c r="T16" s="9"/>
      <c r="U16" s="9"/>
      <c r="V16" s="9"/>
      <c r="W16" s="9"/>
      <c r="X16" s="9"/>
      <c r="Y16" s="9"/>
    </row>
    <row r="17">
      <c r="A17" s="19"/>
      <c r="B17" s="29" t="s">
        <v>21</v>
      </c>
      <c r="C17" s="30">
        <f>(C14-C15)*C11</f>
        <v>2644</v>
      </c>
      <c r="D17" s="9"/>
      <c r="E17" s="9"/>
      <c r="F17" s="9"/>
      <c r="G17" s="9"/>
      <c r="H17" s="9"/>
      <c r="I17" s="9"/>
      <c r="J17" s="9"/>
      <c r="K17" s="9"/>
      <c r="L17" s="9"/>
      <c r="M17" s="9"/>
      <c r="N17" s="9"/>
      <c r="O17" s="9"/>
      <c r="P17" s="9"/>
      <c r="Q17" s="9"/>
      <c r="R17" s="9"/>
      <c r="S17" s="9"/>
      <c r="T17" s="9"/>
      <c r="U17" s="9"/>
      <c r="V17" s="9"/>
      <c r="W17" s="9"/>
      <c r="X17" s="9"/>
      <c r="Y17" s="9"/>
    </row>
    <row r="18">
      <c r="A18" s="19"/>
      <c r="B18" s="29" t="s">
        <v>22</v>
      </c>
      <c r="C18" s="30">
        <f>C12*C11</f>
        <v>1700</v>
      </c>
      <c r="D18" s="9"/>
      <c r="E18" s="9"/>
      <c r="F18" s="9"/>
      <c r="G18" s="9"/>
      <c r="H18" s="9"/>
      <c r="I18" s="9"/>
      <c r="J18" s="9"/>
      <c r="K18" s="9"/>
      <c r="L18" s="9"/>
      <c r="M18" s="9"/>
      <c r="N18" s="9"/>
      <c r="O18" s="9"/>
      <c r="P18" s="9"/>
      <c r="Q18" s="9"/>
      <c r="R18" s="9"/>
      <c r="S18" s="9"/>
      <c r="T18" s="9"/>
      <c r="U18" s="9"/>
      <c r="V18" s="9"/>
      <c r="W18" s="9"/>
      <c r="X18" s="9"/>
      <c r="Y18" s="9"/>
    </row>
    <row r="19">
      <c r="A19" s="19"/>
      <c r="B19" s="29" t="s">
        <v>23</v>
      </c>
      <c r="C19" s="30">
        <f>C17-C18</f>
        <v>944</v>
      </c>
      <c r="D19" s="9"/>
      <c r="E19" s="9"/>
      <c r="F19" s="9"/>
      <c r="G19" s="9"/>
      <c r="H19" s="9"/>
      <c r="I19" s="9"/>
      <c r="J19" s="9"/>
      <c r="K19" s="9"/>
      <c r="L19" s="9"/>
      <c r="M19" s="9"/>
      <c r="N19" s="9"/>
      <c r="O19" s="9"/>
      <c r="P19" s="9"/>
      <c r="Q19" s="9"/>
      <c r="R19" s="9"/>
      <c r="S19" s="9"/>
      <c r="T19" s="9"/>
      <c r="U19" s="9"/>
      <c r="V19" s="9"/>
      <c r="W19" s="9"/>
      <c r="X19" s="9"/>
      <c r="Y19" s="9"/>
    </row>
    <row r="20">
      <c r="A20" s="19"/>
      <c r="B20" s="29" t="s">
        <v>24</v>
      </c>
      <c r="C20" s="31">
        <f>C19/C17</f>
        <v>0.3570347958</v>
      </c>
      <c r="D20" s="9"/>
      <c r="E20" s="9"/>
      <c r="F20" s="9"/>
      <c r="G20" s="9"/>
      <c r="H20" s="9"/>
      <c r="I20" s="9"/>
      <c r="J20" s="9"/>
      <c r="K20" s="9"/>
      <c r="L20" s="9"/>
      <c r="M20" s="9"/>
      <c r="N20" s="9"/>
      <c r="O20" s="9"/>
      <c r="P20" s="9"/>
      <c r="Q20" s="9"/>
      <c r="R20" s="9"/>
      <c r="S20" s="9"/>
      <c r="T20" s="9"/>
      <c r="U20" s="9"/>
      <c r="V20" s="9"/>
      <c r="W20" s="9"/>
      <c r="X20" s="9"/>
      <c r="Y20" s="9"/>
    </row>
    <row r="21" ht="15.75" customHeight="1">
      <c r="A21" s="19"/>
      <c r="B21" s="9"/>
      <c r="C21" s="12"/>
      <c r="D21" s="9"/>
      <c r="E21" s="9"/>
      <c r="F21" s="9"/>
      <c r="G21" s="9"/>
      <c r="H21" s="9"/>
      <c r="I21" s="9"/>
      <c r="J21" s="9"/>
      <c r="K21" s="9"/>
      <c r="L21" s="9"/>
      <c r="M21" s="9"/>
      <c r="N21" s="9"/>
      <c r="O21" s="9"/>
      <c r="P21" s="9"/>
      <c r="Q21" s="9"/>
      <c r="R21" s="9"/>
      <c r="S21" s="9"/>
      <c r="T21" s="9"/>
      <c r="U21" s="9"/>
      <c r="V21" s="9"/>
      <c r="W21" s="9"/>
      <c r="X21" s="9"/>
      <c r="Y21" s="9"/>
    </row>
    <row r="22" ht="15.75" customHeight="1">
      <c r="A22" s="19"/>
      <c r="B22" s="32" t="s">
        <v>25</v>
      </c>
      <c r="C22" s="17"/>
      <c r="D22" s="9"/>
      <c r="E22" s="9"/>
      <c r="F22" s="9"/>
      <c r="G22" s="9"/>
      <c r="H22" s="9"/>
      <c r="I22" s="9"/>
      <c r="J22" s="9"/>
      <c r="K22" s="9"/>
      <c r="L22" s="9"/>
      <c r="M22" s="9"/>
      <c r="N22" s="9"/>
      <c r="O22" s="9"/>
      <c r="P22" s="9"/>
      <c r="Q22" s="9"/>
      <c r="R22" s="9"/>
      <c r="S22" s="9"/>
      <c r="T22" s="9"/>
      <c r="U22" s="9"/>
      <c r="V22" s="9"/>
      <c r="W22" s="9"/>
      <c r="X22" s="9"/>
      <c r="Y22" s="9"/>
    </row>
    <row r="23" ht="15.75" customHeight="1">
      <c r="A23" s="19"/>
      <c r="B23" s="32" t="s">
        <v>26</v>
      </c>
      <c r="C23" s="17"/>
      <c r="D23" s="9"/>
      <c r="E23" s="9"/>
      <c r="F23" s="9"/>
      <c r="G23" s="9"/>
      <c r="H23" s="9"/>
      <c r="I23" s="9"/>
      <c r="J23" s="9"/>
      <c r="K23" s="9"/>
      <c r="L23" s="9"/>
      <c r="M23" s="9"/>
      <c r="N23" s="9"/>
      <c r="O23" s="9"/>
      <c r="P23" s="9"/>
      <c r="Q23" s="9"/>
      <c r="R23" s="9"/>
      <c r="S23" s="9"/>
      <c r="T23" s="9"/>
      <c r="U23" s="9"/>
      <c r="V23" s="9"/>
      <c r="W23" s="9"/>
      <c r="X23" s="9"/>
      <c r="Y23" s="9"/>
    </row>
    <row r="24" ht="15.75" customHeight="1">
      <c r="A24" s="25" t="s">
        <v>27</v>
      </c>
      <c r="B24" s="21" t="s">
        <v>28</v>
      </c>
      <c r="C24" s="26">
        <f>350*20</f>
        <v>7000</v>
      </c>
      <c r="D24" s="9"/>
      <c r="E24" s="9" t="s">
        <v>29</v>
      </c>
      <c r="F24" s="9"/>
      <c r="G24" s="9"/>
      <c r="H24" s="9"/>
      <c r="I24" s="9"/>
      <c r="J24" s="9"/>
      <c r="K24" s="9"/>
      <c r="L24" s="9"/>
      <c r="M24" s="9"/>
      <c r="N24" s="9"/>
      <c r="O24" s="9"/>
      <c r="P24" s="9"/>
      <c r="Q24" s="9"/>
      <c r="R24" s="9"/>
      <c r="S24" s="9"/>
      <c r="T24" s="9"/>
      <c r="U24" s="9"/>
      <c r="V24" s="9"/>
      <c r="W24" s="9"/>
      <c r="X24" s="9"/>
      <c r="Y24" s="9"/>
    </row>
    <row r="25" ht="15.75" customHeight="1">
      <c r="A25" s="19"/>
      <c r="B25" s="21" t="s">
        <v>30</v>
      </c>
      <c r="C25" s="26">
        <f>110*20</f>
        <v>2200</v>
      </c>
      <c r="D25" s="9"/>
      <c r="E25" s="9" t="s">
        <v>31</v>
      </c>
      <c r="F25" s="9"/>
      <c r="G25" s="33" t="s">
        <v>32</v>
      </c>
      <c r="J25" s="9"/>
      <c r="K25" s="9"/>
      <c r="L25" s="9"/>
      <c r="M25" s="9"/>
      <c r="N25" s="9"/>
      <c r="O25" s="9"/>
      <c r="P25" s="9"/>
      <c r="Q25" s="9"/>
      <c r="R25" s="9"/>
      <c r="S25" s="9"/>
      <c r="T25" s="9"/>
      <c r="U25" s="9"/>
      <c r="V25" s="9"/>
      <c r="W25" s="9"/>
      <c r="X25" s="9"/>
      <c r="Y25" s="9"/>
    </row>
    <row r="26" ht="15.75" customHeight="1">
      <c r="A26" s="12"/>
      <c r="B26" s="34" t="s">
        <v>33</v>
      </c>
      <c r="C26" s="35">
        <f>15*20</f>
        <v>300</v>
      </c>
      <c r="D26" s="9"/>
      <c r="E26" s="9" t="s">
        <v>34</v>
      </c>
      <c r="F26" s="9"/>
      <c r="J26" s="9"/>
      <c r="K26" s="9"/>
      <c r="L26" s="9"/>
      <c r="M26" s="9"/>
      <c r="N26" s="9"/>
      <c r="O26" s="9"/>
      <c r="P26" s="9"/>
      <c r="Q26" s="9"/>
      <c r="R26" s="9"/>
      <c r="S26" s="9"/>
      <c r="T26" s="9"/>
      <c r="U26" s="9"/>
      <c r="V26" s="9"/>
      <c r="W26" s="9"/>
      <c r="X26" s="9"/>
      <c r="Y26" s="9"/>
    </row>
    <row r="27" ht="15.75" customHeight="1">
      <c r="A27" s="12"/>
      <c r="B27" s="29" t="s">
        <v>35</v>
      </c>
      <c r="C27" s="30">
        <f>sum(C24:C26)</f>
        <v>9500</v>
      </c>
      <c r="D27" s="9"/>
      <c r="E27" s="9"/>
      <c r="F27" s="9"/>
      <c r="J27" s="9"/>
      <c r="K27" s="9"/>
      <c r="L27" s="9"/>
      <c r="M27" s="9"/>
      <c r="N27" s="9"/>
      <c r="O27" s="9"/>
      <c r="P27" s="9"/>
      <c r="Q27" s="9"/>
      <c r="R27" s="9"/>
      <c r="S27" s="9"/>
      <c r="T27" s="9"/>
      <c r="U27" s="9"/>
      <c r="V27" s="9"/>
      <c r="W27" s="9"/>
      <c r="X27" s="9"/>
      <c r="Y27" s="9"/>
    </row>
    <row r="28" ht="15.75" customHeight="1">
      <c r="A28" s="12"/>
      <c r="B28" s="12"/>
      <c r="C28" s="12"/>
      <c r="D28" s="9"/>
      <c r="E28" s="9"/>
      <c r="F28" s="9"/>
      <c r="G28" s="9"/>
      <c r="H28" s="9"/>
      <c r="I28" s="9"/>
      <c r="J28" s="9"/>
      <c r="K28" s="9"/>
      <c r="L28" s="9"/>
      <c r="M28" s="9"/>
      <c r="N28" s="9"/>
      <c r="O28" s="9"/>
      <c r="P28" s="9"/>
      <c r="Q28" s="9"/>
      <c r="R28" s="9"/>
      <c r="S28" s="9"/>
      <c r="T28" s="9"/>
      <c r="U28" s="9"/>
      <c r="V28" s="9"/>
      <c r="W28" s="9"/>
      <c r="X28" s="9"/>
      <c r="Y28" s="9"/>
    </row>
    <row r="29" ht="15.75" customHeight="1">
      <c r="A29" s="9"/>
      <c r="B29" s="32" t="s">
        <v>36</v>
      </c>
      <c r="C29" s="17"/>
      <c r="D29" s="9"/>
      <c r="E29" s="9"/>
      <c r="F29" s="9"/>
      <c r="G29" s="9"/>
      <c r="H29" s="9"/>
      <c r="I29" s="9"/>
      <c r="J29" s="9"/>
      <c r="K29" s="9"/>
      <c r="L29" s="9"/>
      <c r="M29" s="9"/>
      <c r="N29" s="9"/>
      <c r="O29" s="9"/>
      <c r="P29" s="9"/>
      <c r="Q29" s="9"/>
      <c r="R29" s="9"/>
      <c r="S29" s="9"/>
      <c r="T29" s="9"/>
      <c r="U29" s="9"/>
      <c r="V29" s="9"/>
      <c r="W29" s="9"/>
      <c r="X29" s="9"/>
      <c r="Y29" s="9"/>
    </row>
    <row r="30" ht="15.75" customHeight="1">
      <c r="A30" s="9"/>
      <c r="B30" s="36" t="s">
        <v>37</v>
      </c>
      <c r="C30" s="37"/>
      <c r="D30" s="9"/>
      <c r="E30" s="9"/>
      <c r="F30" s="9"/>
      <c r="G30" s="9"/>
      <c r="H30" s="9"/>
      <c r="I30" s="9"/>
      <c r="J30" s="9"/>
      <c r="K30" s="9"/>
      <c r="L30" s="9"/>
      <c r="M30" s="9"/>
      <c r="N30" s="9"/>
      <c r="O30" s="9"/>
      <c r="P30" s="9"/>
      <c r="Q30" s="9"/>
      <c r="R30" s="9"/>
      <c r="S30" s="9"/>
      <c r="T30" s="9"/>
      <c r="U30" s="9"/>
      <c r="V30" s="9"/>
      <c r="W30" s="9"/>
      <c r="X30" s="9"/>
      <c r="Y30" s="9"/>
    </row>
    <row r="31" ht="15.75" customHeight="1">
      <c r="A31" s="9" t="s">
        <v>38</v>
      </c>
      <c r="B31" s="38" t="s">
        <v>39</v>
      </c>
      <c r="C31" s="26">
        <v>100.0</v>
      </c>
      <c r="D31" s="9" t="s">
        <v>40</v>
      </c>
      <c r="E31" s="9"/>
      <c r="F31" s="9"/>
      <c r="G31" s="9"/>
      <c r="H31" s="9"/>
      <c r="I31" s="9"/>
      <c r="J31" s="9"/>
      <c r="K31" s="9"/>
      <c r="L31" s="9"/>
      <c r="M31" s="9"/>
      <c r="N31" s="9"/>
      <c r="O31" s="9"/>
      <c r="P31" s="9"/>
      <c r="Q31" s="9"/>
      <c r="R31" s="9"/>
      <c r="S31" s="9"/>
      <c r="T31" s="9"/>
      <c r="U31" s="9"/>
      <c r="V31" s="9"/>
      <c r="W31" s="9"/>
      <c r="X31" s="9"/>
      <c r="Y31" s="9"/>
    </row>
    <row r="32" ht="15.75" customHeight="1">
      <c r="A32" s="9"/>
      <c r="B32" s="39" t="s">
        <v>41</v>
      </c>
      <c r="C32" s="26">
        <v>150.0</v>
      </c>
      <c r="D32" s="9" t="s">
        <v>42</v>
      </c>
      <c r="E32" s="9"/>
      <c r="F32" s="9"/>
      <c r="G32" s="9"/>
      <c r="H32" s="9"/>
      <c r="I32" s="9"/>
      <c r="J32" s="9"/>
      <c r="K32" s="9"/>
      <c r="L32" s="9"/>
      <c r="M32" s="9"/>
      <c r="N32" s="9"/>
      <c r="O32" s="9"/>
      <c r="P32" s="9"/>
      <c r="Q32" s="9"/>
      <c r="R32" s="9"/>
      <c r="S32" s="9"/>
      <c r="T32" s="9"/>
      <c r="U32" s="9"/>
      <c r="V32" s="9"/>
      <c r="W32" s="9"/>
      <c r="X32" s="9"/>
      <c r="Y32" s="9"/>
    </row>
    <row r="33" ht="15.75" customHeight="1">
      <c r="A33" s="9"/>
      <c r="B33" s="39" t="s">
        <v>43</v>
      </c>
      <c r="C33" s="40">
        <v>450.0</v>
      </c>
      <c r="D33" s="9" t="s">
        <v>40</v>
      </c>
      <c r="E33" s="9"/>
      <c r="F33" s="9"/>
      <c r="G33" s="9"/>
      <c r="H33" s="9"/>
      <c r="I33" s="9"/>
      <c r="J33" s="9"/>
      <c r="K33" s="9"/>
      <c r="L33" s="9"/>
      <c r="M33" s="9"/>
      <c r="N33" s="9"/>
      <c r="O33" s="9"/>
      <c r="P33" s="9"/>
      <c r="Q33" s="9"/>
      <c r="R33" s="9"/>
      <c r="S33" s="9"/>
      <c r="T33" s="9"/>
      <c r="U33" s="9"/>
      <c r="V33" s="9"/>
      <c r="W33" s="9"/>
      <c r="X33" s="9"/>
      <c r="Y33" s="9"/>
    </row>
    <row r="34" ht="15.75" customHeight="1">
      <c r="A34" s="9"/>
      <c r="B34" s="9" t="s">
        <v>44</v>
      </c>
      <c r="C34" s="41"/>
      <c r="D34" s="9"/>
      <c r="E34" s="9"/>
      <c r="F34" s="9"/>
      <c r="G34" s="9"/>
      <c r="H34" s="9"/>
      <c r="I34" s="9"/>
      <c r="J34" s="9"/>
      <c r="K34" s="9"/>
      <c r="L34" s="9"/>
      <c r="M34" s="9"/>
      <c r="N34" s="9"/>
      <c r="O34" s="9"/>
      <c r="P34" s="9"/>
      <c r="Q34" s="9"/>
      <c r="R34" s="9"/>
      <c r="S34" s="9"/>
      <c r="T34" s="9"/>
      <c r="U34" s="9"/>
      <c r="V34" s="9"/>
      <c r="W34" s="9"/>
      <c r="X34" s="9"/>
      <c r="Y34" s="9"/>
    </row>
    <row r="35" ht="15.75" customHeight="1">
      <c r="A35" s="9"/>
      <c r="B35" s="9" t="s">
        <v>44</v>
      </c>
      <c r="C35" s="41"/>
      <c r="D35" s="9"/>
      <c r="E35" s="9"/>
      <c r="F35" s="9"/>
      <c r="G35" s="9"/>
      <c r="H35" s="9"/>
      <c r="I35" s="9"/>
      <c r="J35" s="9"/>
      <c r="K35" s="9"/>
      <c r="L35" s="9"/>
      <c r="M35" s="9"/>
      <c r="N35" s="9"/>
      <c r="O35" s="9"/>
      <c r="P35" s="9"/>
      <c r="Q35" s="9"/>
      <c r="R35" s="9"/>
      <c r="S35" s="9"/>
      <c r="T35" s="9"/>
      <c r="U35" s="9"/>
      <c r="V35" s="9"/>
      <c r="W35" s="9"/>
      <c r="X35" s="9"/>
      <c r="Y35" s="9"/>
    </row>
    <row r="36" ht="15.75" customHeight="1">
      <c r="A36" s="9"/>
      <c r="B36" s="9" t="s">
        <v>44</v>
      </c>
      <c r="C36" s="41"/>
      <c r="D36" s="9"/>
      <c r="E36" s="9"/>
      <c r="F36" s="9"/>
      <c r="G36" s="9"/>
      <c r="H36" s="9"/>
      <c r="I36" s="9"/>
      <c r="J36" s="9"/>
      <c r="K36" s="9"/>
      <c r="L36" s="9"/>
      <c r="M36" s="9"/>
      <c r="N36" s="9"/>
      <c r="O36" s="9"/>
      <c r="P36" s="9"/>
      <c r="Q36" s="9"/>
      <c r="R36" s="9"/>
      <c r="S36" s="9"/>
      <c r="T36" s="9"/>
      <c r="U36" s="9"/>
      <c r="V36" s="9"/>
      <c r="W36" s="9"/>
      <c r="X36" s="9"/>
      <c r="Y36" s="9"/>
    </row>
    <row r="37" ht="15.75" customHeight="1">
      <c r="A37" s="9"/>
      <c r="B37" s="27" t="s">
        <v>44</v>
      </c>
      <c r="C37" s="42"/>
      <c r="D37" s="9"/>
      <c r="E37" s="9"/>
      <c r="F37" s="9"/>
      <c r="G37" s="9"/>
      <c r="H37" s="9"/>
      <c r="I37" s="9"/>
      <c r="J37" s="9"/>
      <c r="K37" s="9"/>
      <c r="L37" s="9"/>
      <c r="M37" s="9"/>
      <c r="N37" s="9"/>
      <c r="O37" s="9"/>
      <c r="P37" s="9"/>
      <c r="Q37" s="9"/>
      <c r="R37" s="9"/>
      <c r="S37" s="9"/>
      <c r="T37" s="9"/>
      <c r="U37" s="9"/>
      <c r="V37" s="9"/>
      <c r="W37" s="9"/>
      <c r="X37" s="9"/>
      <c r="Y37" s="9"/>
    </row>
    <row r="38" ht="15.75" customHeight="1">
      <c r="A38" s="9"/>
      <c r="B38" s="29" t="s">
        <v>35</v>
      </c>
      <c r="C38" s="30">
        <f>sum(C31:C37)</f>
        <v>700</v>
      </c>
      <c r="D38" s="9"/>
      <c r="E38" s="9"/>
      <c r="F38" s="9"/>
      <c r="G38" s="9"/>
      <c r="H38" s="9"/>
      <c r="I38" s="9"/>
      <c r="J38" s="9"/>
      <c r="K38" s="9"/>
      <c r="L38" s="9"/>
      <c r="M38" s="9"/>
      <c r="N38" s="9"/>
      <c r="O38" s="9"/>
      <c r="P38" s="9"/>
      <c r="Q38" s="9"/>
      <c r="R38" s="9"/>
      <c r="S38" s="9"/>
      <c r="T38" s="9"/>
      <c r="U38" s="9"/>
      <c r="V38" s="9"/>
      <c r="W38" s="9"/>
      <c r="X38" s="9"/>
      <c r="Y38" s="9"/>
    </row>
    <row r="39" ht="15.75" customHeight="1">
      <c r="A39" s="9"/>
      <c r="B39" s="9"/>
      <c r="C39" s="9"/>
      <c r="D39" s="9"/>
      <c r="E39" s="9"/>
      <c r="F39" s="9"/>
      <c r="G39" s="9"/>
      <c r="H39" s="9"/>
      <c r="I39" s="9"/>
      <c r="J39" s="9"/>
      <c r="K39" s="9"/>
      <c r="L39" s="9"/>
      <c r="M39" s="9"/>
      <c r="N39" s="9"/>
      <c r="O39" s="9"/>
      <c r="P39" s="9"/>
      <c r="Q39" s="9"/>
      <c r="R39" s="9"/>
      <c r="S39" s="9"/>
      <c r="T39" s="9"/>
      <c r="U39" s="9"/>
      <c r="V39" s="9"/>
      <c r="W39" s="9"/>
      <c r="X39" s="9"/>
      <c r="Y39" s="9"/>
    </row>
    <row r="40" ht="15.75" customHeight="1">
      <c r="A40" s="9"/>
      <c r="B40" s="32" t="s">
        <v>45</v>
      </c>
      <c r="C40" s="17"/>
      <c r="D40" s="9"/>
      <c r="E40" s="9"/>
      <c r="F40" s="9"/>
      <c r="G40" s="9"/>
      <c r="H40" s="9"/>
      <c r="I40" s="9"/>
      <c r="J40" s="9"/>
      <c r="K40" s="9"/>
      <c r="L40" s="9"/>
      <c r="M40" s="9"/>
      <c r="N40" s="9"/>
      <c r="O40" s="9"/>
      <c r="P40" s="9"/>
      <c r="Q40" s="9"/>
      <c r="R40" s="9"/>
      <c r="S40" s="9"/>
      <c r="T40" s="9"/>
      <c r="U40" s="9"/>
      <c r="V40" s="9"/>
      <c r="W40" s="9"/>
      <c r="X40" s="9"/>
      <c r="Y40" s="9"/>
    </row>
    <row r="41" ht="15.75" customHeight="1">
      <c r="A41" s="9"/>
      <c r="B41" s="32" t="s">
        <v>46</v>
      </c>
      <c r="C41" s="37"/>
      <c r="D41" s="9"/>
      <c r="E41" s="9"/>
      <c r="F41" s="9"/>
      <c r="G41" s="9"/>
      <c r="H41" s="9"/>
      <c r="I41" s="9"/>
      <c r="J41" s="9"/>
      <c r="K41" s="9"/>
      <c r="L41" s="9"/>
      <c r="M41" s="9"/>
      <c r="N41" s="9"/>
      <c r="O41" s="9"/>
      <c r="P41" s="9"/>
      <c r="Q41" s="9"/>
      <c r="R41" s="9"/>
      <c r="S41" s="9"/>
      <c r="T41" s="9"/>
      <c r="U41" s="9"/>
      <c r="V41" s="9"/>
      <c r="W41" s="9"/>
      <c r="X41" s="9"/>
      <c r="Y41" s="9"/>
    </row>
    <row r="42" ht="15.75" customHeight="1">
      <c r="A42" s="43" t="s">
        <v>47</v>
      </c>
      <c r="B42" s="44" t="s">
        <v>48</v>
      </c>
      <c r="C42" s="45">
        <v>18000.0</v>
      </c>
      <c r="D42" s="46" t="s">
        <v>49</v>
      </c>
      <c r="E42" s="9"/>
      <c r="F42" s="9"/>
      <c r="G42" s="9"/>
      <c r="H42" s="9"/>
      <c r="I42" s="9"/>
      <c r="J42" s="9"/>
      <c r="K42" s="9"/>
      <c r="L42" s="9"/>
      <c r="M42" s="9"/>
      <c r="N42" s="9"/>
      <c r="O42" s="9"/>
      <c r="P42" s="9"/>
      <c r="Q42" s="9"/>
      <c r="R42" s="9"/>
      <c r="S42" s="9"/>
      <c r="T42" s="9"/>
      <c r="U42" s="9"/>
      <c r="V42" s="9"/>
      <c r="W42" s="9"/>
      <c r="X42" s="9"/>
      <c r="Y42" s="9"/>
    </row>
    <row r="43" ht="15.75" customHeight="1">
      <c r="A43" s="47"/>
      <c r="B43" s="39" t="s">
        <v>50</v>
      </c>
      <c r="C43" s="48">
        <v>0.3</v>
      </c>
      <c r="D43" s="9"/>
      <c r="E43" s="9"/>
      <c r="F43" s="9"/>
      <c r="G43" s="9"/>
      <c r="H43" s="9"/>
      <c r="I43" s="9"/>
      <c r="J43" s="9"/>
      <c r="K43" s="9"/>
      <c r="L43" s="9"/>
      <c r="M43" s="9"/>
      <c r="N43" s="9"/>
      <c r="O43" s="9"/>
      <c r="P43" s="9"/>
      <c r="Q43" s="9"/>
      <c r="R43" s="9"/>
      <c r="S43" s="9"/>
      <c r="T43" s="9"/>
      <c r="U43" s="9"/>
      <c r="V43" s="9"/>
      <c r="W43" s="9"/>
      <c r="X43" s="9"/>
      <c r="Y43" s="9"/>
    </row>
    <row r="44" ht="15.75" customHeight="1">
      <c r="A44" s="9"/>
      <c r="B44" s="39" t="s">
        <v>51</v>
      </c>
      <c r="C44" s="49">
        <v>25000.0</v>
      </c>
      <c r="D44" s="9"/>
      <c r="E44" s="9"/>
      <c r="F44" s="9"/>
      <c r="G44" s="9"/>
      <c r="H44" s="9"/>
      <c r="I44" s="9"/>
      <c r="J44" s="9"/>
      <c r="K44" s="9"/>
      <c r="L44" s="9"/>
      <c r="M44" s="9"/>
      <c r="N44" s="9"/>
      <c r="O44" s="9"/>
      <c r="P44" s="9"/>
      <c r="Q44" s="9"/>
      <c r="R44" s="9"/>
      <c r="S44" s="9"/>
      <c r="T44" s="9"/>
      <c r="U44" s="9"/>
      <c r="V44" s="9"/>
      <c r="W44" s="9"/>
      <c r="X44" s="9"/>
      <c r="Y44" s="9"/>
    </row>
    <row r="45" ht="15.75" customHeight="1">
      <c r="A45" s="9"/>
      <c r="B45" s="39" t="s">
        <v>52</v>
      </c>
      <c r="C45" s="48">
        <v>0.15</v>
      </c>
      <c r="D45" s="9"/>
      <c r="E45" s="9"/>
      <c r="F45" s="9"/>
      <c r="G45" s="9"/>
      <c r="H45" s="9"/>
      <c r="I45" s="9"/>
      <c r="J45" s="9"/>
      <c r="K45" s="9"/>
      <c r="L45" s="9"/>
      <c r="M45" s="9"/>
      <c r="N45" s="9"/>
      <c r="O45" s="9"/>
      <c r="P45" s="9"/>
      <c r="Q45" s="9"/>
      <c r="R45" s="9"/>
      <c r="S45" s="9"/>
      <c r="T45" s="9"/>
      <c r="U45" s="9"/>
      <c r="V45" s="9"/>
      <c r="W45" s="9"/>
      <c r="X45" s="9"/>
      <c r="Y45" s="9"/>
    </row>
    <row r="46" ht="15.75" customHeight="1">
      <c r="A46" s="9"/>
      <c r="B46" s="39" t="s">
        <v>53</v>
      </c>
      <c r="C46" s="50">
        <f>C43*C42</f>
        <v>5400</v>
      </c>
      <c r="D46" s="9"/>
      <c r="E46" s="9"/>
      <c r="F46" s="9"/>
      <c r="G46" s="9"/>
      <c r="H46" s="9"/>
      <c r="I46" s="9"/>
      <c r="J46" s="9"/>
      <c r="K46" s="9"/>
      <c r="L46" s="9"/>
      <c r="M46" s="9"/>
      <c r="N46" s="9"/>
      <c r="O46" s="9"/>
      <c r="P46" s="9"/>
      <c r="Q46" s="9"/>
      <c r="R46" s="9"/>
      <c r="S46" s="9"/>
      <c r="T46" s="9"/>
      <c r="U46" s="9"/>
      <c r="V46" s="9"/>
      <c r="W46" s="9"/>
      <c r="X46" s="9"/>
      <c r="Y46" s="9"/>
    </row>
    <row r="47" ht="15.75" customHeight="1">
      <c r="A47" s="9"/>
      <c r="B47" s="39" t="s">
        <v>54</v>
      </c>
      <c r="C47" s="51">
        <f>C45*C44</f>
        <v>3750</v>
      </c>
      <c r="D47" s="9"/>
      <c r="E47" s="9"/>
      <c r="F47" s="9"/>
      <c r="G47" s="9"/>
      <c r="H47" s="9"/>
      <c r="I47" s="9"/>
      <c r="J47" s="9"/>
      <c r="K47" s="9"/>
      <c r="L47" s="9"/>
      <c r="M47" s="9"/>
      <c r="N47" s="9"/>
      <c r="O47" s="9"/>
      <c r="P47" s="9"/>
      <c r="Q47" s="9"/>
      <c r="R47" s="9"/>
      <c r="S47" s="9"/>
      <c r="T47" s="9"/>
      <c r="U47" s="9"/>
      <c r="V47" s="9"/>
      <c r="W47" s="9"/>
      <c r="X47" s="9"/>
      <c r="Y47" s="9"/>
    </row>
    <row r="48" ht="15.75" customHeight="1">
      <c r="A48" s="52" t="s">
        <v>55</v>
      </c>
      <c r="B48" s="53" t="s">
        <v>56</v>
      </c>
      <c r="C48" s="54">
        <v>18.0</v>
      </c>
      <c r="D48" s="55"/>
      <c r="E48" s="9"/>
      <c r="F48" s="9"/>
      <c r="G48" s="9"/>
      <c r="H48" s="9"/>
      <c r="I48" s="9"/>
      <c r="J48" s="9"/>
      <c r="K48" s="9"/>
      <c r="L48" s="9"/>
      <c r="M48" s="9"/>
      <c r="N48" s="9"/>
      <c r="O48" s="9"/>
      <c r="P48" s="9"/>
      <c r="Q48" s="9"/>
      <c r="R48" s="9"/>
      <c r="S48" s="9"/>
      <c r="T48" s="9"/>
      <c r="U48" s="9"/>
      <c r="V48" s="9"/>
      <c r="W48" s="9"/>
      <c r="X48" s="9"/>
      <c r="Y48" s="9"/>
    </row>
    <row r="49" ht="15.75" customHeight="1">
      <c r="A49" s="9"/>
      <c r="B49" s="56" t="s">
        <v>57</v>
      </c>
      <c r="C49" s="57">
        <f>C47+C46</f>
        <v>9150</v>
      </c>
      <c r="D49" s="9"/>
      <c r="E49" s="9"/>
      <c r="F49" s="9"/>
      <c r="G49" s="9"/>
      <c r="H49" s="9"/>
      <c r="I49" s="9"/>
      <c r="J49" s="9"/>
      <c r="K49" s="9"/>
      <c r="L49" s="9"/>
      <c r="M49" s="9"/>
      <c r="N49" s="9"/>
      <c r="O49" s="9"/>
      <c r="P49" s="9"/>
      <c r="Q49" s="9"/>
      <c r="R49" s="9"/>
      <c r="S49" s="9"/>
      <c r="T49" s="9"/>
      <c r="U49" s="9"/>
      <c r="V49" s="9"/>
      <c r="W49" s="9"/>
      <c r="X49" s="9"/>
      <c r="Y49" s="9"/>
    </row>
    <row r="50" ht="15.75" customHeight="1">
      <c r="A50" s="9"/>
      <c r="B50" s="9"/>
      <c r="C50" s="9"/>
      <c r="D50" s="9"/>
      <c r="E50" s="9"/>
      <c r="F50" s="9"/>
      <c r="G50" s="9"/>
      <c r="H50" s="9"/>
      <c r="I50" s="9"/>
      <c r="J50" s="9"/>
      <c r="K50" s="9"/>
      <c r="L50" s="9"/>
      <c r="M50" s="9"/>
      <c r="N50" s="9"/>
      <c r="O50" s="9"/>
      <c r="P50" s="9"/>
      <c r="Q50" s="9"/>
      <c r="R50" s="9"/>
      <c r="S50" s="9"/>
      <c r="T50" s="9"/>
      <c r="U50" s="9"/>
      <c r="V50" s="9"/>
      <c r="W50" s="9"/>
      <c r="X50" s="9"/>
      <c r="Y50" s="9"/>
    </row>
    <row r="51" ht="15.75" customHeight="1">
      <c r="A51" s="9"/>
      <c r="B51" s="9"/>
      <c r="C51" s="58" t="s">
        <v>58</v>
      </c>
      <c r="D51" s="58" t="s">
        <v>59</v>
      </c>
      <c r="E51" s="9" t="s">
        <v>60</v>
      </c>
      <c r="F51" s="9"/>
      <c r="G51" s="9"/>
      <c r="H51" s="9"/>
      <c r="I51" s="9"/>
      <c r="J51" s="9"/>
      <c r="K51" s="9"/>
      <c r="L51" s="9"/>
      <c r="M51" s="9"/>
      <c r="N51" s="9"/>
      <c r="O51" s="9"/>
      <c r="P51" s="9"/>
      <c r="Q51" s="9"/>
      <c r="R51" s="9"/>
      <c r="S51" s="9"/>
      <c r="T51" s="9"/>
      <c r="U51" s="9"/>
      <c r="V51" s="9"/>
      <c r="W51" s="9"/>
      <c r="X51" s="9"/>
      <c r="Y51" s="9"/>
    </row>
    <row r="52" ht="15.75" customHeight="1">
      <c r="B52" s="11" t="s">
        <v>61</v>
      </c>
      <c r="C52" s="59">
        <v>1100.0</v>
      </c>
      <c r="D52" s="57">
        <f>C52*C13</f>
        <v>22000</v>
      </c>
      <c r="E52" s="9"/>
      <c r="F52" s="9"/>
      <c r="G52" s="9"/>
      <c r="H52" s="9"/>
      <c r="I52" s="9"/>
      <c r="J52" s="9"/>
      <c r="K52" s="9"/>
      <c r="L52" s="9"/>
      <c r="M52" s="9"/>
      <c r="N52" s="9"/>
      <c r="O52" s="9"/>
      <c r="P52" s="9"/>
      <c r="Q52" s="9"/>
      <c r="R52" s="9"/>
      <c r="S52" s="9"/>
      <c r="T52" s="9"/>
      <c r="U52" s="9"/>
      <c r="V52" s="9"/>
      <c r="W52" s="9"/>
      <c r="X52" s="9"/>
      <c r="Y52" s="9"/>
    </row>
    <row r="53" ht="15.75" customHeight="1">
      <c r="B53" s="11" t="s">
        <v>62</v>
      </c>
      <c r="C53" s="60">
        <f>D53/C13</f>
        <v>967.5</v>
      </c>
      <c r="D53" s="60">
        <f>C27+C38+C49</f>
        <v>19350</v>
      </c>
      <c r="E53" s="9"/>
      <c r="F53" s="9"/>
      <c r="G53" s="9"/>
      <c r="H53" s="9"/>
      <c r="I53" s="9"/>
      <c r="J53" s="9"/>
      <c r="K53" s="9"/>
      <c r="L53" s="9"/>
      <c r="M53" s="9"/>
      <c r="N53" s="9"/>
      <c r="O53" s="9"/>
      <c r="P53" s="9"/>
      <c r="Q53" s="9"/>
      <c r="R53" s="9"/>
      <c r="S53" s="9"/>
      <c r="T53" s="9"/>
      <c r="U53" s="9"/>
      <c r="V53" s="9"/>
      <c r="W53" s="9"/>
      <c r="X53" s="9"/>
      <c r="Y53" s="9"/>
    </row>
    <row r="54" ht="15.75" customHeight="1">
      <c r="B54" s="61" t="s">
        <v>63</v>
      </c>
      <c r="C54" s="62" t="s">
        <v>64</v>
      </c>
      <c r="D54" s="57">
        <f>C19</f>
        <v>944</v>
      </c>
      <c r="E54" s="9"/>
      <c r="F54" s="9"/>
      <c r="G54" s="9"/>
      <c r="H54" s="9"/>
      <c r="I54" s="9"/>
      <c r="J54" s="9"/>
      <c r="K54" s="9"/>
      <c r="L54" s="9"/>
      <c r="M54" s="9"/>
      <c r="N54" s="9"/>
      <c r="O54" s="9"/>
      <c r="P54" s="9"/>
      <c r="Q54" s="9"/>
      <c r="R54" s="9"/>
      <c r="S54" s="9"/>
      <c r="T54" s="9"/>
      <c r="U54" s="9"/>
      <c r="V54" s="9"/>
      <c r="W54" s="9"/>
      <c r="X54" s="9"/>
      <c r="Y54" s="9"/>
    </row>
    <row r="55" ht="15.75" customHeight="1">
      <c r="B55" s="61" t="s">
        <v>65</v>
      </c>
      <c r="C55" s="60">
        <f t="shared" ref="C55:D55" si="1">C52-C53</f>
        <v>132.5</v>
      </c>
      <c r="D55" s="57">
        <f t="shared" si="1"/>
        <v>2650</v>
      </c>
      <c r="E55" s="9"/>
      <c r="F55" s="9"/>
      <c r="G55" s="9"/>
      <c r="H55" s="9"/>
      <c r="I55" s="9"/>
      <c r="J55" s="9"/>
      <c r="K55" s="9"/>
      <c r="L55" s="9"/>
      <c r="M55" s="9"/>
      <c r="N55" s="9"/>
      <c r="O55" s="9"/>
      <c r="P55" s="9"/>
      <c r="Q55" s="9"/>
      <c r="R55" s="9"/>
      <c r="S55" s="9"/>
      <c r="T55" s="9"/>
      <c r="U55" s="9"/>
      <c r="V55" s="9"/>
      <c r="W55" s="9"/>
      <c r="X55" s="9"/>
      <c r="Y55" s="9"/>
    </row>
    <row r="56" ht="15.75" customHeight="1">
      <c r="B56" s="11" t="s">
        <v>66</v>
      </c>
      <c r="C56" s="63">
        <f>C55/C52</f>
        <v>0.1204545455</v>
      </c>
      <c r="D56" s="63">
        <f>((D55+D54)/D52)</f>
        <v>0.1633636364</v>
      </c>
      <c r="E56" s="9"/>
      <c r="F56" s="9"/>
      <c r="G56" s="9"/>
      <c r="H56" s="9"/>
      <c r="I56" s="9"/>
      <c r="J56" s="9"/>
      <c r="K56" s="9"/>
      <c r="L56" s="9"/>
      <c r="M56" s="9"/>
      <c r="N56" s="9"/>
      <c r="O56" s="9"/>
      <c r="P56" s="9"/>
      <c r="Q56" s="9"/>
      <c r="R56" s="9"/>
      <c r="S56" s="9"/>
      <c r="T56" s="9"/>
      <c r="U56" s="9"/>
      <c r="V56" s="9"/>
      <c r="W56" s="9"/>
      <c r="X56" s="9"/>
      <c r="Y56" s="9"/>
    </row>
    <row r="57" ht="15.75" customHeight="1">
      <c r="B57" s="9"/>
      <c r="C57" s="64"/>
      <c r="D57" s="9"/>
      <c r="E57" s="9"/>
      <c r="F57" s="9"/>
      <c r="G57" s="9"/>
      <c r="H57" s="9"/>
      <c r="I57" s="9"/>
      <c r="J57" s="9"/>
      <c r="K57" s="9"/>
      <c r="L57" s="9"/>
      <c r="M57" s="9"/>
      <c r="N57" s="9"/>
      <c r="O57" s="9"/>
      <c r="P57" s="9"/>
      <c r="Q57" s="9"/>
      <c r="R57" s="9"/>
      <c r="S57" s="9"/>
      <c r="T57" s="9"/>
      <c r="U57" s="9"/>
      <c r="V57" s="9"/>
      <c r="W57" s="9"/>
      <c r="X57" s="9"/>
      <c r="Y57" s="9"/>
    </row>
    <row r="58" ht="15.75" customHeight="1">
      <c r="B58" s="65" t="s">
        <v>67</v>
      </c>
      <c r="C58" s="64"/>
      <c r="D58" s="9"/>
      <c r="E58" s="9"/>
      <c r="F58" s="9"/>
      <c r="G58" s="9"/>
      <c r="H58" s="9"/>
      <c r="I58" s="9"/>
      <c r="J58" s="9"/>
      <c r="K58" s="9"/>
      <c r="L58" s="9"/>
      <c r="M58" s="9"/>
      <c r="N58" s="9"/>
      <c r="O58" s="9"/>
      <c r="P58" s="9"/>
      <c r="Q58" s="9"/>
      <c r="R58" s="9"/>
      <c r="S58" s="9"/>
      <c r="T58" s="9"/>
      <c r="U58" s="9"/>
      <c r="V58" s="9"/>
      <c r="W58" s="9"/>
      <c r="X58" s="9"/>
      <c r="Y58" s="9"/>
    </row>
    <row r="59" ht="15.75" customHeight="1">
      <c r="A59" s="9"/>
      <c r="B59" s="9"/>
      <c r="C59" s="64"/>
      <c r="D59" s="9"/>
      <c r="E59" s="9"/>
      <c r="F59" s="9"/>
      <c r="G59" s="9"/>
      <c r="H59" s="9"/>
      <c r="I59" s="9"/>
      <c r="J59" s="9"/>
      <c r="K59" s="9"/>
      <c r="L59" s="9"/>
      <c r="M59" s="9"/>
      <c r="N59" s="9"/>
      <c r="O59" s="9"/>
      <c r="P59" s="9"/>
      <c r="Q59" s="9"/>
      <c r="R59" s="9"/>
      <c r="S59" s="9"/>
      <c r="T59" s="9"/>
      <c r="U59" s="9"/>
      <c r="V59" s="9"/>
      <c r="W59" s="9"/>
      <c r="X59" s="9"/>
      <c r="Y59" s="9"/>
    </row>
    <row r="60" ht="15.75" customHeight="1">
      <c r="A60" s="9"/>
      <c r="B60" s="9"/>
      <c r="C60" s="64"/>
      <c r="D60" s="9"/>
      <c r="E60" s="9"/>
      <c r="F60" s="9"/>
      <c r="G60" s="9"/>
      <c r="H60" s="9"/>
      <c r="I60" s="9"/>
      <c r="J60" s="9"/>
      <c r="K60" s="9"/>
      <c r="L60" s="9"/>
      <c r="M60" s="9"/>
      <c r="N60" s="9"/>
      <c r="O60" s="9"/>
      <c r="P60" s="9"/>
      <c r="Q60" s="9"/>
      <c r="R60" s="9"/>
      <c r="S60" s="9"/>
      <c r="T60" s="9"/>
      <c r="U60" s="9"/>
      <c r="V60" s="9"/>
      <c r="W60" s="9"/>
      <c r="X60" s="9"/>
      <c r="Y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3:C23"/>
    <mergeCell ref="B29:C29"/>
    <mergeCell ref="B40:C40"/>
    <mergeCell ref="A4:C4"/>
    <mergeCell ref="A5:C5"/>
    <mergeCell ref="A7:A8"/>
    <mergeCell ref="B7:C7"/>
    <mergeCell ref="B8:C8"/>
    <mergeCell ref="B22:C22"/>
    <mergeCell ref="G25:I27"/>
  </mergeCell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6.25"/>
    <col customWidth="1" min="2" max="2" width="46.13"/>
    <col customWidth="1" min="3" max="26" width="14.38"/>
  </cols>
  <sheetData>
    <row r="1">
      <c r="A1" s="7" t="s">
        <v>4</v>
      </c>
      <c r="B1" s="8"/>
      <c r="C1" s="8"/>
      <c r="D1" s="9"/>
      <c r="E1" s="9"/>
      <c r="F1" s="9"/>
      <c r="G1" s="9"/>
      <c r="H1" s="9"/>
      <c r="I1" s="9"/>
      <c r="J1" s="9"/>
      <c r="K1" s="9"/>
      <c r="L1" s="9"/>
      <c r="M1" s="9"/>
      <c r="N1" s="9"/>
      <c r="O1" s="9"/>
      <c r="P1" s="9"/>
      <c r="Q1" s="9"/>
      <c r="R1" s="9"/>
      <c r="S1" s="9"/>
      <c r="T1" s="9"/>
      <c r="U1" s="9"/>
      <c r="V1" s="9"/>
      <c r="W1" s="9"/>
      <c r="X1" s="9"/>
      <c r="Y1" s="9"/>
      <c r="Z1" s="9"/>
    </row>
    <row r="2">
      <c r="A2" s="10" t="s">
        <v>5</v>
      </c>
      <c r="B2" s="8"/>
      <c r="C2" s="11"/>
      <c r="D2" s="9"/>
      <c r="E2" s="9"/>
      <c r="F2" s="9"/>
      <c r="G2" s="9"/>
      <c r="H2" s="9"/>
      <c r="I2" s="9"/>
      <c r="J2" s="9"/>
      <c r="K2" s="9"/>
      <c r="L2" s="9"/>
      <c r="M2" s="9"/>
      <c r="N2" s="9"/>
      <c r="O2" s="9"/>
      <c r="P2" s="9"/>
      <c r="Q2" s="9"/>
      <c r="R2" s="9"/>
      <c r="S2" s="9"/>
      <c r="T2" s="9"/>
      <c r="U2" s="9"/>
      <c r="V2" s="9"/>
      <c r="W2" s="9"/>
      <c r="X2" s="9"/>
      <c r="Y2" s="9"/>
      <c r="Z2" s="9"/>
    </row>
    <row r="3">
      <c r="A3" s="12"/>
      <c r="B3" s="8"/>
      <c r="C3" s="11"/>
      <c r="D3" s="9"/>
      <c r="E3" s="9" t="s">
        <v>68</v>
      </c>
      <c r="F3" s="9"/>
      <c r="G3" s="9"/>
      <c r="H3" s="9"/>
      <c r="I3" s="9"/>
      <c r="J3" s="9"/>
      <c r="K3" s="9"/>
      <c r="L3" s="9"/>
      <c r="M3" s="9"/>
      <c r="N3" s="9"/>
      <c r="O3" s="9"/>
      <c r="P3" s="9"/>
      <c r="Q3" s="9"/>
      <c r="R3" s="9"/>
      <c r="S3" s="9"/>
      <c r="T3" s="9"/>
      <c r="U3" s="9"/>
      <c r="V3" s="9"/>
      <c r="W3" s="9"/>
      <c r="X3" s="9"/>
      <c r="Y3" s="9"/>
      <c r="Z3" s="9"/>
    </row>
    <row r="4">
      <c r="A4" s="13" t="s">
        <v>69</v>
      </c>
      <c r="D4" s="9"/>
      <c r="E4" s="9"/>
      <c r="F4" s="9"/>
      <c r="G4" s="9"/>
      <c r="H4" s="9"/>
      <c r="I4" s="9"/>
      <c r="J4" s="9"/>
      <c r="K4" s="9"/>
      <c r="L4" s="9"/>
      <c r="M4" s="9"/>
      <c r="N4" s="9"/>
      <c r="O4" s="9"/>
      <c r="P4" s="9"/>
      <c r="Q4" s="9"/>
      <c r="R4" s="9"/>
      <c r="S4" s="9"/>
      <c r="T4" s="9"/>
      <c r="U4" s="9"/>
      <c r="V4" s="9"/>
      <c r="W4" s="9"/>
      <c r="X4" s="9"/>
      <c r="Y4" s="9"/>
      <c r="Z4" s="9"/>
    </row>
    <row r="5">
      <c r="A5" s="14" t="s">
        <v>7</v>
      </c>
      <c r="D5" s="9"/>
      <c r="E5" s="9"/>
      <c r="F5" s="9"/>
      <c r="G5" s="9"/>
      <c r="H5" s="9"/>
      <c r="I5" s="9"/>
      <c r="J5" s="9"/>
      <c r="K5" s="9"/>
      <c r="L5" s="9"/>
      <c r="M5" s="9"/>
      <c r="N5" s="9"/>
      <c r="O5" s="9"/>
      <c r="P5" s="9"/>
      <c r="Q5" s="9"/>
      <c r="R5" s="9"/>
      <c r="S5" s="9"/>
      <c r="T5" s="9"/>
      <c r="U5" s="9"/>
      <c r="V5" s="9"/>
      <c r="W5" s="9"/>
      <c r="X5" s="9"/>
      <c r="Y5" s="9"/>
      <c r="Z5" s="9"/>
    </row>
    <row r="6">
      <c r="A6" s="12"/>
      <c r="B6" s="12"/>
      <c r="C6" s="12"/>
      <c r="D6" s="9"/>
      <c r="E6" s="9"/>
      <c r="F6" s="9"/>
      <c r="G6" s="9"/>
      <c r="H6" s="9"/>
      <c r="I6" s="9"/>
      <c r="J6" s="9"/>
      <c r="K6" s="9"/>
      <c r="L6" s="9"/>
      <c r="M6" s="9"/>
      <c r="N6" s="9"/>
      <c r="O6" s="9"/>
      <c r="P6" s="9"/>
      <c r="Q6" s="9"/>
      <c r="R6" s="9"/>
      <c r="S6" s="9"/>
      <c r="T6" s="9"/>
      <c r="U6" s="9"/>
      <c r="V6" s="9"/>
      <c r="W6" s="9"/>
      <c r="X6" s="9"/>
      <c r="Y6" s="9"/>
      <c r="Z6" s="9"/>
    </row>
    <row r="7">
      <c r="A7" s="15" t="s">
        <v>70</v>
      </c>
      <c r="B7" s="16" t="s">
        <v>9</v>
      </c>
      <c r="C7" s="17"/>
      <c r="D7" s="9"/>
      <c r="E7" s="9"/>
      <c r="F7" s="9"/>
      <c r="G7" s="9"/>
      <c r="H7" s="9"/>
      <c r="I7" s="9"/>
      <c r="J7" s="9"/>
      <c r="K7" s="9"/>
      <c r="L7" s="9"/>
      <c r="M7" s="9"/>
      <c r="N7" s="9"/>
      <c r="O7" s="9"/>
      <c r="P7" s="9"/>
      <c r="Q7" s="9"/>
      <c r="R7" s="9"/>
      <c r="S7" s="9"/>
      <c r="T7" s="9"/>
      <c r="U7" s="9"/>
      <c r="V7" s="9"/>
      <c r="W7" s="9"/>
      <c r="X7" s="9"/>
      <c r="Y7" s="9"/>
      <c r="Z7" s="9"/>
    </row>
    <row r="8">
      <c r="B8" s="18" t="s">
        <v>71</v>
      </c>
      <c r="C8" s="17"/>
      <c r="D8" s="9"/>
      <c r="E8" s="9"/>
      <c r="F8" s="9"/>
      <c r="G8" s="9"/>
      <c r="H8" s="9"/>
      <c r="I8" s="9"/>
      <c r="J8" s="9"/>
      <c r="K8" s="9"/>
      <c r="L8" s="9"/>
      <c r="M8" s="9"/>
      <c r="N8" s="9"/>
      <c r="O8" s="9"/>
      <c r="P8" s="9"/>
      <c r="Q8" s="9"/>
      <c r="R8" s="9"/>
      <c r="S8" s="9"/>
      <c r="T8" s="9"/>
      <c r="U8" s="9"/>
      <c r="V8" s="9"/>
      <c r="W8" s="9"/>
      <c r="X8" s="9"/>
      <c r="Y8" s="9"/>
      <c r="Z8" s="9"/>
    </row>
    <row r="9">
      <c r="A9" s="21" t="s">
        <v>72</v>
      </c>
      <c r="B9" s="9" t="s">
        <v>73</v>
      </c>
      <c r="C9" s="20">
        <v>20.0</v>
      </c>
      <c r="D9" s="9"/>
      <c r="E9" s="9"/>
      <c r="F9" s="9"/>
      <c r="G9" s="9"/>
      <c r="H9" s="9"/>
      <c r="I9" s="9"/>
      <c r="J9" s="9"/>
      <c r="K9" s="9"/>
      <c r="L9" s="9"/>
      <c r="M9" s="9"/>
      <c r="N9" s="9"/>
      <c r="O9" s="9"/>
      <c r="P9" s="9"/>
      <c r="Q9" s="9"/>
      <c r="R9" s="9"/>
      <c r="S9" s="9"/>
      <c r="T9" s="9"/>
      <c r="U9" s="9"/>
      <c r="V9" s="9"/>
      <c r="W9" s="9"/>
      <c r="X9" s="9"/>
      <c r="Y9" s="9"/>
      <c r="Z9" s="9"/>
    </row>
    <row r="10">
      <c r="A10" s="66" t="s">
        <v>74</v>
      </c>
      <c r="B10" s="67" t="s">
        <v>75</v>
      </c>
      <c r="C10" s="68">
        <v>1000.0</v>
      </c>
      <c r="D10" s="9"/>
      <c r="E10" s="9"/>
      <c r="F10" s="9"/>
      <c r="G10" s="9"/>
      <c r="H10" s="9"/>
      <c r="I10" s="9"/>
      <c r="J10" s="9"/>
      <c r="K10" s="9"/>
      <c r="L10" s="9"/>
      <c r="M10" s="9"/>
      <c r="N10" s="9"/>
      <c r="O10" s="9"/>
      <c r="P10" s="9"/>
      <c r="Q10" s="9"/>
      <c r="R10" s="9"/>
      <c r="S10" s="9"/>
      <c r="T10" s="9"/>
      <c r="U10" s="9"/>
      <c r="V10" s="9"/>
      <c r="W10" s="9"/>
      <c r="X10" s="9"/>
      <c r="Y10" s="9"/>
      <c r="Z10" s="9"/>
    </row>
    <row r="11">
      <c r="A11" s="12"/>
      <c r="B11" s="29" t="s">
        <v>35</v>
      </c>
      <c r="C11" s="30">
        <f>C10*C9</f>
        <v>20000</v>
      </c>
      <c r="D11" s="9"/>
      <c r="E11" s="9"/>
      <c r="F11" s="9"/>
      <c r="G11" s="9"/>
      <c r="H11" s="9"/>
      <c r="I11" s="9"/>
      <c r="J11" s="9"/>
      <c r="K11" s="9"/>
      <c r="L11" s="9"/>
      <c r="M11" s="9"/>
      <c r="N11" s="9"/>
      <c r="O11" s="9"/>
      <c r="P11" s="9"/>
      <c r="Q11" s="9"/>
      <c r="R11" s="9"/>
      <c r="S11" s="9"/>
      <c r="T11" s="9"/>
      <c r="U11" s="9"/>
      <c r="V11" s="9"/>
      <c r="W11" s="9"/>
      <c r="X11" s="9"/>
      <c r="Y11" s="9"/>
      <c r="Z11" s="9"/>
    </row>
    <row r="12">
      <c r="A12" s="12"/>
      <c r="B12" s="9"/>
      <c r="C12" s="12"/>
      <c r="D12" s="9"/>
      <c r="E12" s="9"/>
      <c r="F12" s="9"/>
      <c r="G12" s="9"/>
      <c r="H12" s="9"/>
      <c r="I12" s="9"/>
      <c r="J12" s="9"/>
      <c r="K12" s="9"/>
      <c r="L12" s="9"/>
      <c r="M12" s="9"/>
      <c r="N12" s="9"/>
      <c r="O12" s="9"/>
      <c r="P12" s="9"/>
      <c r="Q12" s="9"/>
      <c r="R12" s="9"/>
      <c r="S12" s="9"/>
      <c r="T12" s="9"/>
      <c r="U12" s="9"/>
      <c r="V12" s="9"/>
      <c r="W12" s="9"/>
      <c r="X12" s="9"/>
      <c r="Y12" s="9"/>
      <c r="Z12" s="9"/>
    </row>
    <row r="13">
      <c r="A13" s="12"/>
      <c r="B13" s="32" t="s">
        <v>25</v>
      </c>
      <c r="C13" s="17"/>
      <c r="D13" s="9"/>
      <c r="E13" s="9"/>
      <c r="F13" s="9"/>
      <c r="G13" s="9"/>
      <c r="H13" s="9"/>
      <c r="I13" s="9"/>
      <c r="J13" s="9"/>
      <c r="K13" s="9"/>
      <c r="L13" s="9"/>
      <c r="M13" s="9"/>
      <c r="N13" s="9"/>
      <c r="O13" s="9"/>
      <c r="P13" s="9"/>
      <c r="Q13" s="9"/>
      <c r="R13" s="9"/>
      <c r="S13" s="9"/>
      <c r="T13" s="9"/>
      <c r="U13" s="9"/>
      <c r="V13" s="9"/>
      <c r="W13" s="9"/>
      <c r="X13" s="9"/>
      <c r="Y13" s="9"/>
      <c r="Z13" s="9"/>
    </row>
    <row r="14">
      <c r="A14" s="43" t="s">
        <v>76</v>
      </c>
      <c r="B14" s="32" t="s">
        <v>26</v>
      </c>
      <c r="C14" s="17"/>
      <c r="D14" s="9"/>
      <c r="E14" s="9"/>
      <c r="F14" s="9"/>
      <c r="G14" s="9"/>
      <c r="H14" s="9"/>
      <c r="I14" s="9"/>
      <c r="J14" s="9"/>
      <c r="K14" s="9"/>
      <c r="L14" s="9"/>
      <c r="M14" s="9"/>
      <c r="N14" s="9"/>
      <c r="O14" s="9"/>
      <c r="P14" s="9"/>
      <c r="Q14" s="9"/>
      <c r="R14" s="9"/>
      <c r="S14" s="9"/>
      <c r="T14" s="9"/>
      <c r="U14" s="9"/>
      <c r="V14" s="9"/>
      <c r="W14" s="9"/>
      <c r="X14" s="9"/>
      <c r="Y14" s="9"/>
      <c r="Z14" s="9"/>
    </row>
    <row r="15">
      <c r="A15" s="69" t="s">
        <v>77</v>
      </c>
      <c r="B15" s="21" t="s">
        <v>28</v>
      </c>
      <c r="C15" s="26">
        <f>90*C9</f>
        <v>1800</v>
      </c>
      <c r="D15" s="70" t="s">
        <v>78</v>
      </c>
      <c r="F15" s="9"/>
      <c r="G15" s="9"/>
      <c r="H15" s="9"/>
      <c r="I15" s="9"/>
      <c r="J15" s="9"/>
      <c r="K15" s="9"/>
      <c r="L15" s="9"/>
      <c r="M15" s="9"/>
      <c r="N15" s="9"/>
      <c r="O15" s="9"/>
      <c r="P15" s="9"/>
      <c r="Q15" s="9"/>
      <c r="R15" s="9"/>
      <c r="S15" s="9"/>
      <c r="T15" s="9"/>
      <c r="U15" s="9"/>
      <c r="V15" s="9"/>
      <c r="W15" s="9"/>
      <c r="X15" s="9"/>
      <c r="Y15" s="9"/>
      <c r="Z15" s="9"/>
    </row>
    <row r="16">
      <c r="A16" s="69" t="s">
        <v>79</v>
      </c>
      <c r="B16" s="21" t="s">
        <v>30</v>
      </c>
      <c r="C16" s="26">
        <f>100*C9</f>
        <v>2000</v>
      </c>
      <c r="D16" s="9"/>
      <c r="E16" s="9"/>
      <c r="F16" s="9"/>
      <c r="G16" s="9"/>
      <c r="H16" s="9"/>
      <c r="I16" s="9"/>
      <c r="J16" s="9"/>
      <c r="K16" s="9"/>
      <c r="L16" s="9"/>
      <c r="M16" s="9"/>
      <c r="N16" s="9"/>
      <c r="O16" s="9"/>
      <c r="P16" s="9"/>
      <c r="Q16" s="9"/>
      <c r="R16" s="9"/>
      <c r="S16" s="9"/>
      <c r="T16" s="9"/>
      <c r="U16" s="9"/>
      <c r="V16" s="9"/>
      <c r="W16" s="9"/>
      <c r="X16" s="9"/>
      <c r="Y16" s="9"/>
      <c r="Z16" s="9"/>
    </row>
    <row r="17">
      <c r="B17" s="34" t="s">
        <v>33</v>
      </c>
      <c r="C17" s="71">
        <v>200.0</v>
      </c>
      <c r="D17" s="9"/>
      <c r="E17" s="9"/>
      <c r="F17" s="9"/>
      <c r="G17" s="9"/>
      <c r="H17" s="9"/>
      <c r="I17" s="9"/>
      <c r="J17" s="9"/>
      <c r="K17" s="9"/>
      <c r="L17" s="9"/>
      <c r="M17" s="9"/>
      <c r="N17" s="9"/>
      <c r="O17" s="9"/>
      <c r="P17" s="9"/>
      <c r="Q17" s="9"/>
      <c r="R17" s="9"/>
      <c r="S17" s="9"/>
      <c r="T17" s="9"/>
      <c r="U17" s="9"/>
      <c r="V17" s="9"/>
      <c r="W17" s="9"/>
      <c r="X17" s="9"/>
      <c r="Y17" s="9"/>
      <c r="Z17" s="9"/>
    </row>
    <row r="18">
      <c r="A18" s="12"/>
      <c r="B18" s="29" t="s">
        <v>35</v>
      </c>
      <c r="C18" s="30">
        <f>sum(C15:C17)</f>
        <v>4000</v>
      </c>
      <c r="D18" s="9"/>
      <c r="E18" s="9"/>
      <c r="F18" s="9"/>
      <c r="G18" s="9"/>
      <c r="H18" s="9"/>
      <c r="I18" s="9"/>
      <c r="J18" s="9"/>
      <c r="K18" s="9"/>
      <c r="L18" s="9"/>
      <c r="M18" s="9"/>
      <c r="N18" s="9"/>
      <c r="O18" s="9"/>
      <c r="P18" s="9"/>
      <c r="Q18" s="9"/>
      <c r="R18" s="9"/>
      <c r="S18" s="9"/>
      <c r="T18" s="9"/>
      <c r="U18" s="9"/>
      <c r="V18" s="9"/>
      <c r="W18" s="9"/>
      <c r="X18" s="9"/>
      <c r="Y18" s="9"/>
      <c r="Z18" s="9"/>
    </row>
    <row r="19">
      <c r="A19" s="12"/>
      <c r="B19" s="12"/>
      <c r="C19" s="12"/>
      <c r="D19" s="9"/>
      <c r="E19" s="9"/>
      <c r="F19" s="9"/>
      <c r="G19" s="9"/>
      <c r="H19" s="9"/>
      <c r="I19" s="9"/>
      <c r="J19" s="9"/>
      <c r="K19" s="9"/>
      <c r="L19" s="9"/>
      <c r="M19" s="9"/>
      <c r="N19" s="9"/>
      <c r="O19" s="9"/>
      <c r="P19" s="9"/>
      <c r="Q19" s="9"/>
      <c r="R19" s="9"/>
      <c r="S19" s="9"/>
      <c r="T19" s="9"/>
      <c r="U19" s="9"/>
      <c r="V19" s="9"/>
      <c r="W19" s="9"/>
      <c r="X19" s="9"/>
      <c r="Y19" s="9"/>
      <c r="Z19" s="9"/>
    </row>
    <row r="20">
      <c r="A20" s="9"/>
      <c r="B20" s="32" t="s">
        <v>36</v>
      </c>
      <c r="C20" s="17"/>
      <c r="D20" s="9"/>
      <c r="E20" s="9"/>
      <c r="F20" s="9"/>
      <c r="G20" s="9"/>
      <c r="H20" s="9"/>
      <c r="I20" s="9"/>
      <c r="J20" s="9"/>
      <c r="K20" s="9"/>
      <c r="L20" s="9"/>
      <c r="M20" s="9"/>
      <c r="N20" s="9"/>
      <c r="O20" s="9"/>
      <c r="P20" s="9"/>
      <c r="Q20" s="9"/>
      <c r="R20" s="9"/>
      <c r="S20" s="9"/>
      <c r="T20" s="9"/>
      <c r="U20" s="9"/>
      <c r="V20" s="9"/>
      <c r="W20" s="9"/>
      <c r="X20" s="9"/>
      <c r="Y20" s="9"/>
      <c r="Z20" s="9"/>
    </row>
    <row r="21" ht="15.75" customHeight="1">
      <c r="A21" s="9"/>
      <c r="B21" s="36" t="s">
        <v>37</v>
      </c>
      <c r="C21" s="37"/>
      <c r="D21" s="9"/>
      <c r="E21" s="9"/>
      <c r="F21" s="9"/>
      <c r="G21" s="9"/>
      <c r="H21" s="9"/>
      <c r="I21" s="9"/>
      <c r="J21" s="9"/>
      <c r="K21" s="9"/>
      <c r="L21" s="9"/>
      <c r="M21" s="9"/>
      <c r="N21" s="9"/>
      <c r="O21" s="9"/>
      <c r="P21" s="9"/>
      <c r="Q21" s="9"/>
      <c r="R21" s="9"/>
      <c r="S21" s="9"/>
      <c r="T21" s="9"/>
      <c r="U21" s="9"/>
      <c r="V21" s="9"/>
      <c r="W21" s="9"/>
      <c r="X21" s="9"/>
      <c r="Y21" s="9"/>
      <c r="Z21" s="9"/>
    </row>
    <row r="22" ht="15.75" customHeight="1">
      <c r="A22" s="9" t="s">
        <v>80</v>
      </c>
      <c r="B22" s="38" t="s">
        <v>39</v>
      </c>
      <c r="C22" s="26">
        <v>50.0</v>
      </c>
      <c r="D22" s="9"/>
      <c r="E22" s="9"/>
      <c r="F22" s="9"/>
      <c r="G22" s="9"/>
      <c r="H22" s="9"/>
      <c r="I22" s="9"/>
      <c r="J22" s="9"/>
      <c r="K22" s="9"/>
      <c r="L22" s="9"/>
      <c r="M22" s="9"/>
      <c r="N22" s="9"/>
      <c r="O22" s="9"/>
      <c r="P22" s="9"/>
      <c r="Q22" s="9"/>
      <c r="R22" s="9"/>
      <c r="S22" s="9"/>
      <c r="T22" s="9"/>
      <c r="U22" s="9"/>
      <c r="V22" s="9"/>
      <c r="W22" s="9"/>
      <c r="X22" s="9"/>
      <c r="Y22" s="9"/>
      <c r="Z22" s="9"/>
    </row>
    <row r="23" ht="15.75" customHeight="1">
      <c r="A23" s="9"/>
      <c r="B23" s="39" t="s">
        <v>43</v>
      </c>
      <c r="C23" s="40">
        <v>250.0</v>
      </c>
      <c r="D23" s="9"/>
      <c r="E23" s="9"/>
      <c r="F23" s="9"/>
      <c r="G23" s="9"/>
      <c r="H23" s="9"/>
      <c r="I23" s="9"/>
      <c r="J23" s="9"/>
      <c r="K23" s="9"/>
      <c r="L23" s="9"/>
      <c r="M23" s="9"/>
      <c r="N23" s="9"/>
      <c r="O23" s="9"/>
      <c r="P23" s="9"/>
      <c r="Q23" s="9"/>
      <c r="R23" s="9"/>
      <c r="S23" s="9"/>
      <c r="T23" s="9"/>
      <c r="U23" s="9"/>
      <c r="V23" s="9"/>
      <c r="W23" s="9"/>
      <c r="X23" s="9"/>
      <c r="Y23" s="9"/>
      <c r="Z23" s="9"/>
    </row>
    <row r="24" ht="15.75" customHeight="1">
      <c r="A24" s="9"/>
      <c r="B24" s="39" t="s">
        <v>81</v>
      </c>
      <c r="C24" s="40">
        <v>650.0</v>
      </c>
      <c r="D24" s="9"/>
      <c r="E24" s="9"/>
      <c r="F24" s="9"/>
      <c r="G24" s="9"/>
      <c r="H24" s="9"/>
      <c r="I24" s="9"/>
      <c r="J24" s="9"/>
      <c r="K24" s="9"/>
      <c r="L24" s="9"/>
      <c r="M24" s="9"/>
      <c r="N24" s="9"/>
      <c r="O24" s="9"/>
      <c r="P24" s="9"/>
      <c r="Q24" s="9"/>
      <c r="R24" s="9"/>
      <c r="S24" s="9"/>
      <c r="T24" s="9"/>
      <c r="U24" s="9"/>
      <c r="V24" s="9"/>
      <c r="W24" s="9"/>
      <c r="X24" s="9"/>
      <c r="Y24" s="9"/>
      <c r="Z24" s="9"/>
    </row>
    <row r="25" ht="15.75" customHeight="1">
      <c r="A25" s="9"/>
      <c r="B25" s="9" t="s">
        <v>44</v>
      </c>
      <c r="C25" s="41"/>
      <c r="D25" s="9"/>
      <c r="E25" s="9"/>
      <c r="F25" s="9"/>
      <c r="G25" s="9"/>
      <c r="H25" s="9"/>
      <c r="I25" s="9"/>
      <c r="J25" s="9"/>
      <c r="K25" s="9"/>
      <c r="L25" s="9"/>
      <c r="M25" s="9"/>
      <c r="N25" s="9"/>
      <c r="O25" s="9"/>
      <c r="P25" s="9"/>
      <c r="Q25" s="9"/>
      <c r="R25" s="9"/>
      <c r="S25" s="9"/>
      <c r="T25" s="9"/>
      <c r="U25" s="9"/>
      <c r="V25" s="9"/>
      <c r="W25" s="9"/>
      <c r="X25" s="9"/>
      <c r="Y25" s="9"/>
      <c r="Z25" s="9"/>
    </row>
    <row r="26" ht="15.75" customHeight="1">
      <c r="A26" s="9"/>
      <c r="B26" s="9" t="s">
        <v>44</v>
      </c>
      <c r="C26" s="41"/>
      <c r="D26" s="9"/>
      <c r="E26" s="9"/>
      <c r="F26" s="9"/>
      <c r="G26" s="9"/>
      <c r="H26" s="9"/>
      <c r="I26" s="9"/>
      <c r="J26" s="9"/>
      <c r="K26" s="9"/>
      <c r="L26" s="9"/>
      <c r="M26" s="9"/>
      <c r="N26" s="9"/>
      <c r="O26" s="9"/>
      <c r="P26" s="9"/>
      <c r="Q26" s="9"/>
      <c r="R26" s="9"/>
      <c r="S26" s="9"/>
      <c r="T26" s="9"/>
      <c r="U26" s="9"/>
      <c r="V26" s="9"/>
      <c r="W26" s="9"/>
      <c r="X26" s="9"/>
      <c r="Y26" s="9"/>
      <c r="Z26" s="9"/>
    </row>
    <row r="27" ht="15.75" customHeight="1">
      <c r="A27" s="9"/>
      <c r="B27" s="27" t="s">
        <v>44</v>
      </c>
      <c r="C27" s="42"/>
      <c r="D27" s="9"/>
      <c r="E27" s="9"/>
      <c r="F27" s="9"/>
      <c r="G27" s="9"/>
      <c r="H27" s="9"/>
      <c r="I27" s="9"/>
      <c r="J27" s="9"/>
      <c r="K27" s="9"/>
      <c r="L27" s="9"/>
      <c r="M27" s="9"/>
      <c r="N27" s="9"/>
      <c r="O27" s="9"/>
      <c r="P27" s="9"/>
      <c r="Q27" s="9"/>
      <c r="R27" s="9"/>
      <c r="S27" s="9"/>
      <c r="T27" s="9"/>
      <c r="U27" s="9"/>
      <c r="V27" s="9"/>
      <c r="W27" s="9"/>
      <c r="X27" s="9"/>
      <c r="Y27" s="9"/>
      <c r="Z27" s="9"/>
    </row>
    <row r="28" ht="15.75" customHeight="1">
      <c r="A28" s="9"/>
      <c r="B28" s="29" t="s">
        <v>35</v>
      </c>
      <c r="C28" s="30">
        <f>sum(C22:C27)</f>
        <v>950</v>
      </c>
      <c r="D28" s="9"/>
      <c r="E28" s="9"/>
      <c r="F28" s="9"/>
      <c r="G28" s="9"/>
      <c r="H28" s="9"/>
      <c r="I28" s="9"/>
      <c r="J28" s="9"/>
      <c r="K28" s="9"/>
      <c r="L28" s="9"/>
      <c r="M28" s="9"/>
      <c r="N28" s="9"/>
      <c r="O28" s="9"/>
      <c r="P28" s="9"/>
      <c r="Q28" s="9"/>
      <c r="R28" s="9"/>
      <c r="S28" s="9"/>
      <c r="T28" s="9"/>
      <c r="U28" s="9"/>
      <c r="V28" s="9"/>
      <c r="W28" s="9"/>
      <c r="X28" s="9"/>
      <c r="Y28" s="9"/>
      <c r="Z28" s="9"/>
    </row>
    <row r="29"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ht="15.75" customHeight="1">
      <c r="A30" s="9"/>
      <c r="B30" s="32" t="s">
        <v>45</v>
      </c>
      <c r="C30" s="17"/>
      <c r="D30" s="9"/>
      <c r="E30" s="9"/>
      <c r="F30" s="9"/>
      <c r="G30" s="9"/>
      <c r="H30" s="9"/>
      <c r="I30" s="9"/>
      <c r="J30" s="9"/>
      <c r="K30" s="9"/>
      <c r="L30" s="9"/>
      <c r="M30" s="9"/>
      <c r="N30" s="9"/>
      <c r="O30" s="9"/>
      <c r="P30" s="9"/>
      <c r="Q30" s="9"/>
      <c r="R30" s="9"/>
      <c r="S30" s="9"/>
      <c r="T30" s="9"/>
      <c r="U30" s="9"/>
      <c r="V30" s="9"/>
      <c r="W30" s="9"/>
      <c r="X30" s="9"/>
      <c r="Y30" s="9"/>
      <c r="Z30" s="9"/>
    </row>
    <row r="31" ht="15.75" customHeight="1">
      <c r="A31" s="9"/>
      <c r="B31" s="32" t="s">
        <v>46</v>
      </c>
      <c r="C31" s="37"/>
      <c r="D31" s="72" t="s">
        <v>82</v>
      </c>
      <c r="E31" s="17"/>
      <c r="F31" s="9"/>
      <c r="G31" s="9"/>
      <c r="H31" s="9"/>
      <c r="I31" s="9"/>
      <c r="J31" s="9"/>
      <c r="K31" s="9"/>
      <c r="L31" s="9"/>
      <c r="M31" s="9"/>
      <c r="N31" s="9"/>
      <c r="O31" s="9"/>
      <c r="P31" s="9"/>
      <c r="Q31" s="9"/>
      <c r="R31" s="9"/>
      <c r="S31" s="9"/>
      <c r="T31" s="9"/>
      <c r="U31" s="9"/>
      <c r="V31" s="9"/>
      <c r="W31" s="9"/>
      <c r="X31" s="9"/>
      <c r="Y31" s="9"/>
      <c r="Z31" s="9"/>
    </row>
    <row r="32" ht="15.75" customHeight="1">
      <c r="A32" s="47"/>
      <c r="B32" s="39" t="s">
        <v>48</v>
      </c>
      <c r="C32" s="60">
        <f>'Calculator CowCalf Raising'!C42</f>
        <v>18000</v>
      </c>
      <c r="D32" s="73" t="s">
        <v>83</v>
      </c>
      <c r="E32" s="73" t="s">
        <v>84</v>
      </c>
      <c r="F32" s="9"/>
      <c r="G32" s="9"/>
      <c r="H32" s="9"/>
      <c r="I32" s="9"/>
      <c r="J32" s="9"/>
      <c r="K32" s="9"/>
      <c r="L32" s="9"/>
      <c r="M32" s="9"/>
      <c r="N32" s="9"/>
      <c r="O32" s="9"/>
      <c r="P32" s="9"/>
      <c r="Q32" s="9"/>
      <c r="R32" s="9"/>
      <c r="S32" s="9"/>
      <c r="T32" s="9"/>
      <c r="U32" s="9"/>
      <c r="V32" s="9"/>
      <c r="W32" s="9"/>
      <c r="X32" s="9"/>
      <c r="Y32" s="9"/>
      <c r="Z32" s="9"/>
    </row>
    <row r="33" ht="15.75" customHeight="1">
      <c r="A33" s="47"/>
      <c r="B33" s="39" t="s">
        <v>85</v>
      </c>
      <c r="C33" s="48">
        <v>0.35</v>
      </c>
      <c r="D33" s="74">
        <f>'Calculator CowCalf Raising'!C43</f>
        <v>0.3</v>
      </c>
      <c r="E33" s="74">
        <f>D33+C33</f>
        <v>0.65</v>
      </c>
      <c r="F33" s="9"/>
      <c r="G33" s="9"/>
      <c r="H33" s="9"/>
      <c r="I33" s="9"/>
      <c r="J33" s="9"/>
      <c r="K33" s="9"/>
      <c r="L33" s="9"/>
      <c r="M33" s="9"/>
      <c r="N33" s="9"/>
      <c r="O33" s="9"/>
      <c r="P33" s="9"/>
      <c r="Q33" s="9"/>
      <c r="R33" s="9"/>
      <c r="S33" s="9"/>
      <c r="T33" s="9"/>
      <c r="U33" s="9"/>
      <c r="V33" s="9"/>
      <c r="W33" s="9"/>
      <c r="X33" s="9"/>
      <c r="Y33" s="9"/>
      <c r="Z33" s="9"/>
    </row>
    <row r="34" ht="15.75" customHeight="1">
      <c r="A34" s="9"/>
      <c r="B34" s="39" t="s">
        <v>51</v>
      </c>
      <c r="C34" s="60">
        <f>'Calculator CowCalf Raising'!C44</f>
        <v>25000</v>
      </c>
      <c r="D34" s="9"/>
      <c r="E34" s="9"/>
      <c r="F34" s="9"/>
      <c r="G34" s="9"/>
      <c r="H34" s="9"/>
      <c r="I34" s="9"/>
      <c r="J34" s="9"/>
      <c r="K34" s="9"/>
      <c r="L34" s="9"/>
      <c r="M34" s="9"/>
      <c r="N34" s="9"/>
      <c r="O34" s="9"/>
      <c r="P34" s="9"/>
      <c r="Q34" s="9"/>
      <c r="R34" s="9"/>
      <c r="S34" s="9"/>
      <c r="T34" s="9"/>
      <c r="U34" s="9"/>
      <c r="V34" s="9"/>
      <c r="W34" s="9"/>
      <c r="X34" s="9"/>
      <c r="Y34" s="9"/>
      <c r="Z34" s="9"/>
    </row>
    <row r="35" ht="15.75" customHeight="1">
      <c r="A35" s="9"/>
      <c r="B35" s="39" t="s">
        <v>86</v>
      </c>
      <c r="C35" s="75">
        <v>0.3</v>
      </c>
      <c r="D35" s="74">
        <f>'Calculator CowCalf Raising'!C45</f>
        <v>0.15</v>
      </c>
      <c r="E35" s="74">
        <f>D35+C35</f>
        <v>0.45</v>
      </c>
      <c r="F35" s="9"/>
      <c r="G35" s="9"/>
      <c r="H35" s="9"/>
      <c r="I35" s="9"/>
      <c r="J35" s="9"/>
      <c r="K35" s="9"/>
      <c r="L35" s="9"/>
      <c r="M35" s="9"/>
      <c r="N35" s="9"/>
      <c r="O35" s="9"/>
      <c r="P35" s="9"/>
      <c r="Q35" s="9"/>
      <c r="R35" s="9"/>
      <c r="S35" s="9"/>
      <c r="T35" s="9"/>
      <c r="U35" s="9"/>
      <c r="V35" s="9"/>
      <c r="W35" s="9"/>
      <c r="X35" s="9"/>
      <c r="Y35" s="9"/>
      <c r="Z35" s="9"/>
    </row>
    <row r="36" ht="15.75" customHeight="1">
      <c r="A36" s="9"/>
      <c r="B36" s="39" t="s">
        <v>53</v>
      </c>
      <c r="C36" s="50">
        <f>C33*C32</f>
        <v>6300</v>
      </c>
      <c r="D36" s="9"/>
      <c r="E36" s="9"/>
      <c r="F36" s="9"/>
      <c r="G36" s="9"/>
      <c r="H36" s="9"/>
      <c r="I36" s="9"/>
      <c r="J36" s="9"/>
      <c r="K36" s="9"/>
      <c r="L36" s="9"/>
      <c r="M36" s="9"/>
      <c r="N36" s="9"/>
      <c r="O36" s="9"/>
      <c r="P36" s="9"/>
      <c r="Q36" s="9"/>
      <c r="R36" s="9"/>
      <c r="S36" s="9"/>
      <c r="T36" s="9"/>
      <c r="U36" s="9"/>
      <c r="V36" s="9"/>
      <c r="W36" s="9"/>
      <c r="X36" s="9"/>
      <c r="Y36" s="9"/>
      <c r="Z36" s="9"/>
    </row>
    <row r="37" ht="15.75" customHeight="1">
      <c r="A37" s="9"/>
      <c r="B37" s="39" t="s">
        <v>54</v>
      </c>
      <c r="C37" s="51">
        <f>C35*C34</f>
        <v>7500</v>
      </c>
      <c r="D37" s="9"/>
      <c r="E37" s="9"/>
      <c r="F37" s="9"/>
      <c r="G37" s="9"/>
      <c r="H37" s="9"/>
      <c r="I37" s="9"/>
      <c r="J37" s="9"/>
      <c r="K37" s="9"/>
      <c r="L37" s="9"/>
      <c r="M37" s="9"/>
      <c r="N37" s="9"/>
      <c r="O37" s="9"/>
      <c r="P37" s="9"/>
      <c r="Q37" s="9"/>
      <c r="R37" s="9"/>
      <c r="S37" s="9"/>
      <c r="T37" s="9"/>
      <c r="U37" s="9"/>
      <c r="V37" s="9"/>
      <c r="W37" s="9"/>
      <c r="X37" s="9"/>
      <c r="Y37" s="9"/>
      <c r="Z37" s="9"/>
    </row>
    <row r="38" ht="15.75" customHeight="1">
      <c r="A38" s="9"/>
      <c r="B38" s="53" t="s">
        <v>87</v>
      </c>
      <c r="C38" s="54">
        <v>26.0</v>
      </c>
      <c r="D38" s="9"/>
      <c r="E38" s="9"/>
      <c r="F38" s="9"/>
      <c r="G38" s="9"/>
      <c r="H38" s="9"/>
      <c r="I38" s="9"/>
      <c r="J38" s="9"/>
      <c r="K38" s="9"/>
      <c r="L38" s="9"/>
      <c r="M38" s="9"/>
      <c r="N38" s="9"/>
      <c r="O38" s="9"/>
      <c r="P38" s="9"/>
      <c r="Q38" s="9"/>
      <c r="R38" s="9"/>
      <c r="S38" s="9"/>
      <c r="T38" s="9"/>
      <c r="U38" s="9"/>
      <c r="V38" s="9"/>
      <c r="W38" s="9"/>
      <c r="X38" s="9"/>
      <c r="Y38" s="9"/>
      <c r="Z38" s="9"/>
    </row>
    <row r="39" ht="15.75" customHeight="1">
      <c r="A39" s="9"/>
      <c r="B39" s="56" t="s">
        <v>88</v>
      </c>
      <c r="C39" s="57">
        <f>C37+C36</f>
        <v>13800</v>
      </c>
      <c r="D39" s="9"/>
      <c r="E39" s="9"/>
      <c r="F39" s="9"/>
      <c r="G39" s="9"/>
      <c r="H39" s="9"/>
      <c r="I39" s="9"/>
      <c r="J39" s="9"/>
      <c r="K39" s="9"/>
      <c r="L39" s="9"/>
      <c r="M39" s="9"/>
      <c r="N39" s="9"/>
      <c r="O39" s="9"/>
      <c r="P39" s="9"/>
      <c r="Q39" s="9"/>
      <c r="R39" s="9"/>
      <c r="S39" s="9"/>
      <c r="T39" s="9"/>
      <c r="U39" s="9"/>
      <c r="V39" s="9"/>
      <c r="W39" s="9"/>
      <c r="X39" s="9"/>
      <c r="Y39" s="9"/>
      <c r="Z39" s="9"/>
    </row>
    <row r="40"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15.75" customHeight="1">
      <c r="A41" s="9"/>
      <c r="B41" s="9"/>
      <c r="C41" s="58" t="s">
        <v>89</v>
      </c>
      <c r="D41" s="58" t="s">
        <v>90</v>
      </c>
      <c r="E41" s="9" t="s">
        <v>91</v>
      </c>
      <c r="F41" s="9"/>
      <c r="G41" s="9"/>
      <c r="H41" s="9"/>
      <c r="I41" s="9"/>
      <c r="J41" s="9"/>
      <c r="K41" s="9"/>
      <c r="L41" s="9"/>
      <c r="M41" s="9"/>
      <c r="N41" s="9"/>
      <c r="O41" s="9"/>
      <c r="P41" s="9"/>
      <c r="Q41" s="9"/>
      <c r="R41" s="9"/>
      <c r="S41" s="9"/>
      <c r="T41" s="9"/>
      <c r="U41" s="9"/>
      <c r="V41" s="9"/>
      <c r="W41" s="9"/>
      <c r="X41" s="9"/>
      <c r="Y41" s="9"/>
      <c r="Z41" s="9"/>
    </row>
    <row r="42" ht="15.75" customHeight="1">
      <c r="B42" s="11" t="s">
        <v>92</v>
      </c>
      <c r="C42" s="59">
        <v>1800.0</v>
      </c>
      <c r="D42" s="57">
        <f>C42*C9</f>
        <v>36000</v>
      </c>
      <c r="E42" s="9"/>
      <c r="F42" s="9"/>
      <c r="G42" s="9"/>
      <c r="H42" s="9"/>
      <c r="I42" s="9"/>
      <c r="J42" s="9"/>
      <c r="K42" s="9"/>
      <c r="L42" s="9"/>
      <c r="M42" s="9"/>
      <c r="N42" s="9"/>
      <c r="O42" s="9"/>
      <c r="P42" s="9"/>
      <c r="Q42" s="9"/>
      <c r="R42" s="9"/>
      <c r="S42" s="9"/>
      <c r="T42" s="9"/>
      <c r="U42" s="9"/>
      <c r="V42" s="9"/>
      <c r="W42" s="9"/>
      <c r="X42" s="9"/>
      <c r="Y42" s="9"/>
      <c r="Z42" s="9"/>
    </row>
    <row r="43" ht="15.75" customHeight="1">
      <c r="B43" s="11" t="s">
        <v>93</v>
      </c>
      <c r="C43" s="60">
        <f>D43/C9</f>
        <v>1937.5</v>
      </c>
      <c r="D43" s="60">
        <f>C11+C18+C28+C39</f>
        <v>38750</v>
      </c>
      <c r="E43" s="9"/>
      <c r="F43" s="9"/>
      <c r="G43" s="9"/>
      <c r="H43" s="9"/>
      <c r="I43" s="9"/>
      <c r="J43" s="9"/>
      <c r="K43" s="9"/>
      <c r="L43" s="9"/>
      <c r="M43" s="9"/>
      <c r="N43" s="9"/>
      <c r="O43" s="9"/>
      <c r="P43" s="9"/>
      <c r="Q43" s="9"/>
      <c r="R43" s="9"/>
      <c r="S43" s="9"/>
      <c r="T43" s="9"/>
      <c r="U43" s="9"/>
      <c r="V43" s="9"/>
      <c r="W43" s="9"/>
      <c r="X43" s="9"/>
      <c r="Y43" s="9"/>
      <c r="Z43" s="9"/>
    </row>
    <row r="44" ht="15.75" customHeight="1">
      <c r="B44" s="61" t="s">
        <v>94</v>
      </c>
      <c r="C44" s="60">
        <f t="shared" ref="C44:D44" si="1">C42-C43</f>
        <v>-137.5</v>
      </c>
      <c r="D44" s="57">
        <f t="shared" si="1"/>
        <v>-2750</v>
      </c>
      <c r="E44" s="9"/>
      <c r="F44" s="9"/>
      <c r="G44" s="9"/>
      <c r="H44" s="9"/>
      <c r="I44" s="9"/>
      <c r="J44" s="9"/>
      <c r="K44" s="9"/>
      <c r="L44" s="9"/>
      <c r="M44" s="9"/>
      <c r="N44" s="9"/>
      <c r="O44" s="9"/>
      <c r="P44" s="9"/>
      <c r="Q44" s="9"/>
      <c r="R44" s="9"/>
      <c r="S44" s="9"/>
      <c r="T44" s="9"/>
      <c r="U44" s="9"/>
      <c r="V44" s="9"/>
      <c r="W44" s="9"/>
      <c r="X44" s="9"/>
      <c r="Y44" s="9"/>
      <c r="Z44" s="9"/>
    </row>
    <row r="45" ht="15.75" customHeight="1">
      <c r="B45" s="11" t="s">
        <v>95</v>
      </c>
      <c r="C45" s="63">
        <f t="shared" ref="C45:D45" si="2">C44/C42</f>
        <v>-0.07638888889</v>
      </c>
      <c r="D45" s="63">
        <f t="shared" si="2"/>
        <v>-0.07638888889</v>
      </c>
      <c r="E45" s="9"/>
      <c r="F45" s="9"/>
      <c r="G45" s="9"/>
      <c r="H45" s="9"/>
      <c r="I45" s="9"/>
      <c r="J45" s="9"/>
      <c r="K45" s="9"/>
      <c r="L45" s="9"/>
      <c r="M45" s="9"/>
      <c r="N45" s="9"/>
      <c r="O45" s="9"/>
      <c r="P45" s="9"/>
      <c r="Q45" s="9"/>
      <c r="R45" s="9"/>
      <c r="S45" s="9"/>
      <c r="T45" s="9"/>
      <c r="U45" s="9"/>
      <c r="V45" s="9"/>
      <c r="W45" s="9"/>
      <c r="X45" s="9"/>
      <c r="Y45" s="9"/>
      <c r="Z45" s="9"/>
    </row>
    <row r="4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15.75" customHeight="1">
      <c r="A48" s="9" t="s">
        <v>96</v>
      </c>
      <c r="B48" s="9"/>
      <c r="C48" s="9"/>
      <c r="D48" s="9"/>
      <c r="E48" s="9"/>
      <c r="F48" s="9"/>
      <c r="G48" s="9"/>
      <c r="H48" s="9"/>
      <c r="I48" s="9"/>
      <c r="J48" s="9"/>
      <c r="K48" s="9"/>
      <c r="L48" s="9"/>
      <c r="M48" s="9"/>
      <c r="N48" s="9"/>
      <c r="O48" s="9"/>
      <c r="P48" s="9"/>
      <c r="Q48" s="9"/>
      <c r="R48" s="9"/>
      <c r="S48" s="9"/>
      <c r="T48" s="9"/>
      <c r="U48" s="9"/>
      <c r="V48" s="9"/>
      <c r="W48" s="9"/>
      <c r="X48" s="9"/>
      <c r="Y48" s="9"/>
      <c r="Z48" s="9"/>
    </row>
    <row r="49"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15.75" customHeight="1">
      <c r="A50" s="76" t="s">
        <v>97</v>
      </c>
      <c r="B50" s="9"/>
      <c r="C50" s="9"/>
      <c r="D50" s="9"/>
      <c r="E50" s="9"/>
      <c r="F50" s="9"/>
      <c r="G50" s="9"/>
      <c r="H50" s="9"/>
      <c r="I50" s="9"/>
      <c r="J50" s="9"/>
      <c r="K50" s="9"/>
      <c r="L50" s="9"/>
      <c r="M50" s="9"/>
      <c r="N50" s="9"/>
      <c r="O50" s="9"/>
      <c r="P50" s="9"/>
      <c r="Q50" s="9"/>
      <c r="R50" s="9"/>
      <c r="S50" s="9"/>
      <c r="T50" s="9"/>
      <c r="U50" s="9"/>
      <c r="V50" s="9"/>
      <c r="W50" s="9"/>
      <c r="X50" s="9"/>
      <c r="Y50" s="9"/>
      <c r="Z50" s="9"/>
    </row>
    <row r="51"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0">
    <mergeCell ref="B20:C20"/>
    <mergeCell ref="B30:C30"/>
    <mergeCell ref="D31:E31"/>
    <mergeCell ref="A4:C4"/>
    <mergeCell ref="A5:C5"/>
    <mergeCell ref="A7:A8"/>
    <mergeCell ref="B7:C7"/>
    <mergeCell ref="B8:C8"/>
    <mergeCell ref="B13:C13"/>
    <mergeCell ref="B14:C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6.25"/>
    <col customWidth="1" min="2" max="2" width="45.25"/>
    <col customWidth="1" min="3" max="5" width="14.38"/>
    <col customWidth="1" min="6" max="6" width="15.25"/>
    <col customWidth="1" min="7" max="26" width="14.38"/>
  </cols>
  <sheetData>
    <row r="1">
      <c r="A1" s="7" t="s">
        <v>4</v>
      </c>
      <c r="B1" s="8"/>
      <c r="C1" s="8"/>
      <c r="D1" s="9"/>
      <c r="E1" s="9"/>
      <c r="F1" s="9"/>
      <c r="G1" s="9"/>
      <c r="H1" s="9"/>
      <c r="I1" s="9"/>
      <c r="J1" s="9"/>
      <c r="K1" s="9"/>
      <c r="L1" s="9"/>
      <c r="M1" s="9"/>
      <c r="N1" s="9"/>
      <c r="O1" s="9"/>
      <c r="P1" s="9"/>
      <c r="Q1" s="9"/>
      <c r="R1" s="9"/>
      <c r="S1" s="9"/>
      <c r="T1" s="9"/>
      <c r="U1" s="9"/>
      <c r="V1" s="9"/>
      <c r="W1" s="9"/>
      <c r="X1" s="9"/>
      <c r="Y1" s="9"/>
      <c r="Z1" s="9"/>
    </row>
    <row r="2">
      <c r="A2" s="10" t="s">
        <v>5</v>
      </c>
      <c r="B2" s="8"/>
      <c r="C2" s="11"/>
      <c r="D2" s="9"/>
      <c r="E2" s="9"/>
      <c r="F2" s="9"/>
      <c r="G2" s="9"/>
      <c r="H2" s="9"/>
      <c r="I2" s="9"/>
      <c r="J2" s="9"/>
      <c r="K2" s="9"/>
      <c r="L2" s="9"/>
      <c r="M2" s="9"/>
      <c r="N2" s="9"/>
      <c r="O2" s="9"/>
      <c r="P2" s="9"/>
      <c r="Q2" s="9"/>
      <c r="R2" s="9"/>
      <c r="S2" s="9"/>
      <c r="T2" s="9"/>
      <c r="U2" s="9"/>
      <c r="V2" s="9"/>
      <c r="W2" s="9"/>
      <c r="X2" s="9"/>
      <c r="Y2" s="9"/>
      <c r="Z2" s="9"/>
    </row>
    <row r="3">
      <c r="A3" s="12"/>
      <c r="B3" s="8"/>
      <c r="C3" s="11"/>
      <c r="D3" s="9"/>
      <c r="E3" s="9"/>
      <c r="F3" s="9"/>
      <c r="G3" s="9"/>
      <c r="H3" s="9"/>
      <c r="I3" s="9"/>
      <c r="J3" s="9"/>
      <c r="K3" s="9"/>
      <c r="L3" s="9"/>
      <c r="M3" s="9"/>
      <c r="N3" s="9"/>
      <c r="O3" s="9"/>
      <c r="P3" s="9"/>
      <c r="Q3" s="9"/>
      <c r="R3" s="9"/>
      <c r="S3" s="9"/>
      <c r="T3" s="9"/>
      <c r="U3" s="9"/>
      <c r="V3" s="9"/>
      <c r="W3" s="9"/>
      <c r="X3" s="9"/>
      <c r="Y3" s="9"/>
      <c r="Z3" s="9"/>
    </row>
    <row r="4">
      <c r="A4" s="13" t="s">
        <v>98</v>
      </c>
      <c r="D4" s="9"/>
      <c r="E4" s="9"/>
      <c r="F4" s="9"/>
      <c r="G4" s="9"/>
      <c r="H4" s="9"/>
      <c r="I4" s="9"/>
      <c r="J4" s="9"/>
      <c r="K4" s="9"/>
      <c r="L4" s="9"/>
      <c r="M4" s="9"/>
      <c r="N4" s="9"/>
      <c r="O4" s="9"/>
      <c r="P4" s="9"/>
      <c r="Q4" s="9"/>
      <c r="R4" s="9"/>
      <c r="S4" s="9"/>
      <c r="T4" s="9"/>
      <c r="U4" s="9"/>
      <c r="V4" s="9"/>
      <c r="W4" s="9"/>
      <c r="X4" s="9"/>
      <c r="Y4" s="9"/>
      <c r="Z4" s="9"/>
    </row>
    <row r="5">
      <c r="A5" s="14" t="s">
        <v>7</v>
      </c>
      <c r="D5" s="9"/>
      <c r="E5" s="9"/>
      <c r="F5" s="9"/>
      <c r="G5" s="9"/>
      <c r="H5" s="9"/>
      <c r="I5" s="9"/>
      <c r="J5" s="9"/>
      <c r="K5" s="9"/>
      <c r="L5" s="9"/>
      <c r="M5" s="9"/>
      <c r="N5" s="9"/>
      <c r="O5" s="9"/>
      <c r="P5" s="9"/>
      <c r="Q5" s="9"/>
      <c r="R5" s="9"/>
      <c r="S5" s="9"/>
      <c r="T5" s="9"/>
      <c r="U5" s="9"/>
      <c r="V5" s="9"/>
      <c r="W5" s="9"/>
      <c r="X5" s="9"/>
      <c r="Y5" s="9"/>
      <c r="Z5" s="9"/>
    </row>
    <row r="6">
      <c r="A6" s="12"/>
      <c r="B6" s="12"/>
      <c r="C6" s="12"/>
      <c r="D6" s="9"/>
      <c r="E6" s="9"/>
      <c r="F6" s="9"/>
      <c r="G6" s="9"/>
      <c r="H6" s="9"/>
      <c r="I6" s="9"/>
      <c r="J6" s="9"/>
      <c r="K6" s="9"/>
      <c r="L6" s="9"/>
      <c r="M6" s="9"/>
      <c r="N6" s="9"/>
      <c r="O6" s="9"/>
      <c r="P6" s="9"/>
      <c r="Q6" s="9"/>
      <c r="R6" s="9"/>
      <c r="S6" s="9"/>
      <c r="T6" s="9"/>
      <c r="U6" s="9"/>
      <c r="V6" s="9"/>
      <c r="W6" s="9"/>
      <c r="X6" s="9"/>
      <c r="Y6" s="9"/>
      <c r="Z6" s="9"/>
    </row>
    <row r="7">
      <c r="A7" s="15" t="s">
        <v>99</v>
      </c>
      <c r="B7" s="16" t="s">
        <v>9</v>
      </c>
      <c r="C7" s="17"/>
      <c r="D7" s="9"/>
      <c r="E7" s="9"/>
      <c r="F7" s="9"/>
      <c r="G7" s="9"/>
      <c r="H7" s="9"/>
      <c r="I7" s="9"/>
      <c r="J7" s="9"/>
      <c r="K7" s="9"/>
      <c r="L7" s="9"/>
      <c r="M7" s="9"/>
      <c r="N7" s="9"/>
      <c r="O7" s="9"/>
      <c r="P7" s="9"/>
      <c r="Q7" s="9"/>
      <c r="R7" s="9"/>
      <c r="S7" s="9"/>
      <c r="T7" s="9"/>
      <c r="U7" s="9"/>
      <c r="V7" s="9"/>
      <c r="W7" s="9"/>
      <c r="X7" s="9"/>
      <c r="Y7" s="9"/>
      <c r="Z7" s="9"/>
    </row>
    <row r="8">
      <c r="B8" s="18" t="s">
        <v>100</v>
      </c>
      <c r="C8" s="17"/>
      <c r="D8" s="9"/>
      <c r="E8" s="9"/>
      <c r="F8" s="9"/>
      <c r="G8" s="9"/>
      <c r="H8" s="9"/>
      <c r="I8" s="9"/>
      <c r="J8" s="9"/>
      <c r="K8" s="9"/>
      <c r="L8" s="9"/>
      <c r="M8" s="9"/>
      <c r="N8" s="9"/>
      <c r="O8" s="9"/>
      <c r="P8" s="9"/>
      <c r="Q8" s="9"/>
      <c r="R8" s="9"/>
      <c r="S8" s="9"/>
      <c r="T8" s="9"/>
      <c r="U8" s="9"/>
      <c r="V8" s="9"/>
      <c r="W8" s="9"/>
      <c r="X8" s="9"/>
      <c r="Y8" s="9"/>
      <c r="Z8" s="9"/>
    </row>
    <row r="9">
      <c r="A9" s="21" t="s">
        <v>101</v>
      </c>
      <c r="B9" s="9" t="s">
        <v>102</v>
      </c>
      <c r="C9" s="20">
        <v>20.0</v>
      </c>
      <c r="D9" s="9"/>
      <c r="E9" s="9"/>
      <c r="F9" s="9"/>
      <c r="G9" s="9"/>
      <c r="H9" s="9"/>
      <c r="I9" s="9"/>
      <c r="J9" s="9"/>
      <c r="K9" s="9"/>
      <c r="L9" s="9"/>
      <c r="M9" s="9"/>
      <c r="N9" s="9"/>
      <c r="O9" s="9"/>
      <c r="P9" s="9"/>
      <c r="Q9" s="9"/>
      <c r="R9" s="9"/>
      <c r="S9" s="9"/>
      <c r="T9" s="9"/>
      <c r="U9" s="9"/>
      <c r="V9" s="9"/>
      <c r="W9" s="9"/>
      <c r="X9" s="9"/>
      <c r="Y9" s="9"/>
      <c r="Z9" s="9"/>
    </row>
    <row r="10">
      <c r="A10" s="21" t="s">
        <v>103</v>
      </c>
      <c r="B10" s="21" t="s">
        <v>104</v>
      </c>
      <c r="C10" s="68">
        <v>1900.0</v>
      </c>
      <c r="D10" s="9" t="s">
        <v>105</v>
      </c>
      <c r="E10" s="9"/>
      <c r="F10" s="9"/>
      <c r="G10" s="9"/>
      <c r="H10" s="9"/>
      <c r="I10" s="9"/>
      <c r="J10" s="9"/>
      <c r="K10" s="9"/>
      <c r="L10" s="9"/>
      <c r="M10" s="9"/>
      <c r="N10" s="9"/>
      <c r="O10" s="9"/>
      <c r="P10" s="9"/>
      <c r="Q10" s="9"/>
      <c r="R10" s="9"/>
      <c r="S10" s="9"/>
      <c r="T10" s="9"/>
      <c r="U10" s="9"/>
      <c r="V10" s="9"/>
      <c r="W10" s="9"/>
      <c r="X10" s="9"/>
      <c r="Y10" s="9"/>
      <c r="Z10" s="9"/>
    </row>
    <row r="11">
      <c r="A11" s="12"/>
      <c r="B11" s="29" t="s">
        <v>35</v>
      </c>
      <c r="C11" s="30">
        <f>(C10*C9)</f>
        <v>38000</v>
      </c>
      <c r="D11" s="9"/>
      <c r="E11" s="9"/>
      <c r="F11" s="9"/>
      <c r="G11" s="9"/>
      <c r="H11" s="9"/>
      <c r="I11" s="9"/>
      <c r="J11" s="9"/>
      <c r="K11" s="9"/>
      <c r="L11" s="9"/>
      <c r="M11" s="9"/>
      <c r="N11" s="9"/>
      <c r="O11" s="9"/>
      <c r="P11" s="9"/>
      <c r="Q11" s="9"/>
      <c r="R11" s="9"/>
      <c r="S11" s="9"/>
      <c r="T11" s="9"/>
      <c r="U11" s="9"/>
      <c r="V11" s="9"/>
      <c r="W11" s="9"/>
      <c r="X11" s="9"/>
      <c r="Y11" s="9"/>
      <c r="Z11" s="9"/>
    </row>
    <row r="12">
      <c r="A12" s="12"/>
      <c r="B12" s="9"/>
      <c r="C12" s="12"/>
      <c r="D12" s="9"/>
      <c r="E12" s="9"/>
      <c r="F12" s="9"/>
      <c r="G12" s="9"/>
      <c r="H12" s="9"/>
      <c r="I12" s="9"/>
      <c r="J12" s="9"/>
      <c r="K12" s="9"/>
      <c r="L12" s="9"/>
      <c r="M12" s="9"/>
      <c r="N12" s="9"/>
      <c r="O12" s="9"/>
      <c r="P12" s="9"/>
      <c r="Q12" s="9"/>
      <c r="R12" s="9"/>
      <c r="S12" s="9"/>
      <c r="T12" s="9"/>
      <c r="U12" s="9"/>
      <c r="V12" s="9"/>
      <c r="W12" s="9"/>
      <c r="X12" s="9"/>
      <c r="Y12" s="9"/>
      <c r="Z12" s="9"/>
    </row>
    <row r="13">
      <c r="A13" s="12"/>
      <c r="B13" s="32" t="s">
        <v>25</v>
      </c>
      <c r="C13" s="17"/>
      <c r="D13" s="9"/>
      <c r="E13" s="9"/>
      <c r="F13" s="9"/>
      <c r="G13" s="9"/>
      <c r="H13" s="9"/>
      <c r="I13" s="9"/>
      <c r="J13" s="9"/>
      <c r="K13" s="9"/>
      <c r="L13" s="9"/>
      <c r="M13" s="9"/>
      <c r="N13" s="9"/>
      <c r="O13" s="9"/>
      <c r="P13" s="9"/>
      <c r="Q13" s="9"/>
      <c r="R13" s="9"/>
      <c r="S13" s="9"/>
      <c r="T13" s="9"/>
      <c r="U13" s="9"/>
      <c r="V13" s="9"/>
      <c r="W13" s="9"/>
      <c r="X13" s="9"/>
      <c r="Y13" s="9"/>
      <c r="Z13" s="9"/>
    </row>
    <row r="14">
      <c r="A14" s="12"/>
      <c r="B14" s="32" t="s">
        <v>26</v>
      </c>
      <c r="C14" s="17"/>
      <c r="D14" s="9"/>
      <c r="E14" s="9"/>
      <c r="F14" s="9"/>
      <c r="G14" s="9"/>
      <c r="H14" s="9"/>
      <c r="I14" s="9"/>
      <c r="J14" s="9"/>
      <c r="K14" s="9"/>
      <c r="L14" s="9"/>
      <c r="M14" s="9"/>
      <c r="N14" s="9"/>
      <c r="O14" s="9"/>
      <c r="P14" s="9"/>
      <c r="Q14" s="9"/>
      <c r="R14" s="9"/>
      <c r="S14" s="9"/>
      <c r="T14" s="9"/>
      <c r="U14" s="9"/>
      <c r="V14" s="9"/>
      <c r="W14" s="9"/>
      <c r="X14" s="9"/>
      <c r="Y14" s="9"/>
      <c r="Z14" s="9"/>
    </row>
    <row r="15">
      <c r="A15" s="12"/>
      <c r="B15" s="21" t="s">
        <v>28</v>
      </c>
      <c r="C15" s="26">
        <f>185*C9</f>
        <v>3700</v>
      </c>
      <c r="D15" s="9"/>
      <c r="E15" s="9"/>
      <c r="F15" s="9"/>
      <c r="G15" s="9"/>
      <c r="H15" s="9"/>
      <c r="I15" s="9"/>
      <c r="J15" s="9"/>
      <c r="K15" s="9"/>
      <c r="L15" s="9"/>
      <c r="M15" s="9"/>
      <c r="N15" s="9"/>
      <c r="O15" s="9"/>
      <c r="P15" s="9"/>
      <c r="Q15" s="9"/>
      <c r="R15" s="9"/>
      <c r="S15" s="9"/>
      <c r="T15" s="9"/>
      <c r="U15" s="9"/>
      <c r="V15" s="9"/>
      <c r="W15" s="9"/>
      <c r="X15" s="9"/>
      <c r="Y15" s="9"/>
      <c r="Z15" s="9"/>
    </row>
    <row r="16">
      <c r="A16" s="12"/>
      <c r="B16" s="21" t="s">
        <v>30</v>
      </c>
      <c r="C16" s="26">
        <f>115*C9</f>
        <v>2300</v>
      </c>
      <c r="D16" s="9"/>
      <c r="E16" s="9"/>
      <c r="F16" s="9"/>
      <c r="G16" s="9"/>
      <c r="H16" s="9"/>
      <c r="I16" s="9"/>
      <c r="J16" s="9"/>
      <c r="K16" s="9"/>
      <c r="L16" s="9"/>
      <c r="M16" s="9"/>
      <c r="N16" s="9"/>
      <c r="O16" s="9"/>
      <c r="P16" s="9"/>
      <c r="Q16" s="9"/>
      <c r="R16" s="9"/>
      <c r="S16" s="9"/>
      <c r="T16" s="9"/>
      <c r="U16" s="9"/>
      <c r="V16" s="9"/>
      <c r="W16" s="9"/>
      <c r="X16" s="9"/>
      <c r="Y16" s="9"/>
      <c r="Z16" s="9"/>
    </row>
    <row r="17">
      <c r="A17" s="12"/>
      <c r="B17" s="34" t="s">
        <v>33</v>
      </c>
      <c r="C17" s="71">
        <v>300.0</v>
      </c>
      <c r="D17" s="9"/>
      <c r="E17" s="9"/>
      <c r="F17" s="9"/>
      <c r="G17" s="9"/>
      <c r="H17" s="9"/>
      <c r="I17" s="9"/>
      <c r="J17" s="9"/>
      <c r="K17" s="9"/>
      <c r="L17" s="9"/>
      <c r="M17" s="9"/>
      <c r="N17" s="9"/>
      <c r="O17" s="9"/>
      <c r="P17" s="9"/>
      <c r="Q17" s="9"/>
      <c r="R17" s="9"/>
      <c r="S17" s="9"/>
      <c r="T17" s="9"/>
      <c r="U17" s="9"/>
      <c r="V17" s="9"/>
      <c r="W17" s="9"/>
      <c r="X17" s="9"/>
      <c r="Y17" s="9"/>
      <c r="Z17" s="9"/>
    </row>
    <row r="18">
      <c r="A18" s="12"/>
      <c r="B18" s="29" t="s">
        <v>35</v>
      </c>
      <c r="C18" s="30">
        <f>sum(C15:C17)</f>
        <v>6300</v>
      </c>
      <c r="D18" s="9"/>
      <c r="E18" s="9"/>
      <c r="F18" s="9"/>
      <c r="G18" s="9"/>
      <c r="H18" s="9"/>
      <c r="I18" s="9"/>
      <c r="J18" s="9"/>
      <c r="K18" s="9"/>
      <c r="L18" s="9"/>
      <c r="M18" s="9"/>
      <c r="N18" s="9"/>
      <c r="O18" s="9"/>
      <c r="P18" s="9"/>
      <c r="Q18" s="9"/>
      <c r="R18" s="9"/>
      <c r="S18" s="9"/>
      <c r="T18" s="9"/>
      <c r="U18" s="9"/>
      <c r="V18" s="9"/>
      <c r="W18" s="9"/>
      <c r="X18" s="9"/>
      <c r="Y18" s="9"/>
      <c r="Z18" s="9"/>
    </row>
    <row r="19">
      <c r="A19" s="12"/>
      <c r="B19" s="12"/>
      <c r="C19" s="12"/>
      <c r="D19" s="9"/>
      <c r="E19" s="9"/>
      <c r="F19" s="9"/>
      <c r="G19" s="9"/>
      <c r="H19" s="9"/>
      <c r="I19" s="9"/>
      <c r="J19" s="9"/>
      <c r="K19" s="9"/>
      <c r="L19" s="9"/>
      <c r="M19" s="9"/>
      <c r="N19" s="9"/>
      <c r="O19" s="9"/>
      <c r="P19" s="9"/>
      <c r="Q19" s="9"/>
      <c r="R19" s="9"/>
      <c r="S19" s="9"/>
      <c r="T19" s="9"/>
      <c r="U19" s="9"/>
      <c r="V19" s="9"/>
      <c r="W19" s="9"/>
      <c r="X19" s="9"/>
      <c r="Y19" s="9"/>
      <c r="Z19" s="9"/>
    </row>
    <row r="20">
      <c r="A20" s="9"/>
      <c r="B20" s="32" t="s">
        <v>36</v>
      </c>
      <c r="C20" s="17"/>
      <c r="D20" s="9"/>
      <c r="E20" s="9"/>
      <c r="F20" s="9"/>
      <c r="G20" s="9"/>
      <c r="H20" s="9"/>
      <c r="I20" s="9"/>
      <c r="J20" s="9"/>
      <c r="K20" s="9"/>
      <c r="L20" s="9"/>
      <c r="M20" s="9"/>
      <c r="N20" s="9"/>
      <c r="O20" s="9"/>
      <c r="P20" s="9"/>
      <c r="Q20" s="9"/>
      <c r="R20" s="9"/>
      <c r="S20" s="9"/>
      <c r="T20" s="9"/>
      <c r="U20" s="9"/>
      <c r="V20" s="9"/>
      <c r="W20" s="9"/>
      <c r="X20" s="9"/>
      <c r="Y20" s="9"/>
      <c r="Z20" s="9"/>
    </row>
    <row r="21" ht="15.75" customHeight="1">
      <c r="A21" s="9"/>
      <c r="B21" s="36" t="s">
        <v>37</v>
      </c>
      <c r="C21" s="37"/>
      <c r="D21" s="9"/>
      <c r="E21" s="9"/>
      <c r="F21" s="9"/>
      <c r="G21" s="9"/>
      <c r="H21" s="9"/>
      <c r="I21" s="9"/>
      <c r="J21" s="9"/>
      <c r="K21" s="9"/>
      <c r="L21" s="9"/>
      <c r="M21" s="9"/>
      <c r="N21" s="9"/>
      <c r="O21" s="9"/>
      <c r="P21" s="9"/>
      <c r="Q21" s="9"/>
      <c r="R21" s="9"/>
      <c r="S21" s="9"/>
      <c r="T21" s="9"/>
      <c r="U21" s="9"/>
      <c r="V21" s="9"/>
      <c r="W21" s="9"/>
      <c r="X21" s="9"/>
      <c r="Y21" s="9"/>
      <c r="Z21" s="9"/>
    </row>
    <row r="22" ht="15.75" customHeight="1">
      <c r="A22" s="9"/>
      <c r="B22" s="38" t="s">
        <v>39</v>
      </c>
      <c r="C22" s="26">
        <v>50.0</v>
      </c>
      <c r="D22" s="9"/>
      <c r="E22" s="9"/>
      <c r="F22" s="9"/>
      <c r="G22" s="9"/>
      <c r="H22" s="9"/>
      <c r="I22" s="9"/>
      <c r="J22" s="9"/>
      <c r="K22" s="9"/>
      <c r="L22" s="9"/>
      <c r="M22" s="9"/>
      <c r="N22" s="9"/>
      <c r="O22" s="9"/>
      <c r="P22" s="9"/>
      <c r="Q22" s="9"/>
      <c r="R22" s="9"/>
      <c r="S22" s="9"/>
      <c r="T22" s="9"/>
      <c r="U22" s="9"/>
      <c r="V22" s="9"/>
      <c r="W22" s="9"/>
      <c r="X22" s="9"/>
      <c r="Y22" s="9"/>
      <c r="Z22" s="9"/>
    </row>
    <row r="23" ht="15.75" customHeight="1">
      <c r="A23" s="9"/>
      <c r="B23" s="39" t="s">
        <v>41</v>
      </c>
      <c r="C23" s="26"/>
      <c r="D23" s="9" t="s">
        <v>106</v>
      </c>
      <c r="E23" s="9"/>
      <c r="F23" s="9"/>
      <c r="G23" s="9"/>
      <c r="H23" s="9"/>
      <c r="I23" s="9"/>
      <c r="J23" s="9"/>
      <c r="K23" s="9"/>
      <c r="L23" s="9"/>
      <c r="M23" s="9"/>
      <c r="N23" s="9"/>
      <c r="O23" s="9"/>
      <c r="P23" s="9"/>
      <c r="Q23" s="9"/>
      <c r="R23" s="9"/>
      <c r="S23" s="9"/>
      <c r="T23" s="9"/>
      <c r="U23" s="9"/>
      <c r="V23" s="9"/>
      <c r="W23" s="9"/>
      <c r="X23" s="9"/>
      <c r="Y23" s="9"/>
      <c r="Z23" s="9"/>
    </row>
    <row r="24" ht="15.75" customHeight="1">
      <c r="A24" s="9"/>
      <c r="B24" s="39" t="s">
        <v>43</v>
      </c>
      <c r="C24" s="40">
        <v>250.0</v>
      </c>
      <c r="D24" s="9"/>
      <c r="E24" s="9"/>
      <c r="F24" s="9"/>
      <c r="G24" s="9"/>
      <c r="H24" s="9"/>
      <c r="I24" s="9"/>
      <c r="J24" s="9"/>
      <c r="K24" s="9"/>
      <c r="L24" s="9"/>
      <c r="M24" s="9"/>
      <c r="N24" s="9"/>
      <c r="O24" s="9"/>
      <c r="P24" s="9"/>
      <c r="Q24" s="9"/>
      <c r="R24" s="9"/>
      <c r="S24" s="9"/>
      <c r="T24" s="9"/>
      <c r="U24" s="9"/>
      <c r="V24" s="9"/>
      <c r="W24" s="9"/>
      <c r="X24" s="9"/>
      <c r="Y24" s="9"/>
      <c r="Z24" s="9"/>
    </row>
    <row r="25" ht="15.75" customHeight="1">
      <c r="A25" s="9"/>
      <c r="B25" s="27" t="s">
        <v>107</v>
      </c>
      <c r="C25" s="71">
        <f>1200</f>
        <v>1200</v>
      </c>
      <c r="D25" s="55" t="s">
        <v>108</v>
      </c>
      <c r="E25" s="9"/>
      <c r="F25" s="9"/>
      <c r="G25" s="9"/>
      <c r="H25" s="9"/>
      <c r="I25" s="9"/>
      <c r="J25" s="9"/>
      <c r="K25" s="9"/>
      <c r="L25" s="9"/>
      <c r="M25" s="9"/>
      <c r="N25" s="9"/>
      <c r="O25" s="9"/>
      <c r="P25" s="9"/>
      <c r="Q25" s="9"/>
      <c r="R25" s="9"/>
      <c r="S25" s="9"/>
      <c r="T25" s="9"/>
      <c r="U25" s="9"/>
      <c r="V25" s="9"/>
      <c r="W25" s="9"/>
      <c r="X25" s="9"/>
      <c r="Y25" s="9"/>
      <c r="Z25" s="9"/>
    </row>
    <row r="26" ht="15.75" customHeight="1">
      <c r="A26" s="9"/>
      <c r="B26" s="39" t="s">
        <v>109</v>
      </c>
      <c r="C26" s="41">
        <f>20*C9</f>
        <v>400</v>
      </c>
      <c r="D26" s="9"/>
      <c r="E26" s="9"/>
      <c r="F26" s="9"/>
      <c r="G26" s="9"/>
      <c r="H26" s="9"/>
      <c r="I26" s="9"/>
      <c r="J26" s="9"/>
      <c r="K26" s="9"/>
      <c r="L26" s="9"/>
      <c r="M26" s="9"/>
      <c r="N26" s="9"/>
      <c r="O26" s="9"/>
      <c r="P26" s="9"/>
      <c r="Q26" s="9"/>
      <c r="R26" s="9"/>
      <c r="S26" s="9"/>
      <c r="T26" s="9"/>
      <c r="U26" s="9"/>
      <c r="V26" s="9"/>
      <c r="W26" s="9"/>
      <c r="X26" s="9"/>
      <c r="Y26" s="9"/>
      <c r="Z26" s="9"/>
    </row>
    <row r="27" ht="15.75" customHeight="1">
      <c r="A27" s="9"/>
      <c r="B27" s="9" t="s">
        <v>44</v>
      </c>
      <c r="C27" s="41"/>
      <c r="D27" s="9"/>
      <c r="E27" s="9"/>
      <c r="F27" s="9"/>
      <c r="G27" s="9"/>
      <c r="H27" s="9"/>
      <c r="I27" s="9"/>
      <c r="J27" s="9"/>
      <c r="K27" s="9"/>
      <c r="L27" s="9"/>
      <c r="M27" s="9"/>
      <c r="N27" s="9"/>
      <c r="O27" s="9"/>
      <c r="P27" s="9"/>
      <c r="Q27" s="9"/>
      <c r="R27" s="9"/>
      <c r="S27" s="9"/>
      <c r="T27" s="9"/>
      <c r="U27" s="9"/>
      <c r="V27" s="9"/>
      <c r="W27" s="9"/>
      <c r="X27" s="9"/>
      <c r="Y27" s="9"/>
      <c r="Z27" s="9"/>
    </row>
    <row r="28" ht="15.75" customHeight="1">
      <c r="A28" s="9"/>
      <c r="B28" s="27" t="s">
        <v>44</v>
      </c>
      <c r="C28" s="42"/>
      <c r="D28" s="9"/>
      <c r="E28" s="9"/>
      <c r="F28" s="9"/>
      <c r="G28" s="9"/>
      <c r="H28" s="9"/>
      <c r="I28" s="9"/>
      <c r="J28" s="9"/>
      <c r="K28" s="9"/>
      <c r="L28" s="9"/>
      <c r="M28" s="9"/>
      <c r="N28" s="9"/>
      <c r="O28" s="9"/>
      <c r="P28" s="9"/>
      <c r="Q28" s="9"/>
      <c r="R28" s="9"/>
      <c r="S28" s="9"/>
      <c r="T28" s="9"/>
      <c r="U28" s="9"/>
      <c r="V28" s="9"/>
      <c r="W28" s="9"/>
      <c r="X28" s="9"/>
      <c r="Y28" s="9"/>
      <c r="Z28" s="9"/>
    </row>
    <row r="29" ht="15.75" customHeight="1">
      <c r="A29" s="9"/>
      <c r="B29" s="29" t="s">
        <v>35</v>
      </c>
      <c r="C29" s="30">
        <f>sum(C22:C28)</f>
        <v>1900</v>
      </c>
      <c r="D29" s="9"/>
      <c r="E29" s="9"/>
      <c r="F29" s="9"/>
      <c r="G29" s="9"/>
      <c r="H29" s="9"/>
      <c r="I29" s="9"/>
      <c r="J29" s="9"/>
      <c r="K29" s="9"/>
      <c r="L29" s="9"/>
      <c r="M29" s="9"/>
      <c r="N29" s="9"/>
      <c r="O29" s="9"/>
      <c r="P29" s="9"/>
      <c r="Q29" s="9"/>
      <c r="R29" s="9"/>
      <c r="S29" s="9"/>
      <c r="T29" s="9"/>
      <c r="U29" s="9"/>
      <c r="V29" s="9"/>
      <c r="W29" s="9"/>
      <c r="X29" s="9"/>
      <c r="Y29" s="9"/>
      <c r="Z29" s="9"/>
    </row>
    <row r="30"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ht="15.75" customHeight="1">
      <c r="A31" s="9"/>
      <c r="B31" s="32" t="s">
        <v>45</v>
      </c>
      <c r="C31" s="17"/>
      <c r="D31" s="9"/>
      <c r="E31" s="9"/>
      <c r="F31" s="77">
        <v>1.0</v>
      </c>
      <c r="G31" s="9"/>
      <c r="H31" s="9"/>
      <c r="I31" s="9"/>
      <c r="J31" s="9"/>
      <c r="K31" s="9"/>
      <c r="L31" s="9"/>
      <c r="M31" s="9"/>
      <c r="N31" s="9"/>
      <c r="O31" s="9"/>
      <c r="P31" s="9"/>
      <c r="Q31" s="9"/>
      <c r="R31" s="9"/>
      <c r="S31" s="9"/>
      <c r="T31" s="9"/>
      <c r="U31" s="9"/>
      <c r="V31" s="9"/>
      <c r="W31" s="9"/>
      <c r="X31" s="9"/>
      <c r="Y31" s="9"/>
      <c r="Z31" s="9"/>
    </row>
    <row r="32" ht="15.75" customHeight="1">
      <c r="A32" s="9"/>
      <c r="B32" s="32" t="s">
        <v>46</v>
      </c>
      <c r="C32" s="37"/>
      <c r="D32" s="72" t="s">
        <v>82</v>
      </c>
      <c r="E32" s="78"/>
      <c r="F32" s="17"/>
      <c r="G32" s="9"/>
      <c r="H32" s="9"/>
      <c r="I32" s="9"/>
      <c r="J32" s="9"/>
      <c r="K32" s="9"/>
      <c r="L32" s="9"/>
      <c r="M32" s="9"/>
      <c r="N32" s="9"/>
      <c r="O32" s="9"/>
      <c r="P32" s="9"/>
      <c r="Q32" s="9"/>
      <c r="R32" s="9"/>
      <c r="S32" s="9"/>
      <c r="T32" s="9"/>
      <c r="U32" s="9"/>
      <c r="V32" s="9"/>
      <c r="W32" s="9"/>
      <c r="X32" s="9"/>
      <c r="Y32" s="9"/>
      <c r="Z32" s="9"/>
    </row>
    <row r="33" ht="15.75" customHeight="1">
      <c r="A33" s="47"/>
      <c r="B33" s="39" t="s">
        <v>48</v>
      </c>
      <c r="C33" s="60">
        <f>'Calculator CowCalf Raising'!C42</f>
        <v>18000</v>
      </c>
      <c r="D33" s="79" t="s">
        <v>83</v>
      </c>
      <c r="E33" s="79" t="s">
        <v>110</v>
      </c>
      <c r="F33" s="79" t="s">
        <v>111</v>
      </c>
      <c r="G33" s="9"/>
      <c r="H33" s="9"/>
      <c r="I33" s="9"/>
      <c r="J33" s="9"/>
      <c r="K33" s="9"/>
      <c r="L33" s="9"/>
      <c r="M33" s="9"/>
      <c r="N33" s="9"/>
      <c r="O33" s="9"/>
      <c r="P33" s="9"/>
      <c r="Q33" s="9"/>
      <c r="R33" s="9"/>
      <c r="S33" s="9"/>
      <c r="T33" s="9"/>
      <c r="U33" s="9"/>
      <c r="V33" s="9"/>
      <c r="W33" s="9"/>
      <c r="X33" s="9"/>
      <c r="Y33" s="9"/>
      <c r="Z33" s="9"/>
    </row>
    <row r="34" ht="15.75" customHeight="1">
      <c r="A34" s="47"/>
      <c r="B34" s="39" t="s">
        <v>112</v>
      </c>
      <c r="C34" s="48">
        <v>0.35</v>
      </c>
      <c r="D34" s="74">
        <f>'Calculator CowCalf Raising'!C43</f>
        <v>0.3</v>
      </c>
      <c r="E34" s="74">
        <f>'Calculator Stocker to Feeder'!C33</f>
        <v>0.35</v>
      </c>
      <c r="F34" s="80">
        <f>sum(C34:E34)</f>
        <v>1</v>
      </c>
      <c r="G34" s="9" t="str">
        <f>if(F34&lt;&gt;F31,"Note: This cell should be 100 percent If not please readjust your labor allocation","")</f>
        <v/>
      </c>
      <c r="H34" s="9"/>
      <c r="I34" s="9"/>
      <c r="J34" s="9"/>
      <c r="K34" s="9"/>
      <c r="L34" s="9"/>
      <c r="M34" s="9"/>
      <c r="N34" s="9"/>
      <c r="O34" s="9"/>
      <c r="P34" s="9"/>
      <c r="Q34" s="9"/>
      <c r="R34" s="9"/>
      <c r="S34" s="9"/>
      <c r="T34" s="9"/>
      <c r="U34" s="9"/>
      <c r="V34" s="9"/>
      <c r="W34" s="9"/>
      <c r="X34" s="9"/>
      <c r="Y34" s="9"/>
      <c r="Z34" s="9"/>
    </row>
    <row r="35" ht="15.75" customHeight="1">
      <c r="A35" s="9"/>
      <c r="B35" s="39" t="s">
        <v>51</v>
      </c>
      <c r="C35" s="60">
        <f>'Calculator CowCalf Raising'!C44</f>
        <v>25000</v>
      </c>
      <c r="D35" s="9"/>
      <c r="E35" s="9"/>
      <c r="F35" s="9"/>
      <c r="G35" s="9"/>
      <c r="H35" s="9"/>
      <c r="I35" s="9"/>
      <c r="J35" s="9"/>
      <c r="K35" s="9"/>
      <c r="L35" s="9"/>
      <c r="M35" s="9"/>
      <c r="N35" s="9"/>
      <c r="O35" s="9"/>
      <c r="P35" s="9"/>
      <c r="Q35" s="9"/>
      <c r="R35" s="9"/>
      <c r="S35" s="9"/>
      <c r="T35" s="9"/>
      <c r="U35" s="9"/>
      <c r="V35" s="9"/>
      <c r="W35" s="9"/>
      <c r="X35" s="9"/>
      <c r="Y35" s="9"/>
      <c r="Z35" s="9"/>
    </row>
    <row r="36" ht="15.75" customHeight="1">
      <c r="A36" s="9"/>
      <c r="B36" s="39" t="s">
        <v>113</v>
      </c>
      <c r="C36" s="75">
        <v>0.4</v>
      </c>
      <c r="D36" s="74">
        <f>'Calculator CowCalf Raising'!C45</f>
        <v>0.15</v>
      </c>
      <c r="E36" s="74">
        <f>'Calculator Stocker to Feeder'!C35</f>
        <v>0.3</v>
      </c>
      <c r="F36" s="80">
        <f>sum(C36:E36)</f>
        <v>0.85</v>
      </c>
      <c r="G36" s="9"/>
      <c r="H36" s="9"/>
      <c r="I36" s="9"/>
      <c r="J36" s="9"/>
      <c r="K36" s="9"/>
      <c r="L36" s="9"/>
      <c r="M36" s="9"/>
      <c r="N36" s="9"/>
      <c r="O36" s="9"/>
      <c r="P36" s="9"/>
      <c r="Q36" s="9"/>
      <c r="R36" s="9"/>
      <c r="S36" s="9"/>
      <c r="T36" s="9"/>
      <c r="U36" s="9"/>
      <c r="V36" s="9"/>
      <c r="W36" s="9"/>
      <c r="X36" s="9"/>
      <c r="Y36" s="9"/>
      <c r="Z36" s="9"/>
    </row>
    <row r="37" ht="15.75" customHeight="1">
      <c r="A37" s="9"/>
      <c r="B37" s="39" t="s">
        <v>53</v>
      </c>
      <c r="C37" s="50">
        <f>C34*C33</f>
        <v>6300</v>
      </c>
      <c r="D37" s="9"/>
      <c r="E37" s="9"/>
      <c r="F37" s="9"/>
      <c r="G37" s="9"/>
      <c r="H37" s="9"/>
      <c r="I37" s="9"/>
      <c r="J37" s="9"/>
      <c r="K37" s="9"/>
      <c r="L37" s="9"/>
      <c r="M37" s="9"/>
      <c r="N37" s="9"/>
      <c r="O37" s="9"/>
      <c r="P37" s="9"/>
      <c r="Q37" s="9"/>
      <c r="R37" s="9"/>
      <c r="S37" s="9"/>
      <c r="T37" s="9"/>
      <c r="U37" s="9"/>
      <c r="V37" s="9"/>
      <c r="W37" s="9"/>
      <c r="X37" s="9"/>
      <c r="Y37" s="9"/>
      <c r="Z37" s="9"/>
    </row>
    <row r="38" ht="15.75" customHeight="1">
      <c r="A38" s="9"/>
      <c r="B38" s="39" t="s">
        <v>54</v>
      </c>
      <c r="C38" s="51">
        <f>C36*C35</f>
        <v>10000</v>
      </c>
      <c r="D38" s="9"/>
      <c r="E38" s="9"/>
      <c r="F38" s="9"/>
      <c r="G38" s="9"/>
      <c r="H38" s="9"/>
      <c r="I38" s="9"/>
      <c r="J38" s="9"/>
      <c r="K38" s="9"/>
      <c r="L38" s="9"/>
      <c r="M38" s="9"/>
      <c r="N38" s="9"/>
      <c r="O38" s="9"/>
      <c r="P38" s="9"/>
      <c r="Q38" s="9"/>
      <c r="R38" s="9"/>
      <c r="S38" s="9"/>
      <c r="T38" s="9"/>
      <c r="U38" s="9"/>
      <c r="V38" s="9"/>
      <c r="W38" s="9"/>
      <c r="X38" s="9"/>
      <c r="Y38" s="9"/>
      <c r="Z38" s="9"/>
    </row>
    <row r="39" ht="15.75" customHeight="1">
      <c r="A39" s="9"/>
      <c r="B39" s="53" t="s">
        <v>114</v>
      </c>
      <c r="C39" s="54">
        <v>26.0</v>
      </c>
      <c r="D39" s="81" t="s">
        <v>115</v>
      </c>
      <c r="E39" s="9"/>
      <c r="F39" s="9"/>
      <c r="G39" s="9"/>
      <c r="H39" s="9"/>
      <c r="I39" s="9"/>
      <c r="J39" s="9"/>
      <c r="K39" s="9"/>
      <c r="L39" s="9"/>
      <c r="M39" s="9"/>
      <c r="N39" s="9"/>
      <c r="O39" s="9"/>
      <c r="P39" s="9"/>
      <c r="Q39" s="9"/>
      <c r="R39" s="9"/>
      <c r="S39" s="9"/>
      <c r="T39" s="9"/>
      <c r="U39" s="9"/>
      <c r="V39" s="9"/>
      <c r="W39" s="9"/>
      <c r="X39" s="9"/>
      <c r="Y39" s="9"/>
      <c r="Z39" s="9"/>
    </row>
    <row r="40" ht="15.75" customHeight="1">
      <c r="A40" s="9"/>
      <c r="B40" s="56" t="s">
        <v>116</v>
      </c>
      <c r="C40" s="57">
        <f>C38+C37</f>
        <v>16300</v>
      </c>
      <c r="D40" s="9"/>
      <c r="E40" s="9"/>
      <c r="F40" s="9"/>
      <c r="G40" s="9"/>
      <c r="H40" s="9"/>
      <c r="I40" s="9"/>
      <c r="J40" s="9"/>
      <c r="K40" s="9"/>
      <c r="L40" s="9"/>
      <c r="M40" s="9"/>
      <c r="N40" s="9"/>
      <c r="O40" s="9"/>
      <c r="P40" s="9"/>
      <c r="Q40" s="9"/>
      <c r="R40" s="9"/>
      <c r="S40" s="9"/>
      <c r="T40" s="9"/>
      <c r="U40" s="9"/>
      <c r="V40" s="9"/>
      <c r="W40" s="9"/>
      <c r="X40" s="9"/>
      <c r="Y40" s="9"/>
      <c r="Z40" s="9"/>
    </row>
    <row r="41"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5.75" customHeight="1">
      <c r="A43" s="9"/>
      <c r="B43" s="9"/>
      <c r="C43" s="58" t="s">
        <v>117</v>
      </c>
      <c r="D43" s="58" t="s">
        <v>118</v>
      </c>
      <c r="E43" s="9"/>
      <c r="F43" s="9"/>
      <c r="G43" s="9"/>
      <c r="H43" s="9"/>
      <c r="I43" s="9"/>
      <c r="J43" s="9"/>
      <c r="K43" s="9"/>
      <c r="L43" s="9"/>
      <c r="M43" s="9"/>
      <c r="N43" s="9"/>
      <c r="O43" s="9"/>
      <c r="P43" s="9"/>
      <c r="Q43" s="9"/>
      <c r="R43" s="9"/>
      <c r="S43" s="9"/>
      <c r="T43" s="9"/>
      <c r="U43" s="9"/>
      <c r="V43" s="9"/>
      <c r="W43" s="9"/>
      <c r="X43" s="9"/>
      <c r="Y43" s="9"/>
      <c r="Z43" s="9"/>
    </row>
    <row r="44" ht="15.75" customHeight="1">
      <c r="A44" s="11" t="s">
        <v>119</v>
      </c>
      <c r="B44" s="9" t="s">
        <v>120</v>
      </c>
      <c r="C44" s="45">
        <v>3000.0</v>
      </c>
      <c r="D44" s="57">
        <f>C44*C9</f>
        <v>60000</v>
      </c>
      <c r="E44" s="81" t="s">
        <v>121</v>
      </c>
      <c r="F44" s="9"/>
      <c r="G44" s="9"/>
      <c r="H44" s="9"/>
      <c r="I44" s="9"/>
      <c r="J44" s="9"/>
      <c r="K44" s="9"/>
      <c r="L44" s="9"/>
      <c r="M44" s="9"/>
      <c r="N44" s="9"/>
      <c r="O44" s="9"/>
      <c r="P44" s="9"/>
      <c r="Q44" s="9"/>
      <c r="R44" s="9"/>
      <c r="S44" s="9"/>
      <c r="T44" s="9"/>
      <c r="U44" s="9"/>
      <c r="V44" s="9"/>
      <c r="W44" s="9"/>
      <c r="X44" s="9"/>
      <c r="Y44" s="9"/>
      <c r="Z44" s="9"/>
    </row>
    <row r="45" ht="15.75" customHeight="1">
      <c r="A45" s="11" t="s">
        <v>122</v>
      </c>
      <c r="B45" s="9"/>
      <c r="C45" s="60">
        <f>D45/C9</f>
        <v>3125</v>
      </c>
      <c r="D45" s="82">
        <f>C11+C18+C29+C40</f>
        <v>62500</v>
      </c>
      <c r="E45" s="9"/>
      <c r="F45" s="9"/>
      <c r="G45" s="9"/>
      <c r="H45" s="9"/>
      <c r="I45" s="9"/>
      <c r="J45" s="9"/>
      <c r="K45" s="9"/>
      <c r="L45" s="9"/>
      <c r="M45" s="9"/>
      <c r="N45" s="9"/>
      <c r="O45" s="9"/>
      <c r="P45" s="9"/>
      <c r="Q45" s="9"/>
      <c r="R45" s="9"/>
      <c r="S45" s="9"/>
      <c r="T45" s="9"/>
      <c r="U45" s="9"/>
      <c r="V45" s="9"/>
      <c r="W45" s="9"/>
      <c r="X45" s="9"/>
      <c r="Y45" s="9"/>
      <c r="Z45" s="9"/>
    </row>
    <row r="46" ht="15.75" customHeight="1">
      <c r="A46" s="11" t="s">
        <v>123</v>
      </c>
      <c r="B46" s="9"/>
      <c r="C46" s="60">
        <f t="shared" ref="C46:D46" si="1">C44-C45</f>
        <v>-125</v>
      </c>
      <c r="D46" s="57">
        <f t="shared" si="1"/>
        <v>-2500</v>
      </c>
      <c r="E46" s="9"/>
      <c r="F46" s="9"/>
      <c r="G46" s="9"/>
      <c r="H46" s="9"/>
      <c r="I46" s="9"/>
      <c r="J46" s="9"/>
      <c r="K46" s="9"/>
      <c r="L46" s="9"/>
      <c r="M46" s="9"/>
      <c r="N46" s="9"/>
      <c r="O46" s="9"/>
      <c r="P46" s="9"/>
      <c r="Q46" s="9"/>
      <c r="R46" s="9"/>
      <c r="S46" s="9"/>
      <c r="T46" s="9"/>
      <c r="U46" s="9"/>
      <c r="V46" s="9"/>
      <c r="W46" s="9"/>
      <c r="X46" s="9"/>
      <c r="Y46" s="9"/>
      <c r="Z46" s="9"/>
    </row>
    <row r="47" ht="15.75" customHeight="1">
      <c r="A47" s="11" t="s">
        <v>123</v>
      </c>
      <c r="B47" s="9"/>
      <c r="C47" s="83">
        <f t="shared" ref="C47:D47" si="2">C46/C44</f>
        <v>-0.04166666667</v>
      </c>
      <c r="D47" s="83">
        <f t="shared" si="2"/>
        <v>-0.04166666667</v>
      </c>
      <c r="E47" s="9"/>
      <c r="F47" s="9"/>
      <c r="G47" s="9"/>
      <c r="H47" s="9"/>
      <c r="I47" s="9"/>
      <c r="J47" s="9"/>
      <c r="K47" s="9"/>
      <c r="L47" s="9"/>
      <c r="M47" s="9"/>
      <c r="N47" s="9"/>
      <c r="O47" s="9"/>
      <c r="P47" s="9"/>
      <c r="Q47" s="9"/>
      <c r="R47" s="9"/>
      <c r="S47" s="9"/>
      <c r="T47" s="9"/>
      <c r="U47" s="9"/>
      <c r="V47" s="9"/>
      <c r="W47" s="9"/>
      <c r="X47" s="9"/>
      <c r="Y47" s="9"/>
      <c r="Z47" s="9"/>
    </row>
    <row r="48"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15.75" customHeight="1">
      <c r="A49" s="76" t="s">
        <v>97</v>
      </c>
      <c r="B49" s="9"/>
      <c r="C49" s="9"/>
      <c r="D49" s="9"/>
      <c r="E49" s="9"/>
      <c r="F49" s="9"/>
      <c r="G49" s="9"/>
      <c r="H49" s="9"/>
      <c r="I49" s="9"/>
      <c r="J49" s="9"/>
      <c r="K49" s="9"/>
      <c r="L49" s="9"/>
      <c r="M49" s="9"/>
      <c r="N49" s="9"/>
      <c r="O49" s="9"/>
      <c r="P49" s="9"/>
      <c r="Q49" s="9"/>
      <c r="R49" s="9"/>
      <c r="S49" s="9"/>
      <c r="T49" s="9"/>
      <c r="U49" s="9"/>
      <c r="V49" s="9"/>
      <c r="W49" s="9"/>
      <c r="X49" s="9"/>
      <c r="Y49" s="9"/>
      <c r="Z49" s="9"/>
    </row>
    <row r="50"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0:C20"/>
    <mergeCell ref="B31:C31"/>
    <mergeCell ref="D32:F32"/>
    <mergeCell ref="A4:C4"/>
    <mergeCell ref="A5:C5"/>
    <mergeCell ref="A7:A8"/>
    <mergeCell ref="B7:C7"/>
    <mergeCell ref="B8:C8"/>
    <mergeCell ref="B13:C13"/>
    <mergeCell ref="B14:C1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8.38"/>
    <col customWidth="1" min="2" max="2" width="18.0"/>
    <col customWidth="1" min="3" max="3" width="21.25"/>
    <col customWidth="1" min="4" max="4" width="18.13"/>
    <col customWidth="1" min="5" max="5" width="17.75"/>
    <col customWidth="1" min="6" max="7" width="14.38"/>
  </cols>
  <sheetData>
    <row r="1">
      <c r="A1" s="84" t="s">
        <v>4</v>
      </c>
      <c r="B1" s="85"/>
      <c r="C1" s="8"/>
      <c r="E1" s="86"/>
    </row>
    <row r="2">
      <c r="A2" s="87" t="s">
        <v>5</v>
      </c>
      <c r="B2" s="85"/>
      <c r="C2" s="11"/>
      <c r="E2" s="86"/>
    </row>
    <row r="3">
      <c r="A3" s="12"/>
      <c r="B3" s="85"/>
      <c r="C3" s="11"/>
      <c r="E3" s="86"/>
    </row>
    <row r="4">
      <c r="A4" s="88" t="s">
        <v>124</v>
      </c>
      <c r="B4" s="78"/>
      <c r="C4" s="78"/>
      <c r="D4" s="17"/>
      <c r="E4" s="86"/>
    </row>
    <row r="5">
      <c r="A5" s="89" t="s">
        <v>125</v>
      </c>
      <c r="B5" s="78"/>
      <c r="C5" s="78"/>
      <c r="D5" s="17"/>
      <c r="E5" s="86"/>
    </row>
    <row r="6">
      <c r="A6" s="90" t="s">
        <v>126</v>
      </c>
      <c r="B6" s="78"/>
      <c r="C6" s="78"/>
      <c r="D6" s="17"/>
      <c r="E6" s="86"/>
    </row>
    <row r="7">
      <c r="A7" s="91">
        <f>'Calculator Feeder to Finish'!C9</f>
        <v>20</v>
      </c>
      <c r="B7" s="78"/>
      <c r="C7" s="78"/>
      <c r="D7" s="17"/>
      <c r="E7" s="86"/>
    </row>
    <row r="8">
      <c r="E8" s="86"/>
    </row>
    <row r="9">
      <c r="A9" s="32" t="s">
        <v>127</v>
      </c>
      <c r="B9" s="78"/>
      <c r="C9" s="78"/>
      <c r="D9" s="17"/>
      <c r="E9" s="86"/>
    </row>
    <row r="10">
      <c r="A10" s="92" t="s">
        <v>128</v>
      </c>
      <c r="E10" s="86"/>
    </row>
    <row r="11">
      <c r="A11" s="93" t="s">
        <v>129</v>
      </c>
      <c r="B11" s="94" t="s">
        <v>130</v>
      </c>
      <c r="C11" s="94" t="s">
        <v>131</v>
      </c>
      <c r="D11" s="94" t="s">
        <v>132</v>
      </c>
      <c r="E11" s="95" t="s">
        <v>133</v>
      </c>
      <c r="G11" s="96"/>
    </row>
    <row r="12">
      <c r="A12" s="97" t="s">
        <v>134</v>
      </c>
      <c r="B12" s="98">
        <v>4.4</v>
      </c>
      <c r="C12" s="99">
        <v>8.99</v>
      </c>
      <c r="D12" s="100">
        <f t="shared" ref="D12:D40" si="1">C12*B12</f>
        <v>39.556</v>
      </c>
      <c r="E12" s="101">
        <f t="shared" ref="E12:E52" si="2">D12*$A$7</f>
        <v>791.12</v>
      </c>
    </row>
    <row r="13">
      <c r="A13" s="102" t="s">
        <v>135</v>
      </c>
      <c r="B13" s="103"/>
      <c r="C13" s="104">
        <v>1.25</v>
      </c>
      <c r="D13" s="100">
        <f t="shared" si="1"/>
        <v>0</v>
      </c>
      <c r="E13" s="101">
        <f t="shared" si="2"/>
        <v>0</v>
      </c>
    </row>
    <row r="14">
      <c r="A14" s="102" t="s">
        <v>136</v>
      </c>
      <c r="B14" s="103">
        <v>50.0</v>
      </c>
      <c r="C14" s="104">
        <v>2.0</v>
      </c>
      <c r="D14" s="100">
        <f t="shared" si="1"/>
        <v>100</v>
      </c>
      <c r="E14" s="101">
        <f t="shared" si="2"/>
        <v>2000</v>
      </c>
    </row>
    <row r="15">
      <c r="A15" s="102" t="s">
        <v>137</v>
      </c>
      <c r="B15" s="105">
        <v>23.0</v>
      </c>
      <c r="C15" s="106">
        <v>12.99</v>
      </c>
      <c r="D15" s="100">
        <f t="shared" si="1"/>
        <v>298.77</v>
      </c>
      <c r="E15" s="101">
        <f t="shared" si="2"/>
        <v>5975.4</v>
      </c>
    </row>
    <row r="16">
      <c r="A16" s="102" t="s">
        <v>138</v>
      </c>
      <c r="B16" s="103"/>
      <c r="C16" s="104">
        <v>9.0</v>
      </c>
      <c r="D16" s="100">
        <f t="shared" si="1"/>
        <v>0</v>
      </c>
      <c r="E16" s="101">
        <f t="shared" si="2"/>
        <v>0</v>
      </c>
    </row>
    <row r="17">
      <c r="A17" s="102" t="s">
        <v>139</v>
      </c>
      <c r="B17" s="103">
        <v>30.0</v>
      </c>
      <c r="C17" s="104">
        <v>7.59</v>
      </c>
      <c r="D17" s="100">
        <f t="shared" si="1"/>
        <v>227.7</v>
      </c>
      <c r="E17" s="101">
        <f t="shared" si="2"/>
        <v>4554</v>
      </c>
    </row>
    <row r="18">
      <c r="A18" s="102" t="s">
        <v>140</v>
      </c>
      <c r="B18" s="103"/>
      <c r="C18" s="104">
        <v>9.0</v>
      </c>
      <c r="D18" s="100">
        <f t="shared" si="1"/>
        <v>0</v>
      </c>
      <c r="E18" s="101">
        <f t="shared" si="2"/>
        <v>0</v>
      </c>
    </row>
    <row r="19">
      <c r="A19" s="102" t="s">
        <v>141</v>
      </c>
      <c r="B19" s="103"/>
      <c r="C19" s="104">
        <v>13.0</v>
      </c>
      <c r="D19" s="100">
        <f t="shared" si="1"/>
        <v>0</v>
      </c>
      <c r="E19" s="101">
        <f t="shared" si="2"/>
        <v>0</v>
      </c>
    </row>
    <row r="20">
      <c r="A20" s="102" t="s">
        <v>142</v>
      </c>
      <c r="B20" s="103">
        <v>0.0</v>
      </c>
      <c r="C20" s="104">
        <v>6.0</v>
      </c>
      <c r="D20" s="100">
        <f t="shared" si="1"/>
        <v>0</v>
      </c>
      <c r="E20" s="101">
        <f t="shared" si="2"/>
        <v>0</v>
      </c>
    </row>
    <row r="21" ht="15.75" customHeight="1">
      <c r="A21" s="102" t="s">
        <v>143</v>
      </c>
      <c r="B21" s="103">
        <v>21.0</v>
      </c>
      <c r="C21" s="104">
        <v>16.99</v>
      </c>
      <c r="D21" s="100">
        <f t="shared" si="1"/>
        <v>356.79</v>
      </c>
      <c r="E21" s="101">
        <f t="shared" si="2"/>
        <v>7135.8</v>
      </c>
    </row>
    <row r="22" ht="15.75" customHeight="1">
      <c r="A22" s="102" t="s">
        <v>144</v>
      </c>
      <c r="B22" s="103">
        <v>5.2</v>
      </c>
      <c r="C22" s="104">
        <v>21.99</v>
      </c>
      <c r="D22" s="100">
        <f t="shared" si="1"/>
        <v>114.348</v>
      </c>
      <c r="E22" s="101">
        <f t="shared" si="2"/>
        <v>2286.96</v>
      </c>
    </row>
    <row r="23" ht="15.75" customHeight="1">
      <c r="A23" s="102" t="s">
        <v>145</v>
      </c>
      <c r="B23" s="103">
        <v>3.8</v>
      </c>
      <c r="C23" s="104">
        <v>13.99</v>
      </c>
      <c r="D23" s="100">
        <f t="shared" si="1"/>
        <v>53.162</v>
      </c>
      <c r="E23" s="101">
        <f t="shared" si="2"/>
        <v>1063.24</v>
      </c>
    </row>
    <row r="24" ht="15.75" customHeight="1">
      <c r="A24" s="102" t="s">
        <v>146</v>
      </c>
      <c r="B24" s="103">
        <v>10.8</v>
      </c>
      <c r="C24" s="104">
        <v>15.0</v>
      </c>
      <c r="D24" s="100">
        <f t="shared" si="1"/>
        <v>162</v>
      </c>
      <c r="E24" s="101">
        <f t="shared" si="2"/>
        <v>3240</v>
      </c>
    </row>
    <row r="25" ht="15.75" customHeight="1">
      <c r="A25" s="102" t="s">
        <v>147</v>
      </c>
      <c r="B25" s="103"/>
      <c r="C25" s="104">
        <v>13.0</v>
      </c>
      <c r="D25" s="100">
        <f t="shared" si="1"/>
        <v>0</v>
      </c>
      <c r="E25" s="101">
        <f t="shared" si="2"/>
        <v>0</v>
      </c>
    </row>
    <row r="26" ht="15.75" customHeight="1">
      <c r="A26" s="102" t="s">
        <v>148</v>
      </c>
      <c r="B26" s="103">
        <v>180.0</v>
      </c>
      <c r="C26" s="104">
        <v>4.99</v>
      </c>
      <c r="D26" s="100">
        <f t="shared" si="1"/>
        <v>898.2</v>
      </c>
      <c r="E26" s="101">
        <f t="shared" si="2"/>
        <v>17964</v>
      </c>
    </row>
    <row r="27" ht="15.75" customHeight="1">
      <c r="A27" s="102" t="s">
        <v>149</v>
      </c>
      <c r="B27" s="103"/>
      <c r="C27" s="104">
        <v>14.0</v>
      </c>
      <c r="D27" s="100">
        <f t="shared" si="1"/>
        <v>0</v>
      </c>
      <c r="E27" s="101">
        <f t="shared" si="2"/>
        <v>0</v>
      </c>
    </row>
    <row r="28" ht="15.75" customHeight="1">
      <c r="A28" s="102" t="s">
        <v>150</v>
      </c>
      <c r="B28" s="103"/>
      <c r="C28" s="104">
        <v>5.0</v>
      </c>
      <c r="D28" s="100">
        <f t="shared" si="1"/>
        <v>0</v>
      </c>
      <c r="E28" s="101">
        <f t="shared" si="2"/>
        <v>0</v>
      </c>
    </row>
    <row r="29" ht="15.75" customHeight="1">
      <c r="A29" s="102" t="s">
        <v>151</v>
      </c>
      <c r="B29" s="103">
        <v>80.0</v>
      </c>
      <c r="C29" s="104">
        <v>7.0</v>
      </c>
      <c r="D29" s="100">
        <f t="shared" si="1"/>
        <v>560</v>
      </c>
      <c r="E29" s="101">
        <f t="shared" si="2"/>
        <v>11200</v>
      </c>
    </row>
    <row r="30" ht="15.75" customHeight="1">
      <c r="A30" s="102" t="s">
        <v>152</v>
      </c>
      <c r="B30" s="107"/>
      <c r="C30" s="104">
        <v>7.95</v>
      </c>
      <c r="D30" s="100">
        <f t="shared" si="1"/>
        <v>0</v>
      </c>
      <c r="E30" s="101">
        <f t="shared" si="2"/>
        <v>0</v>
      </c>
    </row>
    <row r="31" ht="15.75" customHeight="1">
      <c r="A31" s="102" t="s">
        <v>153</v>
      </c>
      <c r="B31" s="103"/>
      <c r="C31" s="104">
        <v>9.0</v>
      </c>
      <c r="D31" s="100">
        <f t="shared" si="1"/>
        <v>0</v>
      </c>
      <c r="E31" s="101">
        <f t="shared" si="2"/>
        <v>0</v>
      </c>
    </row>
    <row r="32" ht="15.75" customHeight="1">
      <c r="A32" s="102" t="s">
        <v>154</v>
      </c>
      <c r="B32" s="103"/>
      <c r="C32" s="104">
        <v>9.25</v>
      </c>
      <c r="D32" s="100">
        <f t="shared" si="1"/>
        <v>0</v>
      </c>
      <c r="E32" s="101">
        <f t="shared" si="2"/>
        <v>0</v>
      </c>
    </row>
    <row r="33" ht="15.75" customHeight="1">
      <c r="A33" s="102" t="s">
        <v>155</v>
      </c>
      <c r="B33" s="103">
        <v>20.0</v>
      </c>
      <c r="C33" s="104">
        <v>5.99</v>
      </c>
      <c r="D33" s="100">
        <f t="shared" si="1"/>
        <v>119.8</v>
      </c>
      <c r="E33" s="101">
        <f t="shared" si="2"/>
        <v>2396</v>
      </c>
    </row>
    <row r="34" ht="15.75" customHeight="1">
      <c r="A34" s="102" t="s">
        <v>156</v>
      </c>
      <c r="B34" s="103"/>
      <c r="C34" s="104">
        <v>15.0</v>
      </c>
      <c r="D34" s="100">
        <f t="shared" si="1"/>
        <v>0</v>
      </c>
      <c r="E34" s="101">
        <f t="shared" si="2"/>
        <v>0</v>
      </c>
    </row>
    <row r="35" ht="15.75" customHeight="1">
      <c r="A35" s="102" t="s">
        <v>157</v>
      </c>
      <c r="B35" s="103">
        <v>23.0</v>
      </c>
      <c r="C35" s="104">
        <v>15.99</v>
      </c>
      <c r="D35" s="100">
        <f t="shared" si="1"/>
        <v>367.77</v>
      </c>
      <c r="E35" s="101">
        <f t="shared" si="2"/>
        <v>7355.4</v>
      </c>
    </row>
    <row r="36" ht="15.75" customHeight="1">
      <c r="A36" s="102" t="s">
        <v>158</v>
      </c>
      <c r="B36" s="103">
        <v>23.6</v>
      </c>
      <c r="C36" s="104">
        <v>3.99</v>
      </c>
      <c r="D36" s="100">
        <f t="shared" si="1"/>
        <v>94.164</v>
      </c>
      <c r="E36" s="101">
        <f t="shared" si="2"/>
        <v>1883.28</v>
      </c>
    </row>
    <row r="37" ht="15.75" customHeight="1">
      <c r="A37" s="102" t="s">
        <v>159</v>
      </c>
      <c r="B37" s="103"/>
      <c r="C37" s="104">
        <v>8.5</v>
      </c>
      <c r="D37" s="100">
        <f t="shared" si="1"/>
        <v>0</v>
      </c>
      <c r="E37" s="101">
        <f t="shared" si="2"/>
        <v>0</v>
      </c>
    </row>
    <row r="38" ht="15.75" customHeight="1">
      <c r="A38" s="102" t="s">
        <v>160</v>
      </c>
      <c r="B38" s="103"/>
      <c r="C38" s="104">
        <v>7.5</v>
      </c>
      <c r="D38" s="100">
        <f t="shared" si="1"/>
        <v>0</v>
      </c>
      <c r="E38" s="101">
        <f t="shared" si="2"/>
        <v>0</v>
      </c>
    </row>
    <row r="39" ht="15.75" customHeight="1">
      <c r="A39" s="102" t="s">
        <v>161</v>
      </c>
      <c r="B39" s="103"/>
      <c r="C39" s="104">
        <v>15.0</v>
      </c>
      <c r="D39" s="100">
        <f t="shared" si="1"/>
        <v>0</v>
      </c>
      <c r="E39" s="101">
        <f t="shared" si="2"/>
        <v>0</v>
      </c>
    </row>
    <row r="40" ht="15.75" customHeight="1">
      <c r="A40" s="102" t="s">
        <v>162</v>
      </c>
      <c r="B40" s="103"/>
      <c r="C40" s="104">
        <v>13.0</v>
      </c>
      <c r="D40" s="100">
        <f t="shared" si="1"/>
        <v>0</v>
      </c>
      <c r="E40" s="101">
        <f t="shared" si="2"/>
        <v>0</v>
      </c>
    </row>
    <row r="41" ht="15.75" customHeight="1">
      <c r="A41" s="102" t="s">
        <v>163</v>
      </c>
      <c r="B41" s="103"/>
      <c r="C41" s="104">
        <v>15.0</v>
      </c>
      <c r="D41" s="108">
        <v>35.0</v>
      </c>
      <c r="E41" s="101">
        <f t="shared" si="2"/>
        <v>700</v>
      </c>
    </row>
    <row r="42" ht="15.75" customHeight="1">
      <c r="A42" s="102" t="s">
        <v>164</v>
      </c>
      <c r="B42" s="103">
        <v>15.0</v>
      </c>
      <c r="C42" s="104">
        <v>7.59</v>
      </c>
      <c r="D42" s="100">
        <f t="shared" ref="D42:D52" si="3">C42*B42</f>
        <v>113.85</v>
      </c>
      <c r="E42" s="101">
        <f t="shared" si="2"/>
        <v>2277</v>
      </c>
    </row>
    <row r="43" ht="15.75" customHeight="1">
      <c r="A43" s="102" t="s">
        <v>165</v>
      </c>
      <c r="B43" s="103"/>
      <c r="C43" s="104">
        <v>9.0</v>
      </c>
      <c r="D43" s="100">
        <f t="shared" si="3"/>
        <v>0</v>
      </c>
      <c r="E43" s="101">
        <f t="shared" si="2"/>
        <v>0</v>
      </c>
    </row>
    <row r="44" ht="15.75" customHeight="1">
      <c r="A44" s="102" t="s">
        <v>166</v>
      </c>
      <c r="B44" s="103">
        <v>36.4</v>
      </c>
      <c r="C44" s="104">
        <v>9.99</v>
      </c>
      <c r="D44" s="100">
        <f t="shared" si="3"/>
        <v>363.636</v>
      </c>
      <c r="E44" s="101">
        <f t="shared" si="2"/>
        <v>7272.72</v>
      </c>
    </row>
    <row r="45" ht="15.75" customHeight="1">
      <c r="A45" s="102" t="s">
        <v>167</v>
      </c>
      <c r="B45" s="103">
        <v>7.8</v>
      </c>
      <c r="C45" s="104">
        <v>15.0</v>
      </c>
      <c r="D45" s="100">
        <f t="shared" si="3"/>
        <v>117</v>
      </c>
      <c r="E45" s="101">
        <f t="shared" si="2"/>
        <v>2340</v>
      </c>
    </row>
    <row r="46" ht="15.75" customHeight="1">
      <c r="A46" s="102" t="s">
        <v>168</v>
      </c>
      <c r="B46" s="103"/>
      <c r="C46" s="104">
        <v>2.0</v>
      </c>
      <c r="D46" s="100">
        <f t="shared" si="3"/>
        <v>0</v>
      </c>
      <c r="E46" s="101">
        <f t="shared" si="2"/>
        <v>0</v>
      </c>
    </row>
    <row r="47" ht="15.75" customHeight="1">
      <c r="A47" s="102" t="s">
        <v>169</v>
      </c>
      <c r="B47" s="103"/>
      <c r="C47" s="104">
        <v>10.0</v>
      </c>
      <c r="D47" s="100">
        <f t="shared" si="3"/>
        <v>0</v>
      </c>
      <c r="E47" s="101">
        <f t="shared" si="2"/>
        <v>0</v>
      </c>
    </row>
    <row r="48" ht="15.75" customHeight="1">
      <c r="A48" s="102" t="s">
        <v>170</v>
      </c>
      <c r="B48" s="103"/>
      <c r="C48" s="104">
        <v>4.5</v>
      </c>
      <c r="D48" s="100">
        <f t="shared" si="3"/>
        <v>0</v>
      </c>
      <c r="E48" s="101">
        <f t="shared" si="2"/>
        <v>0</v>
      </c>
    </row>
    <row r="49" ht="15.75" customHeight="1">
      <c r="A49" s="102" t="s">
        <v>171</v>
      </c>
      <c r="B49" s="103">
        <v>5.4</v>
      </c>
      <c r="C49" s="104">
        <v>7.99</v>
      </c>
      <c r="D49" s="100">
        <f t="shared" si="3"/>
        <v>43.146</v>
      </c>
      <c r="E49" s="101">
        <f t="shared" si="2"/>
        <v>862.92</v>
      </c>
    </row>
    <row r="50" ht="15.75" customHeight="1">
      <c r="A50" s="109" t="s">
        <v>172</v>
      </c>
      <c r="B50" s="103">
        <v>17.4</v>
      </c>
      <c r="C50" s="104">
        <v>8.99</v>
      </c>
      <c r="D50" s="100">
        <f t="shared" si="3"/>
        <v>156.426</v>
      </c>
      <c r="E50" s="101">
        <f t="shared" si="2"/>
        <v>3128.52</v>
      </c>
    </row>
    <row r="51" ht="15.75" customHeight="1">
      <c r="A51" s="109" t="s">
        <v>173</v>
      </c>
      <c r="B51" s="107"/>
      <c r="C51" s="104">
        <v>0.0</v>
      </c>
      <c r="D51" s="100">
        <f t="shared" si="3"/>
        <v>0</v>
      </c>
      <c r="E51" s="101">
        <f t="shared" si="2"/>
        <v>0</v>
      </c>
    </row>
    <row r="52" ht="15.75" customHeight="1">
      <c r="A52" s="109" t="s">
        <v>174</v>
      </c>
      <c r="B52" s="107"/>
      <c r="C52" s="104">
        <v>0.0</v>
      </c>
      <c r="D52" s="100">
        <f t="shared" si="3"/>
        <v>0</v>
      </c>
      <c r="E52" s="101">
        <f t="shared" si="2"/>
        <v>0</v>
      </c>
    </row>
    <row r="53" ht="15.75" customHeight="1">
      <c r="A53" s="96" t="s">
        <v>175</v>
      </c>
      <c r="B53" s="110">
        <f>sum(B12:B52)</f>
        <v>556.8</v>
      </c>
      <c r="C53" s="111"/>
      <c r="D53" s="112">
        <f t="shared" ref="D53:E53" si="4">sum(D13:D52)</f>
        <v>4181.762</v>
      </c>
      <c r="E53" s="112">
        <f t="shared" si="4"/>
        <v>83635.24</v>
      </c>
    </row>
    <row r="54" ht="15.75" customHeight="1">
      <c r="A54" s="96" t="s">
        <v>176</v>
      </c>
      <c r="B54" s="112">
        <f>D53/B53</f>
        <v>7.51034842</v>
      </c>
      <c r="D54" s="112">
        <f>D53/B53</f>
        <v>7.51034842</v>
      </c>
      <c r="E54" s="86"/>
    </row>
    <row r="55" ht="15.75" customHeight="1">
      <c r="A55" s="96" t="s">
        <v>177</v>
      </c>
      <c r="B55" s="113">
        <v>852.0</v>
      </c>
      <c r="D55" s="86"/>
      <c r="E55" s="86"/>
    </row>
    <row r="56" ht="15.75" customHeight="1">
      <c r="A56" s="96" t="s">
        <v>178</v>
      </c>
      <c r="B56" s="114">
        <f>B53/B55</f>
        <v>0.6535211268</v>
      </c>
      <c r="D56" s="86" t="s">
        <v>179</v>
      </c>
      <c r="E56" s="86"/>
    </row>
    <row r="57" ht="15.75" customHeight="1">
      <c r="D57" s="86" t="s">
        <v>180</v>
      </c>
      <c r="E57" s="86"/>
    </row>
    <row r="58" ht="15.75" customHeight="1">
      <c r="A58" s="70" t="s">
        <v>181</v>
      </c>
      <c r="E58" s="86"/>
    </row>
    <row r="59" ht="15.75" customHeight="1">
      <c r="E59" s="86"/>
    </row>
    <row r="60" ht="15.75" customHeight="1">
      <c r="A60" s="32" t="s">
        <v>182</v>
      </c>
      <c r="B60" s="78"/>
      <c r="C60" s="78"/>
      <c r="D60" s="17"/>
      <c r="E60" s="86"/>
    </row>
    <row r="61" ht="15.75" customHeight="1">
      <c r="A61" s="115" t="s">
        <v>183</v>
      </c>
      <c r="E61" s="86"/>
    </row>
    <row r="62" ht="15.75" customHeight="1">
      <c r="A62" s="116" t="s">
        <v>184</v>
      </c>
      <c r="E62" s="86"/>
    </row>
    <row r="63" ht="15.75" customHeight="1">
      <c r="A63" s="117" t="s">
        <v>185</v>
      </c>
      <c r="B63" s="78"/>
      <c r="C63" s="78"/>
      <c r="D63" s="17"/>
      <c r="E63" s="86"/>
    </row>
    <row r="64" ht="15.75" customHeight="1">
      <c r="A64" s="118" t="s">
        <v>186</v>
      </c>
      <c r="B64" s="119">
        <v>85.0</v>
      </c>
      <c r="E64" s="86"/>
    </row>
    <row r="65" ht="15.75" customHeight="1">
      <c r="A65" s="120" t="s">
        <v>187</v>
      </c>
      <c r="B65" s="121" t="s">
        <v>188</v>
      </c>
      <c r="C65" s="122" t="s">
        <v>189</v>
      </c>
      <c r="D65" s="122" t="s">
        <v>190</v>
      </c>
      <c r="E65" s="86"/>
      <c r="F65" s="86"/>
    </row>
    <row r="66" ht="15.75" customHeight="1">
      <c r="A66" s="123" t="s">
        <v>191</v>
      </c>
      <c r="B66" s="119">
        <v>0.85</v>
      </c>
      <c r="C66" s="124">
        <f>B55</f>
        <v>852</v>
      </c>
      <c r="D66" s="101">
        <f t="shared" ref="D66:D77" si="5">C66*B66</f>
        <v>724.2</v>
      </c>
      <c r="E66" s="86"/>
    </row>
    <row r="67" ht="15.75" customHeight="1">
      <c r="A67" s="123" t="s">
        <v>192</v>
      </c>
      <c r="B67" s="119">
        <v>0.5</v>
      </c>
      <c r="C67" s="109">
        <f>B30+B13+B31+B43+B29</f>
        <v>80</v>
      </c>
      <c r="D67" s="101">
        <f t="shared" si="5"/>
        <v>40</v>
      </c>
      <c r="E67" s="86"/>
    </row>
    <row r="68" ht="15.75" customHeight="1">
      <c r="A68" s="125" t="s">
        <v>150</v>
      </c>
      <c r="B68" s="126">
        <v>0.4</v>
      </c>
      <c r="C68" s="124">
        <v>0.0</v>
      </c>
      <c r="D68" s="101">
        <f t="shared" si="5"/>
        <v>0</v>
      </c>
      <c r="E68" s="86"/>
    </row>
    <row r="69" ht="15.75" customHeight="1">
      <c r="A69" s="125" t="s">
        <v>151</v>
      </c>
      <c r="B69" s="126">
        <v>1.75</v>
      </c>
      <c r="C69" s="124">
        <v>0.0</v>
      </c>
      <c r="D69" s="101">
        <f t="shared" si="5"/>
        <v>0</v>
      </c>
      <c r="E69" s="86"/>
    </row>
    <row r="70" ht="15.75" customHeight="1">
      <c r="A70" s="123" t="s">
        <v>193</v>
      </c>
      <c r="B70" s="126">
        <v>1.25</v>
      </c>
      <c r="C70" s="124">
        <v>0.0</v>
      </c>
      <c r="D70" s="101">
        <f t="shared" si="5"/>
        <v>0</v>
      </c>
      <c r="E70" s="86"/>
    </row>
    <row r="71" ht="15.75" customHeight="1">
      <c r="A71" s="123" t="s">
        <v>139</v>
      </c>
      <c r="B71" s="119">
        <v>1.75</v>
      </c>
      <c r="C71" s="124">
        <v>0.0</v>
      </c>
      <c r="D71" s="101">
        <f t="shared" si="5"/>
        <v>0</v>
      </c>
      <c r="E71" s="86"/>
    </row>
    <row r="72" ht="15.75" customHeight="1">
      <c r="A72" s="123" t="s">
        <v>194</v>
      </c>
      <c r="B72" s="119">
        <v>1.25</v>
      </c>
      <c r="C72" s="124">
        <v>0.0</v>
      </c>
      <c r="D72" s="101">
        <f t="shared" si="5"/>
        <v>0</v>
      </c>
      <c r="E72" s="86"/>
    </row>
    <row r="73" ht="15.75" customHeight="1">
      <c r="A73" s="123" t="s">
        <v>195</v>
      </c>
      <c r="B73" s="126">
        <v>1.25</v>
      </c>
      <c r="C73" s="124">
        <v>0.0</v>
      </c>
      <c r="D73" s="101">
        <f t="shared" si="5"/>
        <v>0</v>
      </c>
      <c r="E73" s="86"/>
    </row>
    <row r="74" ht="15.75" customHeight="1">
      <c r="A74" s="123" t="s">
        <v>196</v>
      </c>
      <c r="B74" s="126">
        <v>3.5</v>
      </c>
      <c r="C74" s="124">
        <v>0.0</v>
      </c>
      <c r="D74" s="101">
        <f t="shared" si="5"/>
        <v>0</v>
      </c>
      <c r="E74" s="86"/>
    </row>
    <row r="75" ht="15.75" customHeight="1">
      <c r="A75" s="123" t="s">
        <v>197</v>
      </c>
      <c r="B75" s="126">
        <v>0.0</v>
      </c>
      <c r="C75" s="124">
        <v>0.0</v>
      </c>
      <c r="D75" s="101">
        <f t="shared" si="5"/>
        <v>0</v>
      </c>
      <c r="E75" s="86"/>
    </row>
    <row r="76" ht="15.75" customHeight="1">
      <c r="A76" s="123" t="s">
        <v>173</v>
      </c>
      <c r="B76" s="126">
        <v>0.0</v>
      </c>
      <c r="C76" s="124">
        <v>0.0</v>
      </c>
      <c r="D76" s="101">
        <f t="shared" si="5"/>
        <v>0</v>
      </c>
      <c r="E76" s="86"/>
    </row>
    <row r="77" ht="15.75" customHeight="1">
      <c r="A77" s="123" t="s">
        <v>174</v>
      </c>
      <c r="B77" s="126">
        <v>0.0</v>
      </c>
      <c r="C77" s="124">
        <v>0.0</v>
      </c>
      <c r="D77" s="101">
        <f t="shared" si="5"/>
        <v>0</v>
      </c>
      <c r="E77" s="86"/>
    </row>
    <row r="78" ht="15.75" customHeight="1">
      <c r="A78" s="127" t="s">
        <v>198</v>
      </c>
      <c r="B78" s="128"/>
      <c r="C78" s="128"/>
      <c r="D78" s="129">
        <f>sum(D66:D77)+B64</f>
        <v>849.2</v>
      </c>
      <c r="E78" s="86"/>
    </row>
    <row r="79" ht="30.0" customHeight="1">
      <c r="A79" s="130" t="s">
        <v>199</v>
      </c>
      <c r="B79" s="78"/>
      <c r="C79" s="78"/>
      <c r="D79" s="17"/>
      <c r="E79" s="86"/>
    </row>
    <row r="80" ht="15.75" customHeight="1">
      <c r="A80" s="39" t="s">
        <v>51</v>
      </c>
      <c r="B80" s="131">
        <f>'Calculator CowCalf Raising'!C44</f>
        <v>25000</v>
      </c>
      <c r="E80" s="86"/>
    </row>
    <row r="81" ht="15.75" customHeight="1">
      <c r="A81" s="39" t="s">
        <v>200</v>
      </c>
      <c r="B81" s="75">
        <v>0.15</v>
      </c>
      <c r="C81" s="132" t="s">
        <v>201</v>
      </c>
      <c r="D81" s="133">
        <f>B81+'Calculator Feeder to Finish'!F36</f>
        <v>1</v>
      </c>
      <c r="E81" s="86"/>
    </row>
    <row r="82" ht="15.75" customHeight="1">
      <c r="A82" s="39" t="s">
        <v>202</v>
      </c>
      <c r="B82" s="131">
        <f>B81*B80</f>
        <v>3750</v>
      </c>
      <c r="E82" s="86"/>
    </row>
    <row r="83" ht="15.75" customHeight="1">
      <c r="A83" s="134" t="s">
        <v>203</v>
      </c>
      <c r="B83" s="101">
        <f>B82/A7</f>
        <v>187.5</v>
      </c>
      <c r="E83" s="86"/>
    </row>
    <row r="84" ht="15.75" customHeight="1">
      <c r="A84" s="135" t="s">
        <v>204</v>
      </c>
      <c r="B84" s="17"/>
      <c r="E84" s="86"/>
    </row>
    <row r="85" ht="15.75" customHeight="1">
      <c r="A85" s="118" t="s">
        <v>205</v>
      </c>
      <c r="B85" s="119">
        <v>2400.0</v>
      </c>
      <c r="E85" s="86"/>
    </row>
    <row r="86" ht="15.75" customHeight="1">
      <c r="A86" s="118" t="s">
        <v>206</v>
      </c>
      <c r="B86" s="119">
        <v>1200.0</v>
      </c>
      <c r="E86" s="86"/>
    </row>
    <row r="87" ht="15.75" customHeight="1">
      <c r="A87" s="118" t="s">
        <v>207</v>
      </c>
      <c r="B87" s="119">
        <v>500.0</v>
      </c>
      <c r="E87" s="86"/>
    </row>
    <row r="88" ht="15.75" customHeight="1">
      <c r="A88" s="118" t="s">
        <v>208</v>
      </c>
      <c r="B88" s="119">
        <v>360.0</v>
      </c>
      <c r="E88" s="86"/>
    </row>
    <row r="89" ht="15.75" customHeight="1">
      <c r="A89" s="96" t="s">
        <v>209</v>
      </c>
      <c r="B89" s="136">
        <v>0.0</v>
      </c>
      <c r="E89" s="86"/>
    </row>
    <row r="90" ht="15.75" customHeight="1">
      <c r="A90" s="96" t="s">
        <v>209</v>
      </c>
      <c r="B90" s="136">
        <v>0.0</v>
      </c>
      <c r="E90" s="86"/>
    </row>
    <row r="91" ht="15.75" customHeight="1">
      <c r="A91" s="137" t="s">
        <v>210</v>
      </c>
      <c r="B91" s="100">
        <f>sum(B85:B90)</f>
        <v>4460</v>
      </c>
      <c r="E91" s="86"/>
    </row>
    <row r="92" ht="15.75" customHeight="1">
      <c r="A92" s="138" t="s">
        <v>211</v>
      </c>
      <c r="B92" s="100">
        <f>B91/A7</f>
        <v>223</v>
      </c>
      <c r="E92" s="86"/>
    </row>
    <row r="93" ht="15.75" customHeight="1">
      <c r="A93" s="139"/>
      <c r="B93" s="86"/>
      <c r="E93" s="86"/>
    </row>
    <row r="94" ht="15.75" customHeight="1">
      <c r="A94" s="9"/>
      <c r="B94" s="58" t="s">
        <v>212</v>
      </c>
      <c r="C94" s="58" t="s">
        <v>213</v>
      </c>
      <c r="E94" s="86"/>
    </row>
    <row r="95" ht="15.75" customHeight="1">
      <c r="A95" s="11" t="s">
        <v>214</v>
      </c>
      <c r="B95" s="60">
        <f>D53</f>
        <v>4181.762</v>
      </c>
      <c r="C95" s="57">
        <f t="shared" ref="C95:C101" si="6">B95*$A$7</f>
        <v>83635.24</v>
      </c>
      <c r="E95" s="86"/>
    </row>
    <row r="96" ht="15.75" customHeight="1">
      <c r="A96" s="11" t="s">
        <v>215</v>
      </c>
      <c r="B96" s="60">
        <f>'Calculator Feeder to Finish'!C45</f>
        <v>3125</v>
      </c>
      <c r="C96" s="57">
        <f t="shared" si="6"/>
        <v>62500</v>
      </c>
      <c r="E96" s="86"/>
    </row>
    <row r="97" ht="15.75" customHeight="1">
      <c r="A97" s="11" t="s">
        <v>216</v>
      </c>
      <c r="B97" s="60">
        <f>D78</f>
        <v>849.2</v>
      </c>
      <c r="C97" s="57">
        <f t="shared" si="6"/>
        <v>16984</v>
      </c>
      <c r="E97" s="86"/>
    </row>
    <row r="98" ht="15.75" customHeight="1">
      <c r="A98" s="11" t="s">
        <v>217</v>
      </c>
      <c r="B98" s="60">
        <f>B83</f>
        <v>187.5</v>
      </c>
      <c r="C98" s="57">
        <f t="shared" si="6"/>
        <v>3750</v>
      </c>
      <c r="E98" s="86"/>
    </row>
    <row r="99" ht="15.75" customHeight="1">
      <c r="A99" s="11" t="s">
        <v>218</v>
      </c>
      <c r="B99" s="60">
        <f>B92</f>
        <v>223</v>
      </c>
      <c r="C99" s="57">
        <f t="shared" si="6"/>
        <v>4460</v>
      </c>
      <c r="E99" s="86"/>
    </row>
    <row r="100" ht="15.75" customHeight="1">
      <c r="A100" s="11" t="s">
        <v>219</v>
      </c>
      <c r="B100" s="60">
        <f>sum(B96:B99)</f>
        <v>4384.7</v>
      </c>
      <c r="C100" s="57">
        <f t="shared" si="6"/>
        <v>87694</v>
      </c>
      <c r="E100" s="86"/>
    </row>
    <row r="101" ht="15.75" customHeight="1">
      <c r="A101" s="11" t="s">
        <v>220</v>
      </c>
      <c r="B101" s="60">
        <f>B95-B100</f>
        <v>-202.938</v>
      </c>
      <c r="C101" s="57">
        <f t="shared" si="6"/>
        <v>-4058.76</v>
      </c>
      <c r="E101" s="86"/>
    </row>
    <row r="102" ht="15.75" customHeight="1">
      <c r="A102" s="11" t="s">
        <v>220</v>
      </c>
      <c r="B102" s="83">
        <f t="shared" ref="B102:C102" si="7">B101/B95</f>
        <v>-0.04852930415</v>
      </c>
      <c r="C102" s="83">
        <f t="shared" si="7"/>
        <v>-0.04852930415</v>
      </c>
      <c r="E102" s="86"/>
    </row>
    <row r="103" ht="15.75" customHeight="1">
      <c r="E103" s="86"/>
    </row>
    <row r="104" ht="15.75" customHeight="1">
      <c r="A104" s="140" t="s">
        <v>221</v>
      </c>
      <c r="E104" s="86"/>
    </row>
    <row r="105" ht="15.75" customHeight="1">
      <c r="E105" s="86"/>
    </row>
    <row r="106" ht="15.75" customHeight="1">
      <c r="E106" s="86"/>
    </row>
    <row r="107" ht="15.75" customHeight="1">
      <c r="E107" s="86"/>
    </row>
    <row r="108" ht="15.75" customHeight="1">
      <c r="E108" s="86"/>
    </row>
    <row r="109" ht="15.75" customHeight="1">
      <c r="E109" s="86"/>
    </row>
    <row r="110" ht="15.75" customHeight="1">
      <c r="E110" s="86"/>
    </row>
    <row r="111" ht="15.75" customHeight="1">
      <c r="E111" s="86"/>
    </row>
    <row r="112" ht="15.75" customHeight="1">
      <c r="E112" s="86"/>
    </row>
    <row r="113" ht="15.75" customHeight="1">
      <c r="E113" s="86"/>
    </row>
    <row r="114" ht="15.75" customHeight="1">
      <c r="E114" s="86"/>
    </row>
    <row r="115" ht="15.75" customHeight="1">
      <c r="E115" s="86"/>
    </row>
    <row r="116" ht="15.75" customHeight="1">
      <c r="E116" s="86"/>
    </row>
    <row r="117" ht="15.75" customHeight="1">
      <c r="E117" s="86"/>
    </row>
    <row r="118" ht="15.75" customHeight="1">
      <c r="E118" s="86"/>
    </row>
    <row r="119" ht="15.75" customHeight="1">
      <c r="E119" s="86"/>
    </row>
    <row r="120" ht="15.75" customHeight="1">
      <c r="E120" s="86"/>
    </row>
    <row r="121" ht="15.75" customHeight="1">
      <c r="E121" s="86"/>
    </row>
    <row r="122" ht="15.75" customHeight="1">
      <c r="E122" s="86"/>
    </row>
    <row r="123" ht="15.75" customHeight="1">
      <c r="E123" s="86"/>
    </row>
    <row r="124" ht="15.75" customHeight="1">
      <c r="E124" s="86"/>
    </row>
    <row r="125" ht="15.75" customHeight="1">
      <c r="E125" s="86"/>
    </row>
    <row r="126" ht="15.75" customHeight="1">
      <c r="E126" s="86"/>
    </row>
    <row r="127" ht="15.75" customHeight="1">
      <c r="E127" s="86"/>
    </row>
    <row r="128" ht="15.75" customHeight="1">
      <c r="E128" s="86"/>
    </row>
    <row r="129" ht="15.75" customHeight="1">
      <c r="E129" s="86"/>
    </row>
    <row r="130" ht="15.75" customHeight="1">
      <c r="E130" s="86"/>
    </row>
    <row r="131" ht="15.75" customHeight="1">
      <c r="E131" s="86"/>
    </row>
    <row r="132" ht="15.75" customHeight="1">
      <c r="E132" s="86"/>
    </row>
    <row r="133" ht="15.75" customHeight="1">
      <c r="E133" s="86"/>
    </row>
    <row r="134" ht="15.75" customHeight="1">
      <c r="E134" s="86"/>
    </row>
    <row r="135" ht="15.75" customHeight="1">
      <c r="E135" s="86"/>
    </row>
    <row r="136" ht="15.75" customHeight="1">
      <c r="E136" s="86"/>
    </row>
    <row r="137" ht="15.75" customHeight="1">
      <c r="E137" s="86"/>
    </row>
    <row r="138" ht="15.75" customHeight="1">
      <c r="E138" s="86"/>
    </row>
    <row r="139" ht="15.75" customHeight="1">
      <c r="E139" s="86"/>
    </row>
    <row r="140" ht="15.75" customHeight="1">
      <c r="E140" s="86"/>
    </row>
    <row r="141" ht="15.75" customHeight="1">
      <c r="E141" s="86"/>
    </row>
    <row r="142" ht="15.75" customHeight="1">
      <c r="E142" s="86"/>
    </row>
    <row r="143" ht="15.75" customHeight="1">
      <c r="E143" s="86"/>
    </row>
    <row r="144" ht="15.75" customHeight="1">
      <c r="E144" s="86"/>
    </row>
    <row r="145" ht="15.75" customHeight="1">
      <c r="E145" s="86"/>
    </row>
    <row r="146" ht="15.75" customHeight="1">
      <c r="E146" s="86"/>
    </row>
    <row r="147" ht="15.75" customHeight="1">
      <c r="E147" s="86"/>
    </row>
    <row r="148" ht="15.75" customHeight="1">
      <c r="E148" s="86"/>
    </row>
    <row r="149" ht="15.75" customHeight="1">
      <c r="E149" s="86"/>
    </row>
    <row r="150" ht="15.75" customHeight="1">
      <c r="E150" s="86"/>
    </row>
    <row r="151" ht="15.75" customHeight="1">
      <c r="E151" s="86"/>
    </row>
    <row r="152" ht="15.75" customHeight="1">
      <c r="E152" s="86"/>
    </row>
    <row r="153" ht="15.75" customHeight="1">
      <c r="E153" s="86"/>
    </row>
    <row r="154" ht="15.75" customHeight="1">
      <c r="E154" s="86"/>
    </row>
    <row r="155" ht="15.75" customHeight="1">
      <c r="E155" s="86"/>
    </row>
    <row r="156" ht="15.75" customHeight="1">
      <c r="E156" s="86"/>
    </row>
    <row r="157" ht="15.75" customHeight="1">
      <c r="E157" s="86"/>
    </row>
    <row r="158" ht="15.75" customHeight="1">
      <c r="E158" s="86"/>
    </row>
    <row r="159" ht="15.75" customHeight="1">
      <c r="E159" s="86"/>
    </row>
    <row r="160" ht="15.75" customHeight="1">
      <c r="E160" s="86"/>
    </row>
    <row r="161" ht="15.75" customHeight="1">
      <c r="E161" s="86"/>
    </row>
    <row r="162" ht="15.75" customHeight="1">
      <c r="E162" s="86"/>
    </row>
    <row r="163" ht="15.75" customHeight="1">
      <c r="E163" s="86"/>
    </row>
    <row r="164" ht="15.75" customHeight="1">
      <c r="E164" s="86"/>
    </row>
    <row r="165" ht="15.75" customHeight="1">
      <c r="E165" s="86"/>
    </row>
    <row r="166" ht="15.75" customHeight="1">
      <c r="E166" s="86"/>
    </row>
    <row r="167" ht="15.75" customHeight="1">
      <c r="E167" s="86"/>
    </row>
    <row r="168" ht="15.75" customHeight="1">
      <c r="E168" s="86"/>
    </row>
    <row r="169" ht="15.75" customHeight="1">
      <c r="E169" s="86"/>
    </row>
    <row r="170" ht="15.75" customHeight="1">
      <c r="E170" s="86"/>
    </row>
    <row r="171" ht="15.75" customHeight="1">
      <c r="E171" s="86"/>
    </row>
    <row r="172" ht="15.75" customHeight="1">
      <c r="E172" s="86"/>
    </row>
    <row r="173" ht="15.75" customHeight="1">
      <c r="E173" s="86"/>
    </row>
    <row r="174" ht="15.75" customHeight="1">
      <c r="E174" s="86"/>
    </row>
    <row r="175" ht="15.75" customHeight="1">
      <c r="E175" s="86"/>
    </row>
    <row r="176" ht="15.75" customHeight="1">
      <c r="E176" s="86"/>
    </row>
    <row r="177" ht="15.75" customHeight="1">
      <c r="E177" s="86"/>
    </row>
    <row r="178" ht="15.75" customHeight="1">
      <c r="E178" s="86"/>
    </row>
    <row r="179" ht="15.75" customHeight="1">
      <c r="E179" s="86"/>
    </row>
    <row r="180" ht="15.75" customHeight="1">
      <c r="E180" s="86"/>
    </row>
    <row r="181" ht="15.75" customHeight="1">
      <c r="E181" s="86"/>
    </row>
    <row r="182" ht="15.75" customHeight="1">
      <c r="E182" s="86"/>
    </row>
    <row r="183" ht="15.75" customHeight="1">
      <c r="E183" s="86"/>
    </row>
    <row r="184" ht="15.75" customHeight="1">
      <c r="E184" s="86"/>
    </row>
    <row r="185" ht="15.75" customHeight="1">
      <c r="E185" s="86"/>
    </row>
    <row r="186" ht="15.75" customHeight="1">
      <c r="E186" s="86"/>
    </row>
    <row r="187" ht="15.75" customHeight="1">
      <c r="E187" s="86"/>
    </row>
    <row r="188" ht="15.75" customHeight="1">
      <c r="E188" s="86"/>
    </row>
    <row r="189" ht="15.75" customHeight="1">
      <c r="E189" s="86"/>
    </row>
    <row r="190" ht="15.75" customHeight="1">
      <c r="E190" s="86"/>
    </row>
    <row r="191" ht="15.75" customHeight="1">
      <c r="E191" s="86"/>
    </row>
    <row r="192" ht="15.75" customHeight="1">
      <c r="E192" s="86"/>
    </row>
    <row r="193" ht="15.75" customHeight="1">
      <c r="E193" s="86"/>
    </row>
    <row r="194" ht="15.75" customHeight="1">
      <c r="E194" s="86"/>
    </row>
    <row r="195" ht="15.75" customHeight="1">
      <c r="E195" s="86"/>
    </row>
    <row r="196" ht="15.75" customHeight="1">
      <c r="E196" s="86"/>
    </row>
    <row r="197" ht="15.75" customHeight="1">
      <c r="E197" s="86"/>
    </row>
    <row r="198" ht="15.75" customHeight="1">
      <c r="E198" s="86"/>
    </row>
    <row r="199" ht="15.75" customHeight="1">
      <c r="E199" s="86"/>
    </row>
    <row r="200" ht="15.75" customHeight="1">
      <c r="E200" s="86"/>
    </row>
    <row r="201" ht="15.75" customHeight="1">
      <c r="E201" s="86"/>
    </row>
    <row r="202" ht="15.75" customHeight="1">
      <c r="E202" s="86"/>
    </row>
    <row r="203" ht="15.75" customHeight="1">
      <c r="E203" s="86"/>
    </row>
    <row r="204" ht="15.75" customHeight="1">
      <c r="E204" s="86"/>
    </row>
    <row r="205" ht="15.75" customHeight="1">
      <c r="E205" s="86"/>
    </row>
    <row r="206" ht="15.75" customHeight="1">
      <c r="E206" s="86"/>
    </row>
    <row r="207" ht="15.75" customHeight="1">
      <c r="E207" s="86"/>
    </row>
    <row r="208" ht="15.75" customHeight="1">
      <c r="E208" s="86"/>
    </row>
    <row r="209" ht="15.75" customHeight="1">
      <c r="E209" s="86"/>
    </row>
    <row r="210" ht="15.75" customHeight="1">
      <c r="E210" s="86"/>
    </row>
    <row r="211" ht="15.75" customHeight="1">
      <c r="E211" s="86"/>
    </row>
    <row r="212" ht="15.75" customHeight="1">
      <c r="E212" s="86"/>
    </row>
    <row r="213" ht="15.75" customHeight="1">
      <c r="E213" s="86"/>
    </row>
    <row r="214" ht="15.75" customHeight="1">
      <c r="E214" s="86"/>
    </row>
    <row r="215" ht="15.75" customHeight="1">
      <c r="E215" s="86"/>
    </row>
    <row r="216" ht="15.75" customHeight="1">
      <c r="E216" s="86"/>
    </row>
    <row r="217" ht="15.75" customHeight="1">
      <c r="E217" s="86"/>
    </row>
    <row r="218" ht="15.75" customHeight="1">
      <c r="E218" s="86"/>
    </row>
    <row r="219" ht="15.75" customHeight="1">
      <c r="E219" s="86"/>
    </row>
    <row r="220" ht="15.75" customHeight="1">
      <c r="E220" s="86"/>
    </row>
    <row r="221" ht="15.75" customHeight="1">
      <c r="E221" s="86"/>
    </row>
    <row r="222" ht="15.75" customHeight="1">
      <c r="E222" s="86"/>
    </row>
    <row r="223" ht="15.75" customHeight="1">
      <c r="E223" s="86"/>
    </row>
    <row r="224" ht="15.75" customHeight="1">
      <c r="E224" s="86"/>
    </row>
    <row r="225" ht="15.75" customHeight="1">
      <c r="E225" s="86"/>
    </row>
    <row r="226" ht="15.75" customHeight="1">
      <c r="E226" s="86"/>
    </row>
    <row r="227" ht="15.75" customHeight="1">
      <c r="E227" s="86"/>
    </row>
    <row r="228" ht="15.75" customHeight="1">
      <c r="E228" s="86"/>
    </row>
    <row r="229" ht="15.75" customHeight="1">
      <c r="E229" s="86"/>
    </row>
    <row r="230" ht="15.75" customHeight="1">
      <c r="E230" s="86"/>
    </row>
    <row r="231" ht="15.75" customHeight="1">
      <c r="E231" s="86"/>
    </row>
    <row r="232" ht="15.75" customHeight="1">
      <c r="E232" s="86"/>
    </row>
    <row r="233" ht="15.75" customHeight="1">
      <c r="E233" s="86"/>
    </row>
    <row r="234" ht="15.75" customHeight="1">
      <c r="E234" s="86"/>
    </row>
    <row r="235" ht="15.75" customHeight="1">
      <c r="E235" s="86"/>
    </row>
    <row r="236" ht="15.75" customHeight="1">
      <c r="E236" s="86"/>
    </row>
    <row r="237" ht="15.75" customHeight="1">
      <c r="E237" s="86"/>
    </row>
    <row r="238" ht="15.75" customHeight="1">
      <c r="E238" s="86"/>
    </row>
    <row r="239" ht="15.75" customHeight="1">
      <c r="E239" s="86"/>
    </row>
    <row r="240" ht="15.75" customHeight="1">
      <c r="E240" s="86"/>
    </row>
    <row r="241" ht="15.75" customHeight="1">
      <c r="E241" s="86"/>
    </row>
    <row r="242" ht="15.75" customHeight="1">
      <c r="E242" s="86"/>
    </row>
    <row r="243" ht="15.75" customHeight="1">
      <c r="E243" s="86"/>
    </row>
    <row r="244" ht="15.75" customHeight="1">
      <c r="E244" s="86"/>
    </row>
    <row r="245" ht="15.75" customHeight="1">
      <c r="E245" s="86"/>
    </row>
    <row r="246" ht="15.75" customHeight="1">
      <c r="E246" s="86"/>
    </row>
    <row r="247" ht="15.75" customHeight="1">
      <c r="E247" s="86"/>
    </row>
    <row r="248" ht="15.75" customHeight="1">
      <c r="E248" s="86"/>
    </row>
    <row r="249" ht="15.75" customHeight="1">
      <c r="E249" s="86"/>
    </row>
    <row r="250" ht="15.75" customHeight="1">
      <c r="E250" s="86"/>
    </row>
    <row r="251" ht="15.75" customHeight="1">
      <c r="E251" s="86"/>
    </row>
    <row r="252" ht="15.75" customHeight="1">
      <c r="E252" s="86"/>
    </row>
    <row r="253" ht="15.75" customHeight="1">
      <c r="E253" s="86"/>
    </row>
    <row r="254" ht="15.75" customHeight="1">
      <c r="E254" s="86"/>
    </row>
    <row r="255" ht="15.75" customHeight="1">
      <c r="E255" s="86"/>
    </row>
    <row r="256" ht="15.75" customHeight="1">
      <c r="E256" s="86"/>
    </row>
    <row r="257" ht="15.75" customHeight="1">
      <c r="E257" s="86"/>
    </row>
    <row r="258" ht="15.75" customHeight="1">
      <c r="E258" s="86"/>
    </row>
    <row r="259" ht="15.75" customHeight="1">
      <c r="E259" s="86"/>
    </row>
    <row r="260" ht="15.75" customHeight="1">
      <c r="E260" s="86"/>
    </row>
    <row r="261" ht="15.75" customHeight="1">
      <c r="E261" s="86"/>
    </row>
    <row r="262" ht="15.75" customHeight="1">
      <c r="E262" s="86"/>
    </row>
    <row r="263" ht="15.75" customHeight="1">
      <c r="E263" s="86"/>
    </row>
    <row r="264" ht="15.75" customHeight="1">
      <c r="E264" s="86"/>
    </row>
    <row r="265" ht="15.75" customHeight="1">
      <c r="E265" s="86"/>
    </row>
    <row r="266" ht="15.75" customHeight="1">
      <c r="E266" s="86"/>
    </row>
    <row r="267" ht="15.75" customHeight="1">
      <c r="E267" s="86"/>
    </row>
    <row r="268" ht="15.75" customHeight="1">
      <c r="E268" s="86"/>
    </row>
    <row r="269" ht="15.75" customHeight="1">
      <c r="E269" s="86"/>
    </row>
    <row r="270" ht="15.75" customHeight="1">
      <c r="E270" s="86"/>
    </row>
    <row r="271" ht="15.75" customHeight="1">
      <c r="E271" s="86"/>
    </row>
    <row r="272" ht="15.75" customHeight="1">
      <c r="E272" s="86"/>
    </row>
    <row r="273" ht="15.75" customHeight="1">
      <c r="E273" s="86"/>
    </row>
    <row r="274" ht="15.75" customHeight="1">
      <c r="E274" s="86"/>
    </row>
    <row r="275" ht="15.75" customHeight="1">
      <c r="E275" s="86"/>
    </row>
    <row r="276" ht="15.75" customHeight="1">
      <c r="E276" s="86"/>
    </row>
    <row r="277" ht="15.75" customHeight="1">
      <c r="E277" s="86"/>
    </row>
    <row r="278" ht="15.75" customHeight="1">
      <c r="E278" s="86"/>
    </row>
    <row r="279" ht="15.75" customHeight="1">
      <c r="E279" s="86"/>
    </row>
    <row r="280" ht="15.75" customHeight="1">
      <c r="E280" s="86"/>
    </row>
    <row r="281" ht="15.75" customHeight="1">
      <c r="E281" s="86"/>
    </row>
    <row r="282" ht="15.75" customHeight="1">
      <c r="E282" s="86"/>
    </row>
    <row r="283" ht="15.75" customHeight="1">
      <c r="E283" s="86"/>
    </row>
    <row r="284" ht="15.75" customHeight="1">
      <c r="E284" s="86"/>
    </row>
    <row r="285" ht="15.75" customHeight="1">
      <c r="E285" s="86"/>
    </row>
    <row r="286" ht="15.75" customHeight="1">
      <c r="E286" s="86"/>
    </row>
    <row r="287" ht="15.75" customHeight="1">
      <c r="E287" s="86"/>
    </row>
    <row r="288" ht="15.75" customHeight="1">
      <c r="E288" s="86"/>
    </row>
    <row r="289" ht="15.75" customHeight="1">
      <c r="E289" s="86"/>
    </row>
    <row r="290" ht="15.75" customHeight="1">
      <c r="E290" s="86"/>
    </row>
    <row r="291" ht="15.75" customHeight="1">
      <c r="E291" s="86"/>
    </row>
    <row r="292" ht="15.75" customHeight="1">
      <c r="E292" s="86"/>
    </row>
    <row r="293" ht="15.75" customHeight="1">
      <c r="E293" s="86"/>
    </row>
    <row r="294" ht="15.75" customHeight="1">
      <c r="E294" s="86"/>
    </row>
    <row r="295" ht="15.75" customHeight="1">
      <c r="E295" s="86"/>
    </row>
    <row r="296" ht="15.75" customHeight="1">
      <c r="E296" s="86"/>
    </row>
    <row r="297" ht="15.75" customHeight="1">
      <c r="E297" s="86"/>
    </row>
    <row r="298" ht="15.75" customHeight="1">
      <c r="E298" s="86"/>
    </row>
    <row r="299" ht="15.75" customHeight="1">
      <c r="E299" s="86"/>
    </row>
    <row r="300" ht="15.75" customHeight="1">
      <c r="E300" s="86"/>
    </row>
    <row r="301" ht="15.75" customHeight="1">
      <c r="E301" s="86"/>
    </row>
    <row r="302" ht="15.75" customHeight="1">
      <c r="E302" s="86"/>
    </row>
    <row r="303" ht="15.75" customHeight="1">
      <c r="E303" s="86"/>
    </row>
    <row r="304" ht="15.75" customHeight="1">
      <c r="E304" s="86"/>
    </row>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A4:D4"/>
    <mergeCell ref="A5:D5"/>
    <mergeCell ref="A6:D6"/>
    <mergeCell ref="A7:D7"/>
    <mergeCell ref="A9:D9"/>
    <mergeCell ref="A60:D60"/>
    <mergeCell ref="A61:D61"/>
    <mergeCell ref="C89:D89"/>
    <mergeCell ref="C90:D90"/>
    <mergeCell ref="A63:D63"/>
    <mergeCell ref="A79:D79"/>
    <mergeCell ref="A84:B84"/>
    <mergeCell ref="C85:D85"/>
    <mergeCell ref="C86:D86"/>
    <mergeCell ref="C87:D87"/>
    <mergeCell ref="C88:D88"/>
  </mergeCells>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7.88"/>
    <col customWidth="1" min="2" max="6" width="14.38"/>
  </cols>
  <sheetData>
    <row r="1">
      <c r="A1" s="84" t="s">
        <v>222</v>
      </c>
      <c r="B1" s="141"/>
      <c r="C1" s="141"/>
      <c r="D1" s="141"/>
      <c r="E1" s="141"/>
      <c r="F1" s="141"/>
    </row>
    <row r="2">
      <c r="A2" s="87" t="s">
        <v>5</v>
      </c>
      <c r="B2" s="141"/>
      <c r="C2" s="141"/>
      <c r="D2" s="141"/>
      <c r="E2" s="141"/>
      <c r="F2" s="141"/>
    </row>
    <row r="3">
      <c r="B3" s="141"/>
      <c r="C3" s="141"/>
      <c r="D3" s="141"/>
      <c r="E3" s="141"/>
      <c r="F3" s="141"/>
    </row>
    <row r="4">
      <c r="A4" s="115" t="s">
        <v>223</v>
      </c>
      <c r="D4" s="141"/>
      <c r="E4" s="141"/>
      <c r="F4" s="141"/>
    </row>
    <row r="5">
      <c r="B5" s="141"/>
      <c r="C5" s="141"/>
      <c r="D5" s="141"/>
      <c r="E5" s="141"/>
      <c r="F5" s="141"/>
    </row>
    <row r="6">
      <c r="A6" s="142" t="s">
        <v>224</v>
      </c>
      <c r="B6" s="17"/>
      <c r="C6" s="141"/>
      <c r="D6" s="141"/>
      <c r="E6" s="141"/>
      <c r="F6" s="141"/>
    </row>
    <row r="7">
      <c r="A7" s="143" t="s">
        <v>225</v>
      </c>
      <c r="B7" s="144">
        <f>'Calculator Harvest and Processi'!A7</f>
        <v>20</v>
      </c>
      <c r="C7" s="141"/>
      <c r="D7" s="141"/>
      <c r="E7" s="141"/>
      <c r="F7" s="141"/>
      <c r="G7" s="141"/>
    </row>
    <row r="8">
      <c r="B8" s="141"/>
      <c r="C8" s="141"/>
      <c r="D8" s="141"/>
      <c r="E8" s="141"/>
      <c r="F8" s="141"/>
      <c r="G8" s="141"/>
    </row>
    <row r="9">
      <c r="A9" s="145" t="s">
        <v>226</v>
      </c>
      <c r="B9" s="146"/>
      <c r="C9" s="146"/>
      <c r="D9" s="146"/>
      <c r="E9" s="147" t="s">
        <v>227</v>
      </c>
      <c r="F9" s="141"/>
      <c r="G9" s="141"/>
    </row>
    <row r="10" ht="28.5" customHeight="1">
      <c r="B10" s="148" t="s">
        <v>228</v>
      </c>
      <c r="C10" s="148" t="s">
        <v>229</v>
      </c>
      <c r="D10" s="148" t="s">
        <v>230</v>
      </c>
      <c r="E10" s="148" t="s">
        <v>231</v>
      </c>
      <c r="F10" s="141"/>
    </row>
    <row r="11">
      <c r="A11" s="116" t="s">
        <v>232</v>
      </c>
      <c r="B11" s="149">
        <f>'Calculator CowCalf Raising'!D52</f>
        <v>22000</v>
      </c>
      <c r="C11" s="149">
        <f>'Calculator Stocker to Feeder'!D42</f>
        <v>36000</v>
      </c>
      <c r="D11" s="149">
        <f>'Calculator Feeder to Finish'!D44</f>
        <v>60000</v>
      </c>
      <c r="E11" s="149">
        <f>'Calculator Harvest and Processi'!C95</f>
        <v>83635.24</v>
      </c>
      <c r="F11" s="141"/>
    </row>
    <row r="12">
      <c r="A12" s="96" t="s">
        <v>233</v>
      </c>
      <c r="B12" s="150">
        <f>'Calculator CowCalf Raising'!C17</f>
        <v>2644</v>
      </c>
      <c r="C12" s="149"/>
      <c r="D12" s="149"/>
      <c r="E12" s="149"/>
      <c r="F12" s="141"/>
    </row>
    <row r="13">
      <c r="A13" s="151" t="s">
        <v>234</v>
      </c>
      <c r="B13" s="152">
        <f t="shared" ref="B13:E13" si="1">B12+B11</f>
        <v>24644</v>
      </c>
      <c r="C13" s="152">
        <f t="shared" si="1"/>
        <v>36000</v>
      </c>
      <c r="D13" s="152">
        <f t="shared" si="1"/>
        <v>60000</v>
      </c>
      <c r="E13" s="152">
        <f t="shared" si="1"/>
        <v>83635.24</v>
      </c>
      <c r="F13" s="141"/>
    </row>
    <row r="14">
      <c r="A14" s="116" t="s">
        <v>235</v>
      </c>
      <c r="B14" s="149"/>
      <c r="C14" s="149"/>
      <c r="D14" s="149"/>
      <c r="E14" s="149"/>
      <c r="F14" s="141"/>
    </row>
    <row r="15">
      <c r="A15" s="96" t="s">
        <v>236</v>
      </c>
      <c r="B15" s="149"/>
      <c r="C15" s="149">
        <f>'Calculator Stocker to Feeder'!C11</f>
        <v>20000</v>
      </c>
      <c r="D15" s="149">
        <f>'Calculator Feeder to Finish'!C11</f>
        <v>38000</v>
      </c>
      <c r="E15" s="149">
        <f>'Calculator Harvest and Processi'!C96</f>
        <v>62500</v>
      </c>
      <c r="F15" s="141"/>
    </row>
    <row r="16">
      <c r="A16" s="96" t="s">
        <v>237</v>
      </c>
      <c r="B16" s="149">
        <f>'Calculator CowCalf Raising'!C27</f>
        <v>9500</v>
      </c>
      <c r="C16" s="149">
        <f>'Calculator Stocker to Feeder'!C18</f>
        <v>4000</v>
      </c>
      <c r="D16" s="149">
        <f>'Calculator Feeder to Finish'!C18</f>
        <v>6300</v>
      </c>
      <c r="E16" s="149"/>
      <c r="F16" s="141"/>
    </row>
    <row r="17">
      <c r="A17" s="96" t="s">
        <v>238</v>
      </c>
      <c r="B17" s="149">
        <f>'Calculator CowCalf Raising'!C38</f>
        <v>700</v>
      </c>
      <c r="C17" s="149">
        <f>'Calculator Stocker to Feeder'!C28</f>
        <v>950</v>
      </c>
      <c r="D17" s="149">
        <f>'Calculator Feeder to Finish'!C29</f>
        <v>1900</v>
      </c>
      <c r="E17" s="149"/>
      <c r="F17" s="141"/>
    </row>
    <row r="18">
      <c r="A18" s="96" t="s">
        <v>239</v>
      </c>
      <c r="B18" s="149">
        <f>'Calculator CowCalf Raising'!C49</f>
        <v>9150</v>
      </c>
      <c r="C18" s="149">
        <f>'Calculator Stocker to Feeder'!C39</f>
        <v>13800</v>
      </c>
      <c r="D18" s="149">
        <f>'Calculator Feeder to Finish'!C40</f>
        <v>16300</v>
      </c>
      <c r="E18" s="149">
        <f>'Calculator Harvest and Processi'!C98</f>
        <v>3750</v>
      </c>
      <c r="F18" s="141"/>
    </row>
    <row r="19">
      <c r="A19" s="96" t="s">
        <v>240</v>
      </c>
      <c r="B19" s="149"/>
      <c r="C19" s="149"/>
      <c r="D19" s="149"/>
      <c r="E19" s="149">
        <f>'Calculator Harvest and Processi'!C97</f>
        <v>16984</v>
      </c>
      <c r="F19" s="141"/>
    </row>
    <row r="20">
      <c r="A20" s="96" t="s">
        <v>241</v>
      </c>
      <c r="B20" s="149"/>
      <c r="C20" s="149"/>
      <c r="D20" s="149"/>
      <c r="E20" s="149">
        <f>'Calculator Harvest and Processi'!C99</f>
        <v>4460</v>
      </c>
      <c r="F20" s="141"/>
    </row>
    <row r="21" ht="15.75" customHeight="1">
      <c r="A21" s="153" t="s">
        <v>242</v>
      </c>
      <c r="B21" s="152">
        <f t="shared" ref="B21:E21" si="2">sum(B15:B20)</f>
        <v>19350</v>
      </c>
      <c r="C21" s="152">
        <f t="shared" si="2"/>
        <v>38750</v>
      </c>
      <c r="D21" s="152">
        <f t="shared" si="2"/>
        <v>62500</v>
      </c>
      <c r="E21" s="152">
        <f t="shared" si="2"/>
        <v>87694</v>
      </c>
      <c r="F21" s="141"/>
    </row>
    <row r="22" ht="15.75" customHeight="1">
      <c r="A22" s="154" t="s">
        <v>243</v>
      </c>
      <c r="B22" s="152">
        <f t="shared" ref="B22:E22" si="3">B13-B21</f>
        <v>5294</v>
      </c>
      <c r="C22" s="152">
        <f t="shared" si="3"/>
        <v>-2750</v>
      </c>
      <c r="D22" s="152">
        <f t="shared" si="3"/>
        <v>-2500</v>
      </c>
      <c r="E22" s="152">
        <f t="shared" si="3"/>
        <v>-4058.76</v>
      </c>
      <c r="F22" s="141"/>
    </row>
    <row r="23" ht="15.75" customHeight="1">
      <c r="A23" s="116" t="s">
        <v>244</v>
      </c>
      <c r="B23" s="155">
        <f t="shared" ref="B23:E23" si="4">B22/B13</f>
        <v>0.2148190229</v>
      </c>
      <c r="C23" s="155">
        <f t="shared" si="4"/>
        <v>-0.07638888889</v>
      </c>
      <c r="D23" s="155">
        <f t="shared" si="4"/>
        <v>-0.04166666667</v>
      </c>
      <c r="E23" s="155">
        <f t="shared" si="4"/>
        <v>-0.04852930415</v>
      </c>
      <c r="F23" s="141"/>
    </row>
    <row r="24" ht="15.75" customHeight="1">
      <c r="B24" s="141"/>
      <c r="C24" s="141"/>
      <c r="D24" s="141"/>
      <c r="E24" s="141"/>
      <c r="F24" s="141"/>
    </row>
    <row r="25" ht="15.75" customHeight="1">
      <c r="A25" s="156" t="s">
        <v>245</v>
      </c>
      <c r="B25" s="78"/>
      <c r="C25" s="17"/>
      <c r="D25" s="141"/>
      <c r="E25" s="141"/>
      <c r="F25" s="141"/>
    </row>
    <row r="26" ht="81.0" customHeight="1">
      <c r="A26" s="157" t="s">
        <v>246</v>
      </c>
      <c r="B26" s="78"/>
      <c r="C26" s="17"/>
      <c r="D26" s="141"/>
      <c r="E26" s="141"/>
      <c r="F26" s="141"/>
    </row>
    <row r="27" ht="15.75" customHeight="1">
      <c r="A27" s="158" t="s">
        <v>247</v>
      </c>
      <c r="B27" s="159"/>
      <c r="C27" s="160">
        <v>400.0</v>
      </c>
      <c r="D27" s="141"/>
      <c r="E27" s="141"/>
      <c r="F27" s="141"/>
    </row>
    <row r="28" ht="15.75" customHeight="1">
      <c r="A28" s="161" t="s">
        <v>248</v>
      </c>
      <c r="B28" s="159"/>
      <c r="C28" s="160">
        <v>0.0</v>
      </c>
      <c r="D28" s="141"/>
      <c r="E28" s="141"/>
      <c r="F28" s="141"/>
    </row>
    <row r="29" ht="15.75" customHeight="1">
      <c r="A29" s="161" t="s">
        <v>249</v>
      </c>
      <c r="B29" s="159"/>
      <c r="C29" s="160">
        <v>800.0</v>
      </c>
      <c r="D29" s="141"/>
      <c r="E29" s="141"/>
      <c r="F29" s="141"/>
    </row>
    <row r="30" ht="15.75" customHeight="1">
      <c r="A30" s="161" t="s">
        <v>250</v>
      </c>
      <c r="B30" s="159"/>
      <c r="C30" s="160">
        <v>1250.0</v>
      </c>
      <c r="D30" s="141"/>
      <c r="E30" s="141"/>
      <c r="F30" s="141"/>
    </row>
    <row r="31" ht="15.75" customHeight="1">
      <c r="A31" s="161" t="s">
        <v>251</v>
      </c>
      <c r="B31" s="159"/>
      <c r="C31" s="160">
        <v>850.0</v>
      </c>
      <c r="D31" s="141"/>
      <c r="E31" s="141"/>
      <c r="F31" s="141"/>
    </row>
    <row r="32" ht="15.75" customHeight="1">
      <c r="A32" s="162" t="s">
        <v>252</v>
      </c>
      <c r="B32" s="159"/>
      <c r="C32" s="163"/>
      <c r="D32" s="141"/>
      <c r="E32" s="141"/>
      <c r="F32" s="141"/>
    </row>
    <row r="33" ht="15.75" customHeight="1">
      <c r="A33" s="158" t="s">
        <v>197</v>
      </c>
      <c r="B33" s="159"/>
      <c r="C33" s="163"/>
      <c r="D33" s="141"/>
      <c r="E33" s="141"/>
      <c r="F33" s="141"/>
    </row>
    <row r="34" ht="15.75" customHeight="1">
      <c r="A34" s="158" t="s">
        <v>173</v>
      </c>
      <c r="B34" s="159"/>
      <c r="C34" s="163"/>
      <c r="D34" s="141"/>
      <c r="E34" s="141"/>
      <c r="F34" s="141"/>
    </row>
    <row r="35" ht="15.75" customHeight="1">
      <c r="A35" s="158" t="s">
        <v>253</v>
      </c>
      <c r="B35" s="159"/>
      <c r="C35" s="164">
        <f>'Calculator Harvest and Processi'!B80*(1-'Calculator Harvest and Processi'!D81)</f>
        <v>0</v>
      </c>
      <c r="D35" s="141"/>
      <c r="E35" s="141"/>
      <c r="F35" s="141"/>
    </row>
    <row r="36" ht="15.75" customHeight="1">
      <c r="A36" s="165" t="s">
        <v>254</v>
      </c>
      <c r="B36" s="166"/>
      <c r="C36" s="167">
        <f>SUM(C27:C35)</f>
        <v>3300</v>
      </c>
      <c r="D36" s="141"/>
      <c r="E36" s="141"/>
      <c r="F36" s="141"/>
    </row>
    <row r="37" ht="15.75" customHeight="1">
      <c r="B37" s="141"/>
      <c r="C37" s="141"/>
      <c r="D37" s="141"/>
      <c r="E37" s="141"/>
      <c r="F37" s="141"/>
    </row>
    <row r="38" ht="15.75" customHeight="1">
      <c r="B38" s="141"/>
      <c r="C38" s="141"/>
      <c r="D38" s="141"/>
      <c r="E38" s="141"/>
      <c r="F38" s="141"/>
    </row>
    <row r="39" ht="15.75" customHeight="1">
      <c r="B39" s="141"/>
      <c r="C39" s="141"/>
      <c r="D39" s="141"/>
      <c r="E39" s="141"/>
      <c r="F39" s="141"/>
    </row>
    <row r="40" ht="15.75" customHeight="1">
      <c r="B40" s="141"/>
      <c r="C40" s="141"/>
      <c r="D40" s="141"/>
      <c r="E40" s="141"/>
      <c r="F40" s="141"/>
    </row>
    <row r="41" ht="15.75" customHeight="1">
      <c r="B41" s="141"/>
      <c r="C41" s="141"/>
      <c r="D41" s="141"/>
      <c r="E41" s="141"/>
      <c r="F41" s="141"/>
    </row>
    <row r="42" ht="15.75" customHeight="1">
      <c r="B42" s="141"/>
      <c r="C42" s="141"/>
      <c r="D42" s="141"/>
      <c r="E42" s="141"/>
      <c r="F42" s="141"/>
    </row>
    <row r="43" ht="15.75" customHeight="1">
      <c r="B43" s="141"/>
      <c r="C43" s="141"/>
      <c r="D43" s="141"/>
      <c r="E43" s="141"/>
      <c r="F43" s="141"/>
    </row>
    <row r="44" ht="15.75" customHeight="1">
      <c r="B44" s="141"/>
      <c r="C44" s="141"/>
      <c r="D44" s="141"/>
      <c r="E44" s="141"/>
      <c r="F44" s="141"/>
    </row>
    <row r="45" ht="15.75" customHeight="1">
      <c r="B45" s="141"/>
      <c r="C45" s="141"/>
      <c r="D45" s="141"/>
      <c r="E45" s="141"/>
      <c r="F45" s="141"/>
    </row>
    <row r="46" ht="15.75" customHeight="1">
      <c r="B46" s="141"/>
      <c r="C46" s="141"/>
      <c r="D46" s="141"/>
      <c r="E46" s="141"/>
      <c r="F46" s="141"/>
    </row>
    <row r="47" ht="15.75" customHeight="1">
      <c r="B47" s="141"/>
      <c r="C47" s="141"/>
      <c r="D47" s="141"/>
      <c r="E47" s="141"/>
      <c r="F47" s="141"/>
    </row>
    <row r="48" ht="15.75" customHeight="1">
      <c r="B48" s="141"/>
      <c r="C48" s="141"/>
      <c r="D48" s="141"/>
      <c r="E48" s="141"/>
      <c r="F48" s="141"/>
    </row>
    <row r="49" ht="15.75" customHeight="1">
      <c r="B49" s="141"/>
      <c r="C49" s="141"/>
      <c r="D49" s="141"/>
      <c r="E49" s="141"/>
      <c r="F49" s="141"/>
    </row>
    <row r="50" ht="15.75" customHeight="1">
      <c r="B50" s="141"/>
      <c r="C50" s="141"/>
      <c r="D50" s="141"/>
      <c r="E50" s="141"/>
      <c r="F50" s="141"/>
    </row>
    <row r="51" ht="15.75" customHeight="1">
      <c r="B51" s="141"/>
      <c r="C51" s="141"/>
      <c r="D51" s="141"/>
      <c r="E51" s="141"/>
      <c r="F51" s="141"/>
    </row>
    <row r="52" ht="15.75" customHeight="1">
      <c r="B52" s="141"/>
      <c r="C52" s="141"/>
      <c r="D52" s="141"/>
      <c r="E52" s="141"/>
      <c r="F52" s="141"/>
    </row>
    <row r="53" ht="15.75" customHeight="1">
      <c r="B53" s="141"/>
      <c r="C53" s="141"/>
      <c r="D53" s="141"/>
      <c r="E53" s="141"/>
      <c r="F53" s="141"/>
    </row>
    <row r="54" ht="15.75" customHeight="1">
      <c r="B54" s="141"/>
      <c r="C54" s="141"/>
      <c r="D54" s="141"/>
      <c r="E54" s="141"/>
      <c r="F54" s="141"/>
    </row>
    <row r="55" ht="15.75" customHeight="1">
      <c r="B55" s="141"/>
      <c r="C55" s="141"/>
      <c r="D55" s="141"/>
      <c r="E55" s="141"/>
      <c r="F55" s="141"/>
    </row>
    <row r="56" ht="15.75" customHeight="1">
      <c r="B56" s="141"/>
      <c r="C56" s="141"/>
      <c r="D56" s="141"/>
      <c r="E56" s="141"/>
      <c r="F56" s="141"/>
    </row>
    <row r="57" ht="15.75" customHeight="1">
      <c r="B57" s="141"/>
      <c r="C57" s="141"/>
      <c r="D57" s="141"/>
      <c r="E57" s="141"/>
      <c r="F57" s="141"/>
    </row>
    <row r="58" ht="15.75" customHeight="1">
      <c r="B58" s="141"/>
      <c r="C58" s="141"/>
      <c r="D58" s="141"/>
      <c r="E58" s="141"/>
      <c r="F58" s="141"/>
    </row>
    <row r="59" ht="15.75" customHeight="1">
      <c r="B59" s="141"/>
      <c r="C59" s="141"/>
      <c r="D59" s="141"/>
      <c r="E59" s="141"/>
      <c r="F59" s="141"/>
    </row>
    <row r="60" ht="15.75" customHeight="1">
      <c r="B60" s="141"/>
      <c r="C60" s="141"/>
      <c r="D60" s="141"/>
      <c r="E60" s="141"/>
      <c r="F60" s="141"/>
    </row>
    <row r="61" ht="15.75" customHeight="1">
      <c r="B61" s="141"/>
      <c r="C61" s="141"/>
      <c r="D61" s="141"/>
      <c r="E61" s="141"/>
      <c r="F61" s="141"/>
    </row>
    <row r="62" ht="15.75" customHeight="1">
      <c r="B62" s="141"/>
      <c r="C62" s="141"/>
      <c r="D62" s="141"/>
      <c r="E62" s="141"/>
      <c r="F62" s="141"/>
    </row>
    <row r="63" ht="15.75" customHeight="1">
      <c r="B63" s="141"/>
      <c r="C63" s="141"/>
      <c r="D63" s="141"/>
      <c r="E63" s="141"/>
      <c r="F63" s="141"/>
    </row>
    <row r="64" ht="15.75" customHeight="1">
      <c r="B64" s="141"/>
      <c r="C64" s="141"/>
      <c r="D64" s="141"/>
      <c r="E64" s="141"/>
      <c r="F64" s="141"/>
    </row>
    <row r="65" ht="15.75" customHeight="1">
      <c r="B65" s="141"/>
      <c r="C65" s="141"/>
      <c r="D65" s="141"/>
      <c r="E65" s="141"/>
      <c r="F65" s="141"/>
    </row>
    <row r="66" ht="15.75" customHeight="1">
      <c r="B66" s="141"/>
      <c r="C66" s="141"/>
      <c r="D66" s="141"/>
      <c r="E66" s="141"/>
      <c r="F66" s="141"/>
    </row>
    <row r="67" ht="15.75" customHeight="1">
      <c r="B67" s="141"/>
      <c r="C67" s="141"/>
      <c r="D67" s="141"/>
      <c r="E67" s="141"/>
      <c r="F67" s="141"/>
    </row>
    <row r="68" ht="15.75" customHeight="1">
      <c r="B68" s="141"/>
      <c r="C68" s="141"/>
      <c r="D68" s="141"/>
      <c r="E68" s="141"/>
      <c r="F68" s="141"/>
    </row>
    <row r="69" ht="15.75" customHeight="1">
      <c r="B69" s="141"/>
      <c r="C69" s="141"/>
      <c r="D69" s="141"/>
      <c r="E69" s="141"/>
      <c r="F69" s="141"/>
    </row>
    <row r="70" ht="15.75" customHeight="1">
      <c r="B70" s="141"/>
      <c r="C70" s="141"/>
      <c r="D70" s="141"/>
      <c r="E70" s="141"/>
      <c r="F70" s="141"/>
    </row>
    <row r="71" ht="15.75" customHeight="1">
      <c r="B71" s="141"/>
      <c r="C71" s="141"/>
      <c r="D71" s="141"/>
      <c r="E71" s="141"/>
      <c r="F71" s="141"/>
    </row>
    <row r="72" ht="15.75" customHeight="1">
      <c r="B72" s="141"/>
      <c r="C72" s="141"/>
      <c r="D72" s="141"/>
      <c r="E72" s="141"/>
      <c r="F72" s="141"/>
    </row>
    <row r="73" ht="15.75" customHeight="1">
      <c r="B73" s="141"/>
      <c r="C73" s="141"/>
      <c r="D73" s="141"/>
      <c r="E73" s="141"/>
      <c r="F73" s="141"/>
    </row>
    <row r="74" ht="15.75" customHeight="1">
      <c r="B74" s="141"/>
      <c r="C74" s="141"/>
      <c r="D74" s="141"/>
      <c r="E74" s="141"/>
      <c r="F74" s="141"/>
    </row>
    <row r="75" ht="15.75" customHeight="1">
      <c r="B75" s="141"/>
      <c r="C75" s="141"/>
      <c r="D75" s="141"/>
      <c r="E75" s="141"/>
      <c r="F75" s="141"/>
    </row>
    <row r="76" ht="15.75" customHeight="1">
      <c r="B76" s="141"/>
      <c r="C76" s="141"/>
      <c r="D76" s="141"/>
      <c r="E76" s="141"/>
      <c r="F76" s="141"/>
    </row>
    <row r="77" ht="15.75" customHeight="1">
      <c r="B77" s="141"/>
      <c r="C77" s="141"/>
      <c r="D77" s="141"/>
      <c r="E77" s="141"/>
      <c r="F77" s="141"/>
    </row>
    <row r="78" ht="15.75" customHeight="1">
      <c r="B78" s="141"/>
      <c r="C78" s="141"/>
      <c r="D78" s="141"/>
      <c r="E78" s="141"/>
      <c r="F78" s="141"/>
    </row>
    <row r="79" ht="15.75" customHeight="1">
      <c r="B79" s="141"/>
      <c r="C79" s="141"/>
      <c r="D79" s="141"/>
      <c r="E79" s="141"/>
      <c r="F79" s="141"/>
    </row>
    <row r="80" ht="15.75" customHeight="1">
      <c r="B80" s="141"/>
      <c r="C80" s="141"/>
      <c r="D80" s="141"/>
      <c r="E80" s="141"/>
      <c r="F80" s="141"/>
    </row>
    <row r="81" ht="15.75" customHeight="1">
      <c r="B81" s="141"/>
      <c r="C81" s="141"/>
      <c r="D81" s="141"/>
      <c r="E81" s="141"/>
      <c r="F81" s="141"/>
    </row>
    <row r="82" ht="15.75" customHeight="1">
      <c r="B82" s="141"/>
      <c r="C82" s="141"/>
      <c r="D82" s="141"/>
      <c r="E82" s="141"/>
      <c r="F82" s="141"/>
    </row>
    <row r="83" ht="15.75" customHeight="1">
      <c r="B83" s="141"/>
      <c r="C83" s="141"/>
      <c r="D83" s="141"/>
      <c r="E83" s="141"/>
      <c r="F83" s="141"/>
    </row>
    <row r="84" ht="15.75" customHeight="1">
      <c r="B84" s="141"/>
      <c r="C84" s="141"/>
      <c r="D84" s="141"/>
      <c r="E84" s="141"/>
      <c r="F84" s="141"/>
    </row>
    <row r="85" ht="15.75" customHeight="1">
      <c r="B85" s="141"/>
      <c r="C85" s="141"/>
      <c r="D85" s="141"/>
      <c r="E85" s="141"/>
      <c r="F85" s="141"/>
    </row>
    <row r="86" ht="15.75" customHeight="1">
      <c r="B86" s="141"/>
      <c r="C86" s="141"/>
      <c r="D86" s="141"/>
      <c r="E86" s="141"/>
      <c r="F86" s="141"/>
    </row>
    <row r="87" ht="15.75" customHeight="1">
      <c r="B87" s="141"/>
      <c r="C87" s="141"/>
      <c r="D87" s="141"/>
      <c r="E87" s="141"/>
      <c r="F87" s="141"/>
    </row>
    <row r="88" ht="15.75" customHeight="1">
      <c r="B88" s="141"/>
      <c r="C88" s="141"/>
      <c r="D88" s="141"/>
      <c r="E88" s="141"/>
      <c r="F88" s="141"/>
    </row>
    <row r="89" ht="15.75" customHeight="1">
      <c r="B89" s="141"/>
      <c r="C89" s="141"/>
      <c r="D89" s="141"/>
      <c r="E89" s="141"/>
      <c r="F89" s="141"/>
    </row>
    <row r="90" ht="15.75" customHeight="1">
      <c r="B90" s="141"/>
      <c r="C90" s="141"/>
      <c r="D90" s="141"/>
      <c r="E90" s="141"/>
      <c r="F90" s="141"/>
    </row>
    <row r="91" ht="15.75" customHeight="1">
      <c r="B91" s="141"/>
      <c r="C91" s="141"/>
      <c r="D91" s="141"/>
      <c r="E91" s="141"/>
      <c r="F91" s="141"/>
    </row>
    <row r="92" ht="15.75" customHeight="1">
      <c r="B92" s="141"/>
      <c r="C92" s="141"/>
      <c r="D92" s="141"/>
      <c r="E92" s="141"/>
      <c r="F92" s="141"/>
    </row>
    <row r="93" ht="15.75" customHeight="1">
      <c r="B93" s="141"/>
      <c r="C93" s="141"/>
      <c r="D93" s="141"/>
      <c r="E93" s="141"/>
      <c r="F93" s="141"/>
    </row>
    <row r="94" ht="15.75" customHeight="1">
      <c r="B94" s="141"/>
      <c r="C94" s="141"/>
      <c r="D94" s="141"/>
      <c r="E94" s="141"/>
      <c r="F94" s="141"/>
    </row>
    <row r="95" ht="15.75" customHeight="1">
      <c r="B95" s="141"/>
      <c r="C95" s="141"/>
      <c r="D95" s="141"/>
      <c r="E95" s="141"/>
      <c r="F95" s="141"/>
    </row>
    <row r="96" ht="15.75" customHeight="1">
      <c r="B96" s="141"/>
      <c r="C96" s="141"/>
      <c r="D96" s="141"/>
      <c r="E96" s="141"/>
      <c r="F96" s="141"/>
    </row>
    <row r="97" ht="15.75" customHeight="1">
      <c r="B97" s="141"/>
      <c r="C97" s="141"/>
      <c r="D97" s="141"/>
      <c r="E97" s="141"/>
      <c r="F97" s="141"/>
    </row>
    <row r="98" ht="15.75" customHeight="1">
      <c r="B98" s="141"/>
      <c r="C98" s="141"/>
      <c r="D98" s="141"/>
      <c r="E98" s="141"/>
      <c r="F98" s="141"/>
    </row>
    <row r="99" ht="15.75" customHeight="1">
      <c r="B99" s="141"/>
      <c r="C99" s="141"/>
      <c r="D99" s="141"/>
      <c r="E99" s="141"/>
      <c r="F99" s="141"/>
    </row>
    <row r="100" ht="15.75" customHeight="1">
      <c r="B100" s="141"/>
      <c r="C100" s="141"/>
      <c r="D100" s="141"/>
      <c r="E100" s="141"/>
      <c r="F100" s="141"/>
    </row>
    <row r="101" ht="15.75" customHeight="1">
      <c r="B101" s="141"/>
      <c r="C101" s="141"/>
      <c r="D101" s="141"/>
      <c r="E101" s="141"/>
      <c r="F101" s="141"/>
    </row>
    <row r="102" ht="15.75" customHeight="1">
      <c r="B102" s="141"/>
      <c r="C102" s="141"/>
      <c r="D102" s="141"/>
      <c r="E102" s="141"/>
      <c r="F102" s="141"/>
    </row>
    <row r="103" ht="15.75" customHeight="1">
      <c r="B103" s="141"/>
      <c r="C103" s="141"/>
      <c r="D103" s="141"/>
      <c r="E103" s="141"/>
      <c r="F103" s="141"/>
    </row>
    <row r="104" ht="15.75" customHeight="1">
      <c r="B104" s="141"/>
      <c r="C104" s="141"/>
      <c r="D104" s="141"/>
      <c r="E104" s="141"/>
      <c r="F104" s="141"/>
    </row>
    <row r="105" ht="15.75" customHeight="1">
      <c r="B105" s="141"/>
      <c r="C105" s="141"/>
      <c r="D105" s="141"/>
      <c r="E105" s="141"/>
      <c r="F105" s="141"/>
    </row>
    <row r="106" ht="15.75" customHeight="1">
      <c r="B106" s="141"/>
      <c r="C106" s="141"/>
      <c r="D106" s="141"/>
      <c r="E106" s="141"/>
      <c r="F106" s="141"/>
    </row>
    <row r="107" ht="15.75" customHeight="1">
      <c r="B107" s="141"/>
      <c r="C107" s="141"/>
      <c r="D107" s="141"/>
      <c r="E107" s="141"/>
      <c r="F107" s="141"/>
    </row>
    <row r="108" ht="15.75" customHeight="1">
      <c r="B108" s="141"/>
      <c r="C108" s="141"/>
      <c r="D108" s="141"/>
      <c r="E108" s="141"/>
      <c r="F108" s="141"/>
    </row>
    <row r="109" ht="15.75" customHeight="1">
      <c r="B109" s="141"/>
      <c r="C109" s="141"/>
      <c r="D109" s="141"/>
      <c r="E109" s="141"/>
      <c r="F109" s="141"/>
    </row>
    <row r="110" ht="15.75" customHeight="1">
      <c r="B110" s="141"/>
      <c r="C110" s="141"/>
      <c r="D110" s="141"/>
      <c r="E110" s="141"/>
      <c r="F110" s="141"/>
    </row>
    <row r="111" ht="15.75" customHeight="1">
      <c r="B111" s="141"/>
      <c r="C111" s="141"/>
      <c r="D111" s="141"/>
      <c r="E111" s="141"/>
      <c r="F111" s="141"/>
    </row>
    <row r="112" ht="15.75" customHeight="1">
      <c r="B112" s="141"/>
      <c r="C112" s="141"/>
      <c r="D112" s="141"/>
      <c r="E112" s="141"/>
      <c r="F112" s="141"/>
    </row>
    <row r="113" ht="15.75" customHeight="1">
      <c r="B113" s="141"/>
      <c r="C113" s="141"/>
      <c r="D113" s="141"/>
      <c r="E113" s="141"/>
      <c r="F113" s="141"/>
    </row>
    <row r="114" ht="15.75" customHeight="1">
      <c r="B114" s="141"/>
      <c r="C114" s="141"/>
      <c r="D114" s="141"/>
      <c r="E114" s="141"/>
      <c r="F114" s="141"/>
    </row>
    <row r="115" ht="15.75" customHeight="1">
      <c r="B115" s="141"/>
      <c r="C115" s="141"/>
      <c r="D115" s="141"/>
      <c r="E115" s="141"/>
      <c r="F115" s="141"/>
    </row>
    <row r="116" ht="15.75" customHeight="1">
      <c r="B116" s="141"/>
      <c r="C116" s="141"/>
      <c r="D116" s="141"/>
      <c r="E116" s="141"/>
      <c r="F116" s="141"/>
    </row>
    <row r="117" ht="15.75" customHeight="1">
      <c r="B117" s="141"/>
      <c r="C117" s="141"/>
      <c r="D117" s="141"/>
      <c r="E117" s="141"/>
      <c r="F117" s="141"/>
    </row>
    <row r="118" ht="15.75" customHeight="1">
      <c r="B118" s="141"/>
      <c r="C118" s="141"/>
      <c r="D118" s="141"/>
      <c r="E118" s="141"/>
      <c r="F118" s="141"/>
    </row>
    <row r="119" ht="15.75" customHeight="1">
      <c r="B119" s="141"/>
      <c r="C119" s="141"/>
      <c r="D119" s="141"/>
      <c r="E119" s="141"/>
      <c r="F119" s="141"/>
    </row>
    <row r="120" ht="15.75" customHeight="1">
      <c r="B120" s="141"/>
      <c r="C120" s="141"/>
      <c r="D120" s="141"/>
      <c r="E120" s="141"/>
      <c r="F120" s="141"/>
    </row>
    <row r="121" ht="15.75" customHeight="1">
      <c r="B121" s="141"/>
      <c r="C121" s="141"/>
      <c r="D121" s="141"/>
      <c r="E121" s="141"/>
      <c r="F121" s="141"/>
    </row>
    <row r="122" ht="15.75" customHeight="1">
      <c r="B122" s="141"/>
      <c r="C122" s="141"/>
      <c r="D122" s="141"/>
      <c r="E122" s="141"/>
      <c r="F122" s="141"/>
    </row>
    <row r="123" ht="15.75" customHeight="1">
      <c r="B123" s="141"/>
      <c r="C123" s="141"/>
      <c r="D123" s="141"/>
      <c r="E123" s="141"/>
      <c r="F123" s="141"/>
    </row>
    <row r="124" ht="15.75" customHeight="1">
      <c r="B124" s="141"/>
      <c r="C124" s="141"/>
      <c r="D124" s="141"/>
      <c r="E124" s="141"/>
      <c r="F124" s="141"/>
    </row>
    <row r="125" ht="15.75" customHeight="1">
      <c r="B125" s="141"/>
      <c r="C125" s="141"/>
      <c r="D125" s="141"/>
      <c r="E125" s="141"/>
      <c r="F125" s="141"/>
    </row>
    <row r="126" ht="15.75" customHeight="1">
      <c r="B126" s="141"/>
      <c r="C126" s="141"/>
      <c r="D126" s="141"/>
      <c r="E126" s="141"/>
      <c r="F126" s="141"/>
    </row>
    <row r="127" ht="15.75" customHeight="1">
      <c r="B127" s="141"/>
      <c r="C127" s="141"/>
      <c r="D127" s="141"/>
      <c r="E127" s="141"/>
      <c r="F127" s="141"/>
    </row>
    <row r="128" ht="15.75" customHeight="1">
      <c r="B128" s="141"/>
      <c r="C128" s="141"/>
      <c r="D128" s="141"/>
      <c r="E128" s="141"/>
      <c r="F128" s="141"/>
    </row>
    <row r="129" ht="15.75" customHeight="1">
      <c r="B129" s="141"/>
      <c r="C129" s="141"/>
      <c r="D129" s="141"/>
      <c r="E129" s="141"/>
      <c r="F129" s="141"/>
    </row>
    <row r="130" ht="15.75" customHeight="1">
      <c r="B130" s="141"/>
      <c r="C130" s="141"/>
      <c r="D130" s="141"/>
      <c r="E130" s="141"/>
      <c r="F130" s="141"/>
    </row>
    <row r="131" ht="15.75" customHeight="1">
      <c r="B131" s="141"/>
      <c r="C131" s="141"/>
      <c r="D131" s="141"/>
      <c r="E131" s="141"/>
      <c r="F131" s="141"/>
    </row>
    <row r="132" ht="15.75" customHeight="1">
      <c r="B132" s="141"/>
      <c r="C132" s="141"/>
      <c r="D132" s="141"/>
      <c r="E132" s="141"/>
      <c r="F132" s="141"/>
    </row>
    <row r="133" ht="15.75" customHeight="1">
      <c r="B133" s="141"/>
      <c r="C133" s="141"/>
      <c r="D133" s="141"/>
      <c r="E133" s="141"/>
      <c r="F133" s="141"/>
    </row>
    <row r="134" ht="15.75" customHeight="1">
      <c r="B134" s="141"/>
      <c r="C134" s="141"/>
      <c r="D134" s="141"/>
      <c r="E134" s="141"/>
      <c r="F134" s="141"/>
    </row>
    <row r="135" ht="15.75" customHeight="1">
      <c r="B135" s="141"/>
      <c r="C135" s="141"/>
      <c r="D135" s="141"/>
      <c r="E135" s="141"/>
      <c r="F135" s="141"/>
    </row>
    <row r="136" ht="15.75" customHeight="1">
      <c r="B136" s="141"/>
      <c r="C136" s="141"/>
      <c r="D136" s="141"/>
      <c r="E136" s="141"/>
      <c r="F136" s="141"/>
    </row>
    <row r="137" ht="15.75" customHeight="1">
      <c r="B137" s="141"/>
      <c r="C137" s="141"/>
      <c r="D137" s="141"/>
      <c r="E137" s="141"/>
      <c r="F137" s="141"/>
    </row>
    <row r="138" ht="15.75" customHeight="1">
      <c r="B138" s="141"/>
      <c r="C138" s="141"/>
      <c r="D138" s="141"/>
      <c r="E138" s="141"/>
      <c r="F138" s="141"/>
    </row>
    <row r="139" ht="15.75" customHeight="1">
      <c r="B139" s="141"/>
      <c r="C139" s="141"/>
      <c r="D139" s="141"/>
      <c r="E139" s="141"/>
      <c r="F139" s="141"/>
    </row>
    <row r="140" ht="15.75" customHeight="1">
      <c r="B140" s="141"/>
      <c r="C140" s="141"/>
      <c r="D140" s="141"/>
      <c r="E140" s="141"/>
      <c r="F140" s="141"/>
    </row>
    <row r="141" ht="15.75" customHeight="1">
      <c r="B141" s="141"/>
      <c r="C141" s="141"/>
      <c r="D141" s="141"/>
      <c r="E141" s="141"/>
      <c r="F141" s="141"/>
    </row>
    <row r="142" ht="15.75" customHeight="1">
      <c r="B142" s="141"/>
      <c r="C142" s="141"/>
      <c r="D142" s="141"/>
      <c r="E142" s="141"/>
      <c r="F142" s="141"/>
    </row>
    <row r="143" ht="15.75" customHeight="1">
      <c r="B143" s="141"/>
      <c r="C143" s="141"/>
      <c r="D143" s="141"/>
      <c r="E143" s="141"/>
      <c r="F143" s="141"/>
    </row>
    <row r="144" ht="15.75" customHeight="1">
      <c r="B144" s="141"/>
      <c r="C144" s="141"/>
      <c r="D144" s="141"/>
      <c r="E144" s="141"/>
      <c r="F144" s="141"/>
    </row>
    <row r="145" ht="15.75" customHeight="1">
      <c r="B145" s="141"/>
      <c r="C145" s="141"/>
      <c r="D145" s="141"/>
      <c r="E145" s="141"/>
      <c r="F145" s="141"/>
    </row>
    <row r="146" ht="15.75" customHeight="1">
      <c r="B146" s="141"/>
      <c r="C146" s="141"/>
      <c r="D146" s="141"/>
      <c r="E146" s="141"/>
      <c r="F146" s="141"/>
    </row>
    <row r="147" ht="15.75" customHeight="1">
      <c r="B147" s="141"/>
      <c r="C147" s="141"/>
      <c r="D147" s="141"/>
      <c r="E147" s="141"/>
      <c r="F147" s="141"/>
    </row>
    <row r="148" ht="15.75" customHeight="1">
      <c r="B148" s="141"/>
      <c r="C148" s="141"/>
      <c r="D148" s="141"/>
      <c r="E148" s="141"/>
      <c r="F148" s="141"/>
    </row>
    <row r="149" ht="15.75" customHeight="1">
      <c r="B149" s="141"/>
      <c r="C149" s="141"/>
      <c r="D149" s="141"/>
      <c r="E149" s="141"/>
      <c r="F149" s="141"/>
    </row>
    <row r="150" ht="15.75" customHeight="1">
      <c r="B150" s="141"/>
      <c r="C150" s="141"/>
      <c r="D150" s="141"/>
      <c r="E150" s="141"/>
      <c r="F150" s="141"/>
    </row>
    <row r="151" ht="15.75" customHeight="1">
      <c r="B151" s="141"/>
      <c r="C151" s="141"/>
      <c r="D151" s="141"/>
      <c r="E151" s="141"/>
      <c r="F151" s="141"/>
    </row>
    <row r="152" ht="15.75" customHeight="1">
      <c r="B152" s="141"/>
      <c r="C152" s="141"/>
      <c r="D152" s="141"/>
      <c r="E152" s="141"/>
      <c r="F152" s="141"/>
    </row>
    <row r="153" ht="15.75" customHeight="1">
      <c r="B153" s="141"/>
      <c r="C153" s="141"/>
      <c r="D153" s="141"/>
      <c r="E153" s="141"/>
      <c r="F153" s="141"/>
    </row>
    <row r="154" ht="15.75" customHeight="1">
      <c r="B154" s="141"/>
      <c r="C154" s="141"/>
      <c r="D154" s="141"/>
      <c r="E154" s="141"/>
      <c r="F154" s="141"/>
    </row>
    <row r="155" ht="15.75" customHeight="1">
      <c r="B155" s="141"/>
      <c r="C155" s="141"/>
      <c r="D155" s="141"/>
      <c r="E155" s="141"/>
      <c r="F155" s="141"/>
    </row>
    <row r="156" ht="15.75" customHeight="1">
      <c r="B156" s="141"/>
      <c r="C156" s="141"/>
      <c r="D156" s="141"/>
      <c r="E156" s="141"/>
      <c r="F156" s="141"/>
    </row>
    <row r="157" ht="15.75" customHeight="1">
      <c r="B157" s="141"/>
      <c r="C157" s="141"/>
      <c r="D157" s="141"/>
      <c r="E157" s="141"/>
      <c r="F157" s="141"/>
    </row>
    <row r="158" ht="15.75" customHeight="1">
      <c r="B158" s="141"/>
      <c r="C158" s="141"/>
      <c r="D158" s="141"/>
      <c r="E158" s="141"/>
      <c r="F158" s="141"/>
    </row>
    <row r="159" ht="15.75" customHeight="1">
      <c r="B159" s="141"/>
      <c r="C159" s="141"/>
      <c r="D159" s="141"/>
      <c r="E159" s="141"/>
      <c r="F159" s="141"/>
    </row>
    <row r="160" ht="15.75" customHeight="1">
      <c r="B160" s="141"/>
      <c r="C160" s="141"/>
      <c r="D160" s="141"/>
      <c r="E160" s="141"/>
      <c r="F160" s="141"/>
    </row>
    <row r="161" ht="15.75" customHeight="1">
      <c r="B161" s="141"/>
      <c r="C161" s="141"/>
      <c r="D161" s="141"/>
      <c r="E161" s="141"/>
      <c r="F161" s="141"/>
    </row>
    <row r="162" ht="15.75" customHeight="1">
      <c r="B162" s="141"/>
      <c r="C162" s="141"/>
      <c r="D162" s="141"/>
      <c r="E162" s="141"/>
      <c r="F162" s="141"/>
    </row>
    <row r="163" ht="15.75" customHeight="1">
      <c r="B163" s="141"/>
      <c r="C163" s="141"/>
      <c r="D163" s="141"/>
      <c r="E163" s="141"/>
      <c r="F163" s="141"/>
    </row>
    <row r="164" ht="15.75" customHeight="1">
      <c r="B164" s="141"/>
      <c r="C164" s="141"/>
      <c r="D164" s="141"/>
      <c r="E164" s="141"/>
      <c r="F164" s="141"/>
    </row>
    <row r="165" ht="15.75" customHeight="1">
      <c r="B165" s="141"/>
      <c r="C165" s="141"/>
      <c r="D165" s="141"/>
      <c r="E165" s="141"/>
      <c r="F165" s="141"/>
    </row>
    <row r="166" ht="15.75" customHeight="1">
      <c r="B166" s="141"/>
      <c r="C166" s="141"/>
      <c r="D166" s="141"/>
      <c r="E166" s="141"/>
      <c r="F166" s="141"/>
    </row>
    <row r="167" ht="15.75" customHeight="1">
      <c r="B167" s="141"/>
      <c r="C167" s="141"/>
      <c r="D167" s="141"/>
      <c r="E167" s="141"/>
      <c r="F167" s="141"/>
    </row>
    <row r="168" ht="15.75" customHeight="1">
      <c r="B168" s="141"/>
      <c r="C168" s="141"/>
      <c r="D168" s="141"/>
      <c r="E168" s="141"/>
      <c r="F168" s="141"/>
    </row>
    <row r="169" ht="15.75" customHeight="1">
      <c r="B169" s="141"/>
      <c r="C169" s="141"/>
      <c r="D169" s="141"/>
      <c r="E169" s="141"/>
      <c r="F169" s="141"/>
    </row>
    <row r="170" ht="15.75" customHeight="1">
      <c r="B170" s="141"/>
      <c r="C170" s="141"/>
      <c r="D170" s="141"/>
      <c r="E170" s="141"/>
      <c r="F170" s="141"/>
    </row>
    <row r="171" ht="15.75" customHeight="1">
      <c r="B171" s="141"/>
      <c r="C171" s="141"/>
      <c r="D171" s="141"/>
      <c r="E171" s="141"/>
      <c r="F171" s="141"/>
    </row>
    <row r="172" ht="15.75" customHeight="1">
      <c r="B172" s="141"/>
      <c r="C172" s="141"/>
      <c r="D172" s="141"/>
      <c r="E172" s="141"/>
      <c r="F172" s="141"/>
    </row>
    <row r="173" ht="15.75" customHeight="1">
      <c r="B173" s="141"/>
      <c r="C173" s="141"/>
      <c r="D173" s="141"/>
      <c r="E173" s="141"/>
      <c r="F173" s="141"/>
    </row>
    <row r="174" ht="15.75" customHeight="1">
      <c r="B174" s="141"/>
      <c r="C174" s="141"/>
      <c r="D174" s="141"/>
      <c r="E174" s="141"/>
      <c r="F174" s="141"/>
    </row>
    <row r="175" ht="15.75" customHeight="1">
      <c r="B175" s="141"/>
      <c r="C175" s="141"/>
      <c r="D175" s="141"/>
      <c r="E175" s="141"/>
      <c r="F175" s="141"/>
    </row>
    <row r="176" ht="15.75" customHeight="1">
      <c r="B176" s="141"/>
      <c r="C176" s="141"/>
      <c r="D176" s="141"/>
      <c r="E176" s="141"/>
      <c r="F176" s="141"/>
    </row>
    <row r="177" ht="15.75" customHeight="1">
      <c r="B177" s="141"/>
      <c r="C177" s="141"/>
      <c r="D177" s="141"/>
      <c r="E177" s="141"/>
      <c r="F177" s="141"/>
    </row>
    <row r="178" ht="15.75" customHeight="1">
      <c r="B178" s="141"/>
      <c r="C178" s="141"/>
      <c r="D178" s="141"/>
      <c r="E178" s="141"/>
      <c r="F178" s="141"/>
    </row>
    <row r="179" ht="15.75" customHeight="1">
      <c r="B179" s="141"/>
      <c r="C179" s="141"/>
      <c r="D179" s="141"/>
      <c r="E179" s="141"/>
      <c r="F179" s="141"/>
    </row>
    <row r="180" ht="15.75" customHeight="1">
      <c r="B180" s="141"/>
      <c r="C180" s="141"/>
      <c r="D180" s="141"/>
      <c r="E180" s="141"/>
      <c r="F180" s="141"/>
    </row>
    <row r="181" ht="15.75" customHeight="1">
      <c r="B181" s="141"/>
      <c r="C181" s="141"/>
      <c r="D181" s="141"/>
      <c r="E181" s="141"/>
      <c r="F181" s="141"/>
    </row>
    <row r="182" ht="15.75" customHeight="1">
      <c r="B182" s="141"/>
      <c r="C182" s="141"/>
      <c r="D182" s="141"/>
      <c r="E182" s="141"/>
      <c r="F182" s="141"/>
    </row>
    <row r="183" ht="15.75" customHeight="1">
      <c r="B183" s="141"/>
      <c r="C183" s="141"/>
      <c r="D183" s="141"/>
      <c r="E183" s="141"/>
      <c r="F183" s="141"/>
    </row>
    <row r="184" ht="15.75" customHeight="1">
      <c r="B184" s="141"/>
      <c r="C184" s="141"/>
      <c r="D184" s="141"/>
      <c r="E184" s="141"/>
      <c r="F184" s="141"/>
    </row>
    <row r="185" ht="15.75" customHeight="1">
      <c r="B185" s="141"/>
      <c r="C185" s="141"/>
      <c r="D185" s="141"/>
      <c r="E185" s="141"/>
      <c r="F185" s="141"/>
    </row>
    <row r="186" ht="15.75" customHeight="1">
      <c r="B186" s="141"/>
      <c r="C186" s="141"/>
      <c r="D186" s="141"/>
      <c r="E186" s="141"/>
      <c r="F186" s="141"/>
    </row>
    <row r="187" ht="15.75" customHeight="1">
      <c r="B187" s="141"/>
      <c r="C187" s="141"/>
      <c r="D187" s="141"/>
      <c r="E187" s="141"/>
      <c r="F187" s="141"/>
    </row>
    <row r="188" ht="15.75" customHeight="1">
      <c r="B188" s="141"/>
      <c r="C188" s="141"/>
      <c r="D188" s="141"/>
      <c r="E188" s="141"/>
      <c r="F188" s="141"/>
    </row>
    <row r="189" ht="15.75" customHeight="1">
      <c r="B189" s="141"/>
      <c r="C189" s="141"/>
      <c r="D189" s="141"/>
      <c r="E189" s="141"/>
      <c r="F189" s="141"/>
    </row>
    <row r="190" ht="15.75" customHeight="1">
      <c r="B190" s="141"/>
      <c r="C190" s="141"/>
      <c r="D190" s="141"/>
      <c r="E190" s="141"/>
      <c r="F190" s="141"/>
    </row>
    <row r="191" ht="15.75" customHeight="1">
      <c r="B191" s="141"/>
      <c r="C191" s="141"/>
      <c r="D191" s="141"/>
      <c r="E191" s="141"/>
      <c r="F191" s="141"/>
    </row>
    <row r="192" ht="15.75" customHeight="1">
      <c r="B192" s="141"/>
      <c r="C192" s="141"/>
      <c r="D192" s="141"/>
      <c r="E192" s="141"/>
      <c r="F192" s="141"/>
    </row>
    <row r="193" ht="15.75" customHeight="1">
      <c r="B193" s="141"/>
      <c r="C193" s="141"/>
      <c r="D193" s="141"/>
      <c r="E193" s="141"/>
      <c r="F193" s="141"/>
    </row>
    <row r="194" ht="15.75" customHeight="1">
      <c r="B194" s="141"/>
      <c r="C194" s="141"/>
      <c r="D194" s="141"/>
      <c r="E194" s="141"/>
      <c r="F194" s="141"/>
    </row>
    <row r="195" ht="15.75" customHeight="1">
      <c r="B195" s="141"/>
      <c r="C195" s="141"/>
      <c r="D195" s="141"/>
      <c r="E195" s="141"/>
      <c r="F195" s="141"/>
    </row>
    <row r="196" ht="15.75" customHeight="1">
      <c r="B196" s="141"/>
      <c r="C196" s="141"/>
      <c r="D196" s="141"/>
      <c r="E196" s="141"/>
      <c r="F196" s="141"/>
    </row>
    <row r="197" ht="15.75" customHeight="1">
      <c r="B197" s="141"/>
      <c r="C197" s="141"/>
      <c r="D197" s="141"/>
      <c r="E197" s="141"/>
      <c r="F197" s="141"/>
    </row>
    <row r="198" ht="15.75" customHeight="1">
      <c r="B198" s="141"/>
      <c r="C198" s="141"/>
      <c r="D198" s="141"/>
      <c r="E198" s="141"/>
      <c r="F198" s="141"/>
    </row>
    <row r="199" ht="15.75" customHeight="1">
      <c r="B199" s="141"/>
      <c r="C199" s="141"/>
      <c r="D199" s="141"/>
      <c r="E199" s="141"/>
      <c r="F199" s="141"/>
    </row>
    <row r="200" ht="15.75" customHeight="1">
      <c r="B200" s="141"/>
      <c r="C200" s="141"/>
      <c r="D200" s="141"/>
      <c r="E200" s="141"/>
      <c r="F200" s="141"/>
    </row>
    <row r="201" ht="15.75" customHeight="1">
      <c r="B201" s="141"/>
      <c r="C201" s="141"/>
      <c r="D201" s="141"/>
      <c r="E201" s="141"/>
      <c r="F201" s="141"/>
    </row>
    <row r="202" ht="15.75" customHeight="1">
      <c r="B202" s="141"/>
      <c r="C202" s="141"/>
      <c r="D202" s="141"/>
      <c r="E202" s="141"/>
      <c r="F202" s="141"/>
    </row>
    <row r="203" ht="15.75" customHeight="1">
      <c r="B203" s="141"/>
      <c r="C203" s="141"/>
      <c r="D203" s="141"/>
      <c r="E203" s="141"/>
      <c r="F203" s="141"/>
    </row>
    <row r="204" ht="15.75" customHeight="1">
      <c r="B204" s="141"/>
      <c r="C204" s="141"/>
      <c r="D204" s="141"/>
      <c r="E204" s="141"/>
      <c r="F204" s="141"/>
    </row>
    <row r="205" ht="15.75" customHeight="1">
      <c r="B205" s="141"/>
      <c r="C205" s="141"/>
      <c r="D205" s="141"/>
      <c r="E205" s="141"/>
      <c r="F205" s="141"/>
    </row>
    <row r="206" ht="15.75" customHeight="1">
      <c r="B206" s="141"/>
      <c r="C206" s="141"/>
      <c r="D206" s="141"/>
      <c r="E206" s="141"/>
      <c r="F206" s="141"/>
    </row>
    <row r="207" ht="15.75" customHeight="1">
      <c r="B207" s="141"/>
      <c r="C207" s="141"/>
      <c r="D207" s="141"/>
      <c r="E207" s="141"/>
      <c r="F207" s="141"/>
    </row>
    <row r="208" ht="15.75" customHeight="1">
      <c r="B208" s="141"/>
      <c r="C208" s="141"/>
      <c r="D208" s="141"/>
      <c r="E208" s="141"/>
      <c r="F208" s="141"/>
    </row>
    <row r="209" ht="15.75" customHeight="1">
      <c r="B209" s="141"/>
      <c r="C209" s="141"/>
      <c r="D209" s="141"/>
      <c r="E209" s="141"/>
      <c r="F209" s="141"/>
    </row>
    <row r="210" ht="15.75" customHeight="1">
      <c r="B210" s="141"/>
      <c r="C210" s="141"/>
      <c r="D210" s="141"/>
      <c r="E210" s="141"/>
      <c r="F210" s="141"/>
    </row>
    <row r="211" ht="15.75" customHeight="1">
      <c r="B211" s="141"/>
      <c r="C211" s="141"/>
      <c r="D211" s="141"/>
      <c r="E211" s="141"/>
      <c r="F211" s="141"/>
    </row>
    <row r="212" ht="15.75" customHeight="1">
      <c r="B212" s="141"/>
      <c r="C212" s="141"/>
      <c r="D212" s="141"/>
      <c r="E212" s="141"/>
      <c r="F212" s="141"/>
    </row>
    <row r="213" ht="15.75" customHeight="1">
      <c r="B213" s="141"/>
      <c r="C213" s="141"/>
      <c r="D213" s="141"/>
      <c r="E213" s="141"/>
      <c r="F213" s="141"/>
    </row>
    <row r="214" ht="15.75" customHeight="1">
      <c r="B214" s="141"/>
      <c r="C214" s="141"/>
      <c r="D214" s="141"/>
      <c r="E214" s="141"/>
      <c r="F214" s="141"/>
    </row>
    <row r="215" ht="15.75" customHeight="1">
      <c r="B215" s="141"/>
      <c r="C215" s="141"/>
      <c r="D215" s="141"/>
      <c r="E215" s="141"/>
      <c r="F215" s="141"/>
    </row>
    <row r="216" ht="15.75" customHeight="1">
      <c r="B216" s="141"/>
      <c r="C216" s="141"/>
      <c r="D216" s="141"/>
      <c r="E216" s="141"/>
      <c r="F216" s="141"/>
    </row>
    <row r="217" ht="15.75" customHeight="1">
      <c r="B217" s="141"/>
      <c r="C217" s="141"/>
      <c r="D217" s="141"/>
      <c r="E217" s="141"/>
      <c r="F217" s="141"/>
    </row>
    <row r="218" ht="15.75" customHeight="1">
      <c r="B218" s="141"/>
      <c r="C218" s="141"/>
      <c r="D218" s="141"/>
      <c r="E218" s="141"/>
      <c r="F218" s="141"/>
    </row>
    <row r="219" ht="15.75" customHeight="1">
      <c r="B219" s="141"/>
      <c r="C219" s="141"/>
      <c r="D219" s="141"/>
      <c r="E219" s="141"/>
      <c r="F219" s="141"/>
    </row>
    <row r="220" ht="15.75" customHeight="1">
      <c r="B220" s="141"/>
      <c r="C220" s="141"/>
      <c r="D220" s="141"/>
      <c r="E220" s="141"/>
      <c r="F220" s="141"/>
    </row>
    <row r="221" ht="15.75" customHeight="1">
      <c r="B221" s="141"/>
      <c r="C221" s="141"/>
      <c r="D221" s="141"/>
      <c r="E221" s="141"/>
      <c r="F221" s="141"/>
    </row>
    <row r="222" ht="15.75" customHeight="1">
      <c r="B222" s="141"/>
      <c r="C222" s="141"/>
      <c r="D222" s="141"/>
      <c r="E222" s="141"/>
      <c r="F222" s="141"/>
    </row>
    <row r="223" ht="15.75" customHeight="1">
      <c r="B223" s="141"/>
      <c r="C223" s="141"/>
      <c r="D223" s="141"/>
      <c r="E223" s="141"/>
      <c r="F223" s="141"/>
    </row>
    <row r="224" ht="15.75" customHeight="1">
      <c r="B224" s="141"/>
      <c r="C224" s="141"/>
      <c r="D224" s="141"/>
      <c r="E224" s="141"/>
      <c r="F224" s="141"/>
    </row>
    <row r="225" ht="15.75" customHeight="1">
      <c r="B225" s="141"/>
      <c r="C225" s="141"/>
      <c r="D225" s="141"/>
      <c r="E225" s="141"/>
      <c r="F225" s="141"/>
    </row>
    <row r="226" ht="15.75" customHeight="1">
      <c r="B226" s="141"/>
      <c r="C226" s="141"/>
      <c r="D226" s="141"/>
      <c r="E226" s="141"/>
      <c r="F226" s="141"/>
    </row>
    <row r="227" ht="15.75" customHeight="1">
      <c r="B227" s="141"/>
      <c r="C227" s="141"/>
      <c r="D227" s="141"/>
      <c r="E227" s="141"/>
      <c r="F227" s="141"/>
    </row>
    <row r="228" ht="15.75" customHeight="1">
      <c r="B228" s="141"/>
      <c r="C228" s="141"/>
      <c r="D228" s="141"/>
      <c r="E228" s="141"/>
      <c r="F228" s="141"/>
    </row>
    <row r="229" ht="15.75" customHeight="1">
      <c r="B229" s="141"/>
      <c r="C229" s="141"/>
      <c r="D229" s="141"/>
      <c r="E229" s="141"/>
      <c r="F229" s="141"/>
    </row>
    <row r="230" ht="15.75" customHeight="1">
      <c r="B230" s="141"/>
      <c r="C230" s="141"/>
      <c r="D230" s="141"/>
      <c r="E230" s="141"/>
      <c r="F230" s="141"/>
    </row>
    <row r="231" ht="15.75" customHeight="1">
      <c r="B231" s="141"/>
      <c r="C231" s="141"/>
      <c r="D231" s="141"/>
      <c r="E231" s="141"/>
      <c r="F231" s="141"/>
    </row>
    <row r="232" ht="15.75" customHeight="1">
      <c r="B232" s="141"/>
      <c r="C232" s="141"/>
      <c r="D232" s="141"/>
      <c r="E232" s="141"/>
      <c r="F232" s="141"/>
    </row>
    <row r="233" ht="15.75" customHeight="1">
      <c r="B233" s="141"/>
      <c r="C233" s="141"/>
      <c r="D233" s="141"/>
      <c r="E233" s="141"/>
      <c r="F233" s="141"/>
    </row>
    <row r="234" ht="15.75" customHeight="1">
      <c r="B234" s="141"/>
      <c r="C234" s="141"/>
      <c r="D234" s="141"/>
      <c r="E234" s="141"/>
      <c r="F234" s="141"/>
    </row>
    <row r="235" ht="15.75" customHeight="1">
      <c r="B235" s="141"/>
      <c r="C235" s="141"/>
      <c r="D235" s="141"/>
      <c r="E235" s="141"/>
      <c r="F235" s="141"/>
    </row>
    <row r="236" ht="15.75" customHeight="1">
      <c r="B236" s="141"/>
      <c r="C236" s="141"/>
      <c r="D236" s="141"/>
      <c r="E236" s="141"/>
      <c r="F236" s="141"/>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30:B30"/>
    <mergeCell ref="A31:B31"/>
    <mergeCell ref="A32:B32"/>
    <mergeCell ref="A33:B33"/>
    <mergeCell ref="A34:B34"/>
    <mergeCell ref="A35:B35"/>
    <mergeCell ref="A36:B36"/>
    <mergeCell ref="A4:C4"/>
    <mergeCell ref="A6:B6"/>
    <mergeCell ref="A25:C25"/>
    <mergeCell ref="A26:C26"/>
    <mergeCell ref="A27:B27"/>
    <mergeCell ref="A28:B28"/>
    <mergeCell ref="A29:B29"/>
  </mergeCells>
  <drawing r:id="rId1"/>
</worksheet>
</file>