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bhbgdata01\mbielen$\My Documents\PFBC\2024 Year End Sales Reports\"/>
    </mc:Choice>
  </mc:AlternateContent>
  <xr:revisionPtr revIDLastSave="0" documentId="13_ncr:1_{D7EBEA84-8795-4766-8BB6-ABE5BF219915}" xr6:coauthVersionLast="47" xr6:coauthVersionMax="47" xr10:uidLastSave="{00000000-0000-0000-0000-000000000000}"/>
  <bookViews>
    <workbookView xWindow="20370" yWindow="-120" windowWidth="21840" windowHeight="13140" xr2:uid="{00000000-000D-0000-FFFF-FFFF00000000}"/>
  </bookViews>
  <sheets>
    <sheet name="License Sales 1919-Present" sheetId="5" r:id="rId1"/>
    <sheet name="Trout" sheetId="2" r:id="rId2"/>
    <sheet name="Lake Erie" sheetId="3" r:id="rId3"/>
    <sheet name="Combo" sheetId="4" r:id="rId4"/>
  </sheets>
  <definedNames>
    <definedName name="_xlnm.Print_Area" localSheetId="3">Combo!$A$1:$L$25</definedName>
    <definedName name="_xlnm.Print_Area" localSheetId="2">'Lake Erie'!$A$1:$N$31</definedName>
    <definedName name="_xlnm.Print_Area" localSheetId="0">'License Sales 1919-Present'!$A$1:$BH$114</definedName>
    <definedName name="_xlnm.Print_Area" localSheetId="1">Trout!$A$1:$M$40</definedName>
    <definedName name="ts" localSheetId="1">Trout!#REF!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4" i="5" l="1"/>
  <c r="BG4" i="5"/>
  <c r="L4" i="2"/>
  <c r="L4" i="4"/>
  <c r="J4" i="4"/>
  <c r="J4" i="2"/>
  <c r="K4" i="4" l="1"/>
  <c r="M4" i="3"/>
  <c r="L4" i="3"/>
  <c r="K4" i="2"/>
  <c r="L6" i="3"/>
  <c r="K5" i="4" l="1"/>
  <c r="L5" i="4"/>
  <c r="L5" i="3"/>
  <c r="M5" i="3"/>
  <c r="K5" i="2"/>
  <c r="BG5" i="5"/>
  <c r="J6" i="4"/>
  <c r="K6" i="4"/>
  <c r="M6" i="3"/>
  <c r="N5" i="3" l="1"/>
  <c r="N4" i="3"/>
  <c r="K6" i="2"/>
  <c r="L5" i="2" s="1"/>
  <c r="J6" i="2"/>
  <c r="BF6" i="5"/>
  <c r="BG6" i="5" l="1"/>
  <c r="K7" i="4"/>
  <c r="L6" i="4" s="1"/>
  <c r="J7" i="4"/>
  <c r="J7" i="2"/>
  <c r="K7" i="2"/>
  <c r="L6" i="2" s="1"/>
  <c r="BG8" i="5"/>
  <c r="BF7" i="5"/>
  <c r="BH5" i="5" l="1"/>
  <c r="M7" i="2"/>
  <c r="M7" i="3" l="1"/>
  <c r="N6" i="3" s="1"/>
  <c r="L7" i="3"/>
  <c r="BF8" i="5" l="1"/>
  <c r="BG7" i="5"/>
  <c r="BH6" i="5" s="1"/>
  <c r="BH7" i="5" l="1"/>
  <c r="C8" i="3"/>
  <c r="C8" i="4"/>
  <c r="K8" i="4" s="1"/>
  <c r="M8" i="2"/>
  <c r="L7" i="4" l="1"/>
  <c r="L8" i="3"/>
  <c r="M8" i="3"/>
  <c r="J8" i="4"/>
  <c r="I8" i="2"/>
  <c r="G8" i="2"/>
  <c r="E8" i="2"/>
  <c r="C8" i="2"/>
  <c r="N7" i="3" l="1"/>
  <c r="K8" i="2"/>
  <c r="J8" i="2"/>
  <c r="BF9" i="5"/>
  <c r="L7" i="2" l="1"/>
  <c r="M9" i="2"/>
  <c r="C9" i="4" l="1"/>
  <c r="J9" i="4" s="1"/>
  <c r="K9" i="4"/>
  <c r="L8" i="4" s="1"/>
  <c r="C9" i="3"/>
  <c r="L9" i="3" s="1"/>
  <c r="M9" i="3"/>
  <c r="N8" i="3" s="1"/>
  <c r="I9" i="2"/>
  <c r="G9" i="2"/>
  <c r="E9" i="2"/>
  <c r="C9" i="2"/>
  <c r="J9" i="2" l="1"/>
  <c r="K9" i="2"/>
  <c r="L8" i="2" s="1"/>
  <c r="BG9" i="5"/>
  <c r="BH8" i="5" s="1"/>
  <c r="C10" i="4" l="1"/>
  <c r="K10" i="4" s="1"/>
  <c r="L9" i="4" s="1"/>
  <c r="C10" i="3"/>
  <c r="M10" i="3" s="1"/>
  <c r="N9" i="3" s="1"/>
  <c r="M10" i="2"/>
  <c r="I10" i="2"/>
  <c r="G10" i="2"/>
  <c r="E10" i="2"/>
  <c r="C10" i="2"/>
  <c r="BG10" i="5"/>
  <c r="BH9" i="5" s="1"/>
  <c r="BH10" i="5" l="1"/>
  <c r="K10" i="2"/>
  <c r="L9" i="2" s="1"/>
  <c r="K12" i="4"/>
  <c r="K13" i="4"/>
  <c r="K14" i="4"/>
  <c r="K15" i="4"/>
  <c r="K16" i="4"/>
  <c r="K17" i="4"/>
  <c r="K18" i="4"/>
  <c r="K19" i="4"/>
  <c r="K20" i="4"/>
  <c r="K21" i="4"/>
  <c r="K22" i="4"/>
  <c r="K23" i="4"/>
  <c r="K11" i="4"/>
  <c r="L10" i="4" s="1"/>
  <c r="M26" i="3"/>
  <c r="M27" i="3"/>
  <c r="M28" i="3"/>
  <c r="M25" i="3"/>
  <c r="M12" i="3"/>
  <c r="M13" i="3"/>
  <c r="M14" i="3"/>
  <c r="M15" i="3"/>
  <c r="M16" i="3"/>
  <c r="M17" i="3"/>
  <c r="M18" i="3"/>
  <c r="M19" i="3"/>
  <c r="M20" i="3"/>
  <c r="M21" i="3"/>
  <c r="M22" i="3"/>
  <c r="M23" i="3"/>
  <c r="M11" i="3"/>
  <c r="N10" i="3" s="1"/>
  <c r="K12" i="2"/>
  <c r="K13" i="2"/>
  <c r="K14" i="2"/>
  <c r="K15" i="2"/>
  <c r="K16" i="2"/>
  <c r="K17" i="2"/>
  <c r="K18" i="2"/>
  <c r="K19" i="2"/>
  <c r="K20" i="2"/>
  <c r="K21" i="2"/>
  <c r="K22" i="2"/>
  <c r="K23" i="2"/>
  <c r="K24" i="2"/>
  <c r="K25" i="2"/>
  <c r="K26" i="2"/>
  <c r="K27" i="2"/>
  <c r="K28" i="2"/>
  <c r="K29" i="2"/>
  <c r="K30" i="2"/>
  <c r="K31" i="2"/>
  <c r="K32" i="2"/>
  <c r="K33" i="2"/>
  <c r="K34" i="2"/>
  <c r="K35" i="2"/>
  <c r="K36" i="2"/>
  <c r="K37" i="2"/>
  <c r="K11" i="2"/>
  <c r="L10" i="2" l="1"/>
  <c r="N13" i="3"/>
  <c r="L11" i="4"/>
  <c r="L12" i="4"/>
  <c r="L13" i="4"/>
  <c r="L15" i="4"/>
  <c r="L16" i="4"/>
  <c r="L17" i="4"/>
  <c r="L19" i="4"/>
  <c r="L20" i="4"/>
  <c r="L21" i="4"/>
  <c r="N12" i="3"/>
  <c r="N26" i="3"/>
  <c r="N14" i="3"/>
  <c r="N16" i="3"/>
  <c r="N17" i="3"/>
  <c r="N18" i="3"/>
  <c r="N20" i="3"/>
  <c r="N21" i="3"/>
  <c r="N22" i="3"/>
  <c r="N25" i="3"/>
  <c r="N27" i="3"/>
  <c r="N11" i="3"/>
  <c r="L11" i="2"/>
  <c r="BH51" i="5"/>
  <c r="BH55" i="5"/>
  <c r="BH59" i="5"/>
  <c r="BH63" i="5"/>
  <c r="BH67" i="5"/>
  <c r="BH71" i="5"/>
  <c r="BH103" i="5"/>
  <c r="BH107" i="5"/>
  <c r="BH102" i="5"/>
  <c r="BH104" i="5"/>
  <c r="BH106" i="5"/>
  <c r="BH101" i="5"/>
  <c r="BH73" i="5"/>
  <c r="BH74" i="5"/>
  <c r="BH76" i="5"/>
  <c r="BH77" i="5"/>
  <c r="BH78" i="5"/>
  <c r="BH80" i="5"/>
  <c r="BH81" i="5"/>
  <c r="BH82" i="5"/>
  <c r="BH84" i="5"/>
  <c r="BH85" i="5"/>
  <c r="BH86" i="5"/>
  <c r="BH88" i="5"/>
  <c r="BH89" i="5"/>
  <c r="BH90" i="5"/>
  <c r="BH92" i="5"/>
  <c r="BH93" i="5"/>
  <c r="BH94" i="5"/>
  <c r="BH96" i="5"/>
  <c r="BH97" i="5"/>
  <c r="BH98" i="5"/>
  <c r="BH100" i="5"/>
  <c r="BH72" i="5"/>
  <c r="BH52" i="5"/>
  <c r="BH53" i="5"/>
  <c r="BH54" i="5"/>
  <c r="BH56" i="5"/>
  <c r="BH57" i="5"/>
  <c r="BH58" i="5"/>
  <c r="BH60" i="5"/>
  <c r="BH61" i="5"/>
  <c r="BH62" i="5"/>
  <c r="BH64" i="5"/>
  <c r="BH65" i="5"/>
  <c r="BH66" i="5"/>
  <c r="BH68" i="5"/>
  <c r="BH69" i="5"/>
  <c r="BH70" i="5"/>
  <c r="BH50" i="5"/>
  <c r="BH24" i="5"/>
  <c r="BH25" i="5"/>
  <c r="BH26" i="5"/>
  <c r="BH28" i="5"/>
  <c r="BH29" i="5"/>
  <c r="BH30" i="5"/>
  <c r="BH32" i="5"/>
  <c r="BH33" i="5"/>
  <c r="BH34" i="5"/>
  <c r="BH36" i="5"/>
  <c r="BH37" i="5"/>
  <c r="BH38" i="5"/>
  <c r="BH40" i="5"/>
  <c r="BH41" i="5"/>
  <c r="BH42" i="5"/>
  <c r="BH44" i="5"/>
  <c r="BH45" i="5"/>
  <c r="BH46" i="5"/>
  <c r="BH48" i="5"/>
  <c r="BH49" i="5"/>
  <c r="L36" i="2" l="1"/>
  <c r="L32" i="2"/>
  <c r="L28" i="2"/>
  <c r="L24" i="2"/>
  <c r="L20" i="2"/>
  <c r="L16" i="2"/>
  <c r="L35" i="2"/>
  <c r="L31" i="2"/>
  <c r="L27" i="2"/>
  <c r="L23" i="2"/>
  <c r="L19" i="2"/>
  <c r="L15" i="2"/>
  <c r="L30" i="2"/>
  <c r="L26" i="2"/>
  <c r="L22" i="2"/>
  <c r="L18" i="2"/>
  <c r="L14" i="2"/>
  <c r="L34" i="2"/>
  <c r="L12" i="2"/>
  <c r="BH99" i="5"/>
  <c r="BH87" i="5"/>
  <c r="BH79" i="5"/>
  <c r="BH47" i="5"/>
  <c r="BH35" i="5"/>
  <c r="BH27" i="5"/>
  <c r="L33" i="2"/>
  <c r="L29" i="2"/>
  <c r="L25" i="2"/>
  <c r="L21" i="2"/>
  <c r="L17" i="2"/>
  <c r="L13" i="2"/>
  <c r="N15" i="3"/>
  <c r="BH95" i="5"/>
  <c r="BH83" i="5"/>
  <c r="BH39" i="5"/>
  <c r="BH105" i="5"/>
  <c r="BH91" i="5"/>
  <c r="BH75" i="5"/>
  <c r="BH43" i="5"/>
  <c r="BH31" i="5"/>
  <c r="L22" i="4"/>
  <c r="L14" i="4"/>
  <c r="L18" i="4"/>
  <c r="N19" i="3"/>
  <c r="BH11" i="5"/>
  <c r="BF19" i="5" l="1"/>
  <c r="BF22" i="5"/>
  <c r="BF20" i="5"/>
  <c r="BF21" i="5"/>
  <c r="BF17" i="5"/>
  <c r="BF16" i="5"/>
  <c r="BF15" i="5"/>
  <c r="BF14" i="5"/>
  <c r="BF23" i="5"/>
  <c r="BF18" i="5"/>
  <c r="BH21" i="5" l="1"/>
  <c r="BH17" i="5"/>
  <c r="BH16" i="5"/>
  <c r="BH20" i="5"/>
  <c r="BH19" i="5"/>
  <c r="BH15" i="5"/>
  <c r="BH23" i="5"/>
  <c r="BH14" i="5"/>
  <c r="BH12" i="5"/>
  <c r="BH18" i="5" l="1"/>
  <c r="BH22" i="5"/>
  <c r="BH13" i="5"/>
</calcChain>
</file>

<file path=xl/sharedStrings.xml><?xml version="1.0" encoding="utf-8"?>
<sst xmlns="http://schemas.openxmlformats.org/spreadsheetml/2006/main" count="2463" uniqueCount="115">
  <si>
    <t>License</t>
  </si>
  <si>
    <t>Year</t>
  </si>
  <si>
    <t>Resident</t>
  </si>
  <si>
    <t>Senior</t>
  </si>
  <si>
    <t>Lifetime</t>
  </si>
  <si>
    <t>1-Day</t>
  </si>
  <si>
    <t>Guard/</t>
  </si>
  <si>
    <t>Reserve</t>
  </si>
  <si>
    <t>Non-</t>
  </si>
  <si>
    <t xml:space="preserve">7-Day Tourist </t>
  </si>
  <si>
    <t>3-Day Tourist*</t>
  </si>
  <si>
    <t>1-Day Tourist****</t>
  </si>
  <si>
    <t>Free</t>
  </si>
  <si>
    <t>Totals</t>
  </si>
  <si>
    <t>Sales</t>
  </si>
  <si>
    <t>%</t>
  </si>
  <si>
    <t>Change</t>
  </si>
  <si>
    <t>$</t>
  </si>
  <si>
    <t>Units</t>
  </si>
  <si>
    <t>Revenue</t>
  </si>
  <si>
    <t>-</t>
  </si>
  <si>
    <t>1975**</t>
  </si>
  <si>
    <t>1974**</t>
  </si>
  <si>
    <t>1959**</t>
  </si>
  <si>
    <t>1958**</t>
  </si>
  <si>
    <t>1957**</t>
  </si>
  <si>
    <t>1956**</t>
  </si>
  <si>
    <t>1955**</t>
  </si>
  <si>
    <t>1954**</t>
  </si>
  <si>
    <t>1953**</t>
  </si>
  <si>
    <t>1952**</t>
  </si>
  <si>
    <t>1951**</t>
  </si>
  <si>
    <t>1950**</t>
  </si>
  <si>
    <t>1949**</t>
  </si>
  <si>
    <t>1948**</t>
  </si>
  <si>
    <t>1947**</t>
  </si>
  <si>
    <t>1946**</t>
  </si>
  <si>
    <t>1945**</t>
  </si>
  <si>
    <t>1944**</t>
  </si>
  <si>
    <t>1943**</t>
  </si>
  <si>
    <t>1942**</t>
  </si>
  <si>
    <t>1941**</t>
  </si>
  <si>
    <t>1940**</t>
  </si>
  <si>
    <t>1939**</t>
  </si>
  <si>
    <t>1938**</t>
  </si>
  <si>
    <t>1937**</t>
  </si>
  <si>
    <t>1936**</t>
  </si>
  <si>
    <t>1935**</t>
  </si>
  <si>
    <t>1934**</t>
  </si>
  <si>
    <t>1933**</t>
  </si>
  <si>
    <t>1932**</t>
  </si>
  <si>
    <t>1931**</t>
  </si>
  <si>
    <t>1930**</t>
  </si>
  <si>
    <t>1929**</t>
  </si>
  <si>
    <t>1928**</t>
  </si>
  <si>
    <t>1927**</t>
  </si>
  <si>
    <t>1926**</t>
  </si>
  <si>
    <t>1925**</t>
  </si>
  <si>
    <t>1924**</t>
  </si>
  <si>
    <t>1923**</t>
  </si>
  <si>
    <t>* Tourist License, 1935-1995</t>
  </si>
  <si>
    <t>** Years with Button Licenses</t>
  </si>
  <si>
    <t>*** Reciprocal for Nonresident Licenses - 1926-1956, reciprocal = $2.50; 1957-1959, reciprocal = $3.25</t>
  </si>
  <si>
    <t>**** Includes stamp</t>
  </si>
  <si>
    <t>% Change</t>
  </si>
  <si>
    <t>% License Buyers</t>
  </si>
  <si>
    <t>N/A</t>
  </si>
  <si>
    <t>With Permit</t>
  </si>
  <si>
    <t>Lake Erie Permits</t>
  </si>
  <si>
    <t>Combination Permits</t>
  </si>
  <si>
    <t>3-Yr Resident</t>
  </si>
  <si>
    <t>3-Yr Non-Resident</t>
  </si>
  <si>
    <t>3-Yr Senior</t>
  </si>
  <si>
    <t>5-Yr Resident</t>
  </si>
  <si>
    <t>5-Yr Non-Resident</t>
  </si>
  <si>
    <t>5-Yr Senior</t>
  </si>
  <si>
    <t># Beginning in 2013, includes sales of Multi-Year Licenses and Permits. Revenue from Multi-year licenses and permits sales were collected at the time of sale.
 Only revenue from the current license year is applied to the current fiscal year. Revenue from additional years is deposited as money collected in advance.</t>
  </si>
  <si>
    <t>Annual
 Units</t>
  </si>
  <si>
    <t>3-Yr</t>
  </si>
  <si>
    <t>5-Yr</t>
  </si>
  <si>
    <t>1-Day Labor</t>
  </si>
  <si>
    <t>Day Resident</t>
  </si>
  <si>
    <t>Day Tourist</t>
  </si>
  <si>
    <t>Voluntary</t>
  </si>
  <si>
    <t>Youth</t>
  </si>
  <si>
    <t>Reduced</t>
  </si>
  <si>
    <t>Disabled Veteran</t>
  </si>
  <si>
    <t>$40.00</t>
  </si>
  <si>
    <t>$42.00</t>
  </si>
  <si>
    <t>$70.00</t>
  </si>
  <si>
    <t>$24.00</t>
  </si>
  <si>
    <t>POW Resident Annual</t>
  </si>
  <si>
    <t xml:space="preserve">POW Senior Lifetime </t>
  </si>
  <si>
    <t xml:space="preserve"> Resident</t>
  </si>
  <si>
    <t>Discount</t>
  </si>
  <si>
    <t xml:space="preserve"> Senior Resident</t>
  </si>
  <si>
    <t xml:space="preserve"> Non-Resident</t>
  </si>
  <si>
    <t>10-Yr</t>
  </si>
  <si>
    <t>$80.00</t>
  </si>
  <si>
    <t># Beginning in 2013, includes sales of Multi-Year Licenses and Permits. Revenue from Multi-year licenses and permits sales were collected at the time of sale.
Only revenue from the current license year is applied to the current fiscal year. Revenue from additional years is deposited as money collected in advance.</t>
  </si>
  <si>
    <t>$6.00</t>
  </si>
  <si>
    <t>Sr Lifetime Erie*</t>
  </si>
  <si>
    <t>10-Yr Resident</t>
  </si>
  <si>
    <t>10-Yr Non-Resident</t>
  </si>
  <si>
    <t>$140.00</t>
  </si>
  <si>
    <t>Annual Units</t>
  </si>
  <si>
    <t>Total Units</t>
  </si>
  <si>
    <t>Trout Permits</t>
  </si>
  <si>
    <t>Non-Resident</t>
  </si>
  <si>
    <t>PA Student</t>
  </si>
  <si>
    <t>* Lake Erie permits purchased in the same transaction with a 1-yr Trout permit or multi-year Senior Trout Permit.</t>
  </si>
  <si>
    <t>2023##</t>
  </si>
  <si>
    <t xml:space="preserve">## Fee adjustments for fishing licenses went into effect on January 1, 2023. </t>
  </si>
  <si>
    <t xml:space="preserve">## Fee adjustments for Trout permit went into effect on January 1, 2023. </t>
  </si>
  <si>
    <t xml:space="preserve">## Fee adjustments for Combination Permit went into effect on January 1,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</si>
</sst>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10"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11"/>
      <color rgb="FF000000"/>
      <name val="Arial"/>
      <family val="2"/>
    </font>
    <font>
      <b/>
      <i/>
      <sz val="11"/>
      <color theme="1"/>
      <name val="Arial"/>
      <family val="2"/>
    </font>
    <font>
      <b/>
      <sz val="9.9"/>
      <color rgb="FF000000"/>
      <name val="Arial"/>
      <family val="2"/>
    </font>
    <font>
      <b/>
      <sz val="11"/>
      <color rgb="FF000000"/>
      <name val="Arial"/>
      <family val="2"/>
    </font>
    <font>
      <sz val="8"/>
      <color theme="1"/>
      <name val="Arial"/>
      <family val="2"/>
    </font>
    <font>
      <sz val="8"/>
      <color rgb="FF000000"/>
      <name val="Arial"/>
      <family val="2"/>
    </font>
  </fonts>
  <fills count="14">
    <fill>
      <patternFill patternType="none"/>
    </fill>
    <fill>
      <patternFill patternType="gray125"/>
    </fill>
    <fill>
      <patternFill patternType="solid">
        <fgColor rgb="FFFFCCCC"/>
        <bgColor indexed="64"/>
      </patternFill>
    </fill>
    <fill>
      <patternFill patternType="solid">
        <fgColor rgb="FFEDEDED"/>
        <bgColor indexed="64"/>
      </patternFill>
    </fill>
    <fill>
      <patternFill patternType="solid">
        <fgColor rgb="FFCCFFFF"/>
        <bgColor indexed="64"/>
      </patternFill>
    </fill>
    <fill>
      <patternFill patternType="solid">
        <fgColor rgb="FFCCFFCC"/>
        <bgColor indexed="64"/>
      </patternFill>
    </fill>
    <fill>
      <patternFill patternType="solid">
        <fgColor rgb="FFCCCC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DE9D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right style="thin">
        <color indexed="64"/>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indexed="64"/>
      </top>
      <bottom/>
      <diagonal/>
    </border>
    <border>
      <left/>
      <right/>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diagonal/>
    </border>
  </borders>
  <cellStyleXfs count="1">
    <xf numFmtId="0" fontId="0" fillId="0" borderId="0"/>
  </cellStyleXfs>
  <cellXfs count="267">
    <xf numFmtId="0" fontId="0" fillId="0" borderId="0" xfId="0"/>
    <xf numFmtId="0" fontId="2" fillId="2" borderId="5" xfId="0" applyFont="1" applyFill="1" applyBorder="1" applyAlignment="1">
      <alignment horizontal="center" wrapText="1"/>
    </xf>
    <xf numFmtId="3" fontId="2" fillId="0" borderId="5" xfId="0" applyNumberFormat="1" applyFont="1" applyBorder="1" applyAlignment="1">
      <alignment horizontal="right" wrapText="1"/>
    </xf>
    <xf numFmtId="3" fontId="3" fillId="0" borderId="5" xfId="0" applyNumberFormat="1" applyFont="1" applyBorder="1" applyAlignment="1">
      <alignment horizontal="right" wrapText="1"/>
    </xf>
    <xf numFmtId="0" fontId="2" fillId="0" borderId="5" xfId="0" applyFont="1" applyBorder="1" applyAlignment="1">
      <alignment horizontal="right" wrapText="1"/>
    </xf>
    <xf numFmtId="10" fontId="2" fillId="0" borderId="5" xfId="0" applyNumberFormat="1" applyFont="1" applyBorder="1" applyAlignment="1">
      <alignment horizontal="right" wrapText="1"/>
    </xf>
    <xf numFmtId="8" fontId="2" fillId="2" borderId="5" xfId="0" applyNumberFormat="1" applyFont="1" applyFill="1" applyBorder="1" applyAlignment="1">
      <alignment horizontal="right" wrapText="1"/>
    </xf>
    <xf numFmtId="0" fontId="2" fillId="3" borderId="5" xfId="0" applyFont="1" applyFill="1" applyBorder="1" applyAlignment="1">
      <alignment horizontal="right" wrapText="1"/>
    </xf>
    <xf numFmtId="0" fontId="2" fillId="4" borderId="5" xfId="0" applyFont="1" applyFill="1" applyBorder="1" applyAlignment="1">
      <alignment horizontal="center" wrapText="1"/>
    </xf>
    <xf numFmtId="8" fontId="2" fillId="4" borderId="5" xfId="0" applyNumberFormat="1" applyFont="1" applyFill="1" applyBorder="1" applyAlignment="1">
      <alignment horizontal="right" wrapText="1"/>
    </xf>
    <xf numFmtId="0" fontId="2" fillId="5" borderId="5" xfId="0" applyFont="1" applyFill="1" applyBorder="1" applyAlignment="1">
      <alignment horizontal="center" wrapText="1"/>
    </xf>
    <xf numFmtId="8" fontId="2" fillId="5" borderId="5" xfId="0" applyNumberFormat="1" applyFont="1" applyFill="1" applyBorder="1" applyAlignment="1">
      <alignment horizontal="right" wrapText="1"/>
    </xf>
    <xf numFmtId="4" fontId="2" fillId="2" borderId="5" xfId="0" applyNumberFormat="1" applyFont="1" applyFill="1" applyBorder="1" applyAlignment="1">
      <alignment horizontal="right" wrapText="1"/>
    </xf>
    <xf numFmtId="3" fontId="2" fillId="0" borderId="5" xfId="0" applyNumberFormat="1" applyFont="1" applyBorder="1" applyAlignment="1">
      <alignment horizontal="center" wrapText="1"/>
    </xf>
    <xf numFmtId="10" fontId="3" fillId="0" borderId="5" xfId="0" applyNumberFormat="1" applyFont="1" applyBorder="1" applyAlignment="1">
      <alignment horizontal="right" wrapText="1"/>
    </xf>
    <xf numFmtId="0" fontId="0" fillId="0" borderId="0" xfId="0" applyFont="1" applyFill="1"/>
    <xf numFmtId="0" fontId="2" fillId="0" borderId="0" xfId="0" applyFont="1" applyFill="1" applyAlignment="1">
      <alignment horizontal="right"/>
    </xf>
    <xf numFmtId="3" fontId="4" fillId="0" borderId="6" xfId="0" applyNumberFormat="1" applyFont="1" applyFill="1" applyBorder="1" applyAlignment="1">
      <alignment horizontal="right" wrapText="1"/>
    </xf>
    <xf numFmtId="0" fontId="5" fillId="6" borderId="6" xfId="0" applyFont="1" applyFill="1" applyBorder="1" applyAlignment="1">
      <alignment horizontal="center" wrapText="1"/>
    </xf>
    <xf numFmtId="0" fontId="5" fillId="6" borderId="7" xfId="0" applyFont="1" applyFill="1" applyBorder="1" applyAlignment="1">
      <alignment horizontal="center" wrapText="1"/>
    </xf>
    <xf numFmtId="0" fontId="5" fillId="6" borderId="8" xfId="0" applyFont="1" applyFill="1" applyBorder="1" applyAlignment="1">
      <alignment horizontal="center" wrapText="1"/>
    </xf>
    <xf numFmtId="0" fontId="6" fillId="6" borderId="5" xfId="0" applyFont="1" applyFill="1" applyBorder="1" applyAlignment="1">
      <alignment horizontal="center" wrapText="1"/>
    </xf>
    <xf numFmtId="0" fontId="6" fillId="6" borderId="6" xfId="0" applyFont="1" applyFill="1" applyBorder="1" applyAlignment="1">
      <alignment horizontal="center" wrapText="1"/>
    </xf>
    <xf numFmtId="0" fontId="6" fillId="6" borderId="8" xfId="0" applyFont="1" applyFill="1" applyBorder="1" applyAlignment="1">
      <alignment horizontal="center" wrapText="1"/>
    </xf>
    <xf numFmtId="0" fontId="2" fillId="0" borderId="0" xfId="0" applyFont="1" applyAlignment="1">
      <alignment horizontal="left"/>
    </xf>
    <xf numFmtId="0" fontId="2" fillId="2" borderId="8" xfId="0" applyFont="1" applyFill="1" applyBorder="1" applyAlignment="1">
      <alignment horizontal="center" wrapText="1"/>
    </xf>
    <xf numFmtId="0" fontId="6" fillId="6" borderId="6" xfId="0" applyFont="1" applyFill="1" applyBorder="1" applyAlignment="1">
      <alignment horizontal="center" wrapText="1"/>
    </xf>
    <xf numFmtId="0" fontId="6" fillId="6" borderId="8" xfId="0" applyFont="1" applyFill="1" applyBorder="1" applyAlignment="1">
      <alignment horizontal="center" wrapText="1"/>
    </xf>
    <xf numFmtId="0" fontId="2" fillId="2" borderId="8" xfId="0" applyFont="1" applyFill="1" applyBorder="1" applyAlignment="1">
      <alignment horizontal="center" wrapText="1"/>
    </xf>
    <xf numFmtId="0" fontId="2" fillId="0" borderId="0" xfId="0" applyFont="1"/>
    <xf numFmtId="3" fontId="2" fillId="0" borderId="5" xfId="0" applyNumberFormat="1" applyFont="1" applyBorder="1" applyAlignment="1">
      <alignment horizontal="right"/>
    </xf>
    <xf numFmtId="0" fontId="2" fillId="0" borderId="5" xfId="0" applyFont="1" applyBorder="1" applyAlignment="1">
      <alignment horizontal="right"/>
    </xf>
    <xf numFmtId="0" fontId="2" fillId="0" borderId="0" xfId="0" applyFont="1" applyFill="1"/>
    <xf numFmtId="6" fontId="2" fillId="4" borderId="5" xfId="0" applyNumberFormat="1" applyFont="1" applyFill="1" applyBorder="1" applyAlignment="1">
      <alignment horizontal="right" wrapText="1"/>
    </xf>
    <xf numFmtId="6" fontId="2" fillId="5" borderId="5" xfId="0" applyNumberFormat="1" applyFont="1" applyFill="1" applyBorder="1" applyAlignment="1">
      <alignment horizontal="right" wrapText="1"/>
    </xf>
    <xf numFmtId="0" fontId="4" fillId="4" borderId="8" xfId="0" applyFont="1" applyFill="1" applyBorder="1" applyAlignment="1">
      <alignment horizontal="center" wrapText="1"/>
    </xf>
    <xf numFmtId="0" fontId="4" fillId="4" borderId="8" xfId="0" applyFont="1" applyFill="1" applyBorder="1" applyAlignment="1">
      <alignment horizontal="center" wrapText="1"/>
    </xf>
    <xf numFmtId="0" fontId="4" fillId="0" borderId="6" xfId="0" applyFont="1" applyFill="1" applyBorder="1" applyAlignment="1">
      <alignment horizontal="right" wrapText="1"/>
    </xf>
    <xf numFmtId="164" fontId="4" fillId="2" borderId="5" xfId="0" applyNumberFormat="1" applyFont="1" applyFill="1" applyBorder="1" applyAlignment="1">
      <alignment horizontal="right" wrapText="1"/>
    </xf>
    <xf numFmtId="3" fontId="4" fillId="0" borderId="5" xfId="0" applyNumberFormat="1" applyFont="1" applyFill="1" applyBorder="1" applyAlignment="1">
      <alignment horizontal="right" wrapText="1"/>
    </xf>
    <xf numFmtId="3" fontId="7" fillId="0" borderId="5" xfId="0" applyNumberFormat="1" applyFont="1" applyFill="1" applyBorder="1" applyAlignment="1">
      <alignment horizontal="right" wrapText="1"/>
    </xf>
    <xf numFmtId="0" fontId="2" fillId="2" borderId="8" xfId="0" applyFont="1" applyFill="1" applyBorder="1" applyAlignment="1">
      <alignment horizontal="center" wrapText="1"/>
    </xf>
    <xf numFmtId="0" fontId="4" fillId="4" borderId="8" xfId="0" applyFont="1" applyFill="1" applyBorder="1" applyAlignment="1">
      <alignment horizontal="center" wrapText="1"/>
    </xf>
    <xf numFmtId="0" fontId="6" fillId="6" borderId="8" xfId="0" applyFont="1" applyFill="1" applyBorder="1" applyAlignment="1">
      <alignment horizontal="center" wrapText="1"/>
    </xf>
    <xf numFmtId="0" fontId="2" fillId="2" borderId="8" xfId="0" applyFont="1" applyFill="1" applyBorder="1" applyAlignment="1">
      <alignment horizontal="center" wrapText="1"/>
    </xf>
    <xf numFmtId="0" fontId="4" fillId="4" borderId="8" xfId="0" applyFont="1" applyFill="1" applyBorder="1" applyAlignment="1">
      <alignment horizontal="center" wrapText="1"/>
    </xf>
    <xf numFmtId="0" fontId="2" fillId="3" borderId="7" xfId="0" applyFont="1" applyFill="1" applyBorder="1" applyAlignment="1">
      <alignment wrapText="1"/>
    </xf>
    <xf numFmtId="0" fontId="2" fillId="3" borderId="8" xfId="0" applyFont="1" applyFill="1" applyBorder="1" applyAlignment="1">
      <alignment wrapText="1"/>
    </xf>
    <xf numFmtId="3" fontId="2" fillId="0" borderId="9" xfId="0" applyNumberFormat="1" applyFont="1" applyBorder="1" applyAlignment="1">
      <alignment horizontal="right" wrapText="1"/>
    </xf>
    <xf numFmtId="0" fontId="2" fillId="7" borderId="10" xfId="0" applyFont="1" applyFill="1" applyBorder="1" applyAlignment="1">
      <alignment horizontal="center" wrapText="1"/>
    </xf>
    <xf numFmtId="0" fontId="2" fillId="2" borderId="8" xfId="0" applyFont="1" applyFill="1" applyBorder="1" applyAlignment="1">
      <alignment horizontal="center" wrapText="1"/>
    </xf>
    <xf numFmtId="0" fontId="2" fillId="0" borderId="0" xfId="0" applyFont="1" applyAlignment="1"/>
    <xf numFmtId="3" fontId="2" fillId="0" borderId="9" xfId="0" applyNumberFormat="1" applyFont="1" applyBorder="1" applyAlignment="1">
      <alignment horizontal="center" wrapText="1"/>
    </xf>
    <xf numFmtId="0" fontId="6" fillId="2" borderId="6" xfId="0" applyFont="1" applyFill="1" applyBorder="1" applyAlignment="1">
      <alignment wrapText="1"/>
    </xf>
    <xf numFmtId="10" fontId="0" fillId="0" borderId="0" xfId="0" applyNumberFormat="1"/>
    <xf numFmtId="3" fontId="2" fillId="0" borderId="0" xfId="0" applyNumberFormat="1" applyFont="1" applyFill="1"/>
    <xf numFmtId="0" fontId="2" fillId="3" borderId="11" xfId="0" applyFont="1" applyFill="1" applyBorder="1" applyAlignment="1">
      <alignment horizontal="right" wrapText="1"/>
    </xf>
    <xf numFmtId="3" fontId="7" fillId="0"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0" fontId="2" fillId="0" borderId="1" xfId="0" applyFont="1" applyBorder="1" applyAlignment="1">
      <alignment horizontal="right"/>
    </xf>
    <xf numFmtId="0" fontId="2" fillId="0" borderId="1" xfId="0" applyFont="1" applyBorder="1" applyAlignment="1">
      <alignment horizontal="right" wrapText="1"/>
    </xf>
    <xf numFmtId="0" fontId="2" fillId="3" borderId="12" xfId="0" applyFont="1" applyFill="1" applyBorder="1" applyAlignment="1">
      <alignment horizontal="right" wrapText="1"/>
    </xf>
    <xf numFmtId="0" fontId="3" fillId="0" borderId="1" xfId="0" applyFont="1" applyBorder="1" applyAlignment="1">
      <alignment horizontal="right" wrapText="1"/>
    </xf>
    <xf numFmtId="0" fontId="2" fillId="2" borderId="8" xfId="0" applyFont="1" applyFill="1" applyBorder="1" applyAlignment="1">
      <alignment horizontal="center" wrapText="1"/>
    </xf>
    <xf numFmtId="0" fontId="6" fillId="2" borderId="7" xfId="0" applyFont="1" applyFill="1" applyBorder="1" applyAlignment="1">
      <alignment wrapText="1"/>
    </xf>
    <xf numFmtId="0" fontId="6" fillId="2" borderId="8" xfId="0" applyFont="1" applyFill="1" applyBorder="1" applyAlignment="1">
      <alignment wrapText="1"/>
    </xf>
    <xf numFmtId="0" fontId="6" fillId="5" borderId="6" xfId="0" applyFont="1" applyFill="1" applyBorder="1" applyAlignment="1">
      <alignment horizontal="center" wrapText="1"/>
    </xf>
    <xf numFmtId="0" fontId="6" fillId="5" borderId="14" xfId="0" applyFont="1" applyFill="1" applyBorder="1" applyAlignment="1">
      <alignment horizontal="center" wrapText="1"/>
    </xf>
    <xf numFmtId="0" fontId="6" fillId="2" borderId="6" xfId="0" applyFont="1" applyFill="1" applyBorder="1" applyAlignment="1">
      <alignment horizontal="center" wrapText="1"/>
    </xf>
    <xf numFmtId="0" fontId="2" fillId="2" borderId="8" xfId="0" applyFont="1" applyFill="1" applyBorder="1" applyAlignment="1">
      <alignment horizontal="center" wrapText="1"/>
    </xf>
    <xf numFmtId="0" fontId="2" fillId="2" borderId="8" xfId="0" applyFont="1" applyFill="1" applyBorder="1" applyAlignment="1">
      <alignment horizontal="center" wrapText="1"/>
    </xf>
    <xf numFmtId="0" fontId="6" fillId="6" borderId="6" xfId="0" applyFont="1" applyFill="1" applyBorder="1" applyAlignment="1">
      <alignment horizontal="center" wrapText="1"/>
    </xf>
    <xf numFmtId="0" fontId="6" fillId="6" borderId="8" xfId="0" applyFont="1" applyFill="1" applyBorder="1" applyAlignment="1">
      <alignment horizontal="center" wrapText="1"/>
    </xf>
    <xf numFmtId="3" fontId="2" fillId="0" borderId="29" xfId="0" applyNumberFormat="1" applyFont="1" applyBorder="1" applyAlignment="1">
      <alignment horizontal="center" wrapText="1"/>
    </xf>
    <xf numFmtId="3" fontId="2" fillId="0" borderId="1" xfId="0" applyNumberFormat="1" applyFont="1" applyBorder="1" applyAlignment="1">
      <alignment horizontal="center" wrapText="1"/>
    </xf>
    <xf numFmtId="3" fontId="2" fillId="0" borderId="10" xfId="0" applyNumberFormat="1" applyFont="1" applyBorder="1" applyAlignment="1">
      <alignment horizontal="right" wrapText="1"/>
    </xf>
    <xf numFmtId="3" fontId="3" fillId="0" borderId="10" xfId="0" applyNumberFormat="1" applyFont="1" applyBorder="1" applyAlignment="1">
      <alignment horizontal="right" wrapText="1"/>
    </xf>
    <xf numFmtId="3" fontId="2" fillId="0" borderId="10" xfId="0" applyNumberFormat="1" applyFont="1" applyBorder="1" applyAlignment="1">
      <alignment horizontal="center" wrapText="1"/>
    </xf>
    <xf numFmtId="3" fontId="2" fillId="0" borderId="1" xfId="0" applyNumberFormat="1" applyFont="1" applyBorder="1" applyAlignment="1">
      <alignment horizontal="right" wrapText="1"/>
    </xf>
    <xf numFmtId="3" fontId="3" fillId="0" borderId="1" xfId="0" applyNumberFormat="1" applyFont="1" applyBorder="1" applyAlignment="1">
      <alignment horizontal="right" wrapText="1"/>
    </xf>
    <xf numFmtId="0" fontId="6" fillId="6" borderId="8" xfId="0" applyFont="1" applyFill="1" applyBorder="1" applyAlignment="1">
      <alignment horizontal="center" wrapText="1"/>
    </xf>
    <xf numFmtId="10" fontId="2" fillId="0" borderId="5" xfId="0" applyNumberFormat="1" applyFont="1" applyFill="1" applyBorder="1" applyAlignment="1">
      <alignment horizontal="right" wrapText="1"/>
    </xf>
    <xf numFmtId="10" fontId="2" fillId="0" borderId="10" xfId="0" applyNumberFormat="1" applyFont="1" applyBorder="1" applyAlignment="1">
      <alignment horizontal="right" wrapText="1"/>
    </xf>
    <xf numFmtId="10" fontId="3" fillId="0" borderId="10" xfId="0" applyNumberFormat="1" applyFont="1" applyBorder="1" applyAlignment="1">
      <alignment horizontal="right" wrapText="1"/>
    </xf>
    <xf numFmtId="0" fontId="2" fillId="0" borderId="10" xfId="0" applyFont="1" applyBorder="1" applyAlignment="1">
      <alignment horizontal="right" wrapText="1"/>
    </xf>
    <xf numFmtId="3" fontId="4" fillId="0" borderId="11" xfId="0" applyNumberFormat="1" applyFont="1" applyFill="1" applyBorder="1" applyAlignment="1">
      <alignment horizontal="right" wrapText="1"/>
    </xf>
    <xf numFmtId="38" fontId="2" fillId="0" borderId="5" xfId="0" applyNumberFormat="1" applyFont="1" applyBorder="1" applyAlignment="1">
      <alignment horizontal="right" wrapText="1"/>
    </xf>
    <xf numFmtId="0" fontId="2" fillId="2" borderId="8" xfId="0" applyFont="1" applyFill="1" applyBorder="1" applyAlignment="1">
      <alignment horizontal="center" wrapText="1"/>
    </xf>
    <xf numFmtId="0" fontId="2" fillId="2" borderId="8" xfId="0" applyFont="1" applyFill="1" applyBorder="1" applyAlignment="1">
      <alignment horizontal="center" wrapText="1"/>
    </xf>
    <xf numFmtId="3" fontId="2" fillId="0" borderId="8" xfId="0" applyNumberFormat="1" applyFont="1" applyBorder="1" applyAlignment="1">
      <alignment horizontal="right" wrapText="1"/>
    </xf>
    <xf numFmtId="0" fontId="2" fillId="2" borderId="8" xfId="0" applyFont="1" applyFill="1" applyBorder="1" applyAlignment="1">
      <alignment horizontal="center" wrapText="1"/>
    </xf>
    <xf numFmtId="3" fontId="2" fillId="0" borderId="11" xfId="0" applyNumberFormat="1" applyFont="1" applyBorder="1" applyAlignment="1">
      <alignment horizontal="right" wrapText="1"/>
    </xf>
    <xf numFmtId="38" fontId="3" fillId="0" borderId="5" xfId="0" applyNumberFormat="1" applyFont="1" applyBorder="1" applyAlignment="1">
      <alignment horizontal="right" wrapText="1"/>
    </xf>
    <xf numFmtId="3" fontId="2" fillId="0" borderId="4" xfId="0" applyNumberFormat="1" applyFont="1" applyBorder="1" applyAlignment="1">
      <alignment horizontal="right" wrapText="1"/>
    </xf>
    <xf numFmtId="3" fontId="2" fillId="0" borderId="18" xfId="0" applyNumberFormat="1" applyFont="1" applyBorder="1" applyAlignment="1">
      <alignment horizontal="right" wrapText="1"/>
    </xf>
    <xf numFmtId="3" fontId="7" fillId="0" borderId="11" xfId="0" applyNumberFormat="1" applyFont="1" applyFill="1" applyBorder="1" applyAlignment="1">
      <alignment horizontal="right" wrapText="1"/>
    </xf>
    <xf numFmtId="3" fontId="3" fillId="0" borderId="9" xfId="0" applyNumberFormat="1" applyFont="1" applyBorder="1" applyAlignment="1">
      <alignment horizontal="right" wrapText="1"/>
    </xf>
    <xf numFmtId="0" fontId="2" fillId="2" borderId="8" xfId="0" applyFont="1" applyFill="1" applyBorder="1" applyAlignment="1">
      <alignment horizontal="center" wrapText="1"/>
    </xf>
    <xf numFmtId="3" fontId="2" fillId="0" borderId="5" xfId="0" applyNumberFormat="1" applyFont="1" applyFill="1" applyBorder="1" applyAlignment="1">
      <alignment horizontal="right" wrapText="1"/>
    </xf>
    <xf numFmtId="3" fontId="2" fillId="0" borderId="4" xfId="0" applyNumberFormat="1" applyFont="1" applyFill="1" applyBorder="1" applyAlignment="1">
      <alignment horizontal="right" wrapText="1"/>
    </xf>
    <xf numFmtId="3" fontId="2" fillId="0" borderId="34" xfId="0" applyNumberFormat="1" applyFont="1" applyBorder="1" applyAlignment="1">
      <alignment horizontal="right" wrapText="1"/>
    </xf>
    <xf numFmtId="3" fontId="3" fillId="0" borderId="34" xfId="0" applyNumberFormat="1" applyFont="1" applyBorder="1" applyAlignment="1">
      <alignment horizontal="right" wrapText="1"/>
    </xf>
    <xf numFmtId="3" fontId="2" fillId="0" borderId="34" xfId="0" applyNumberFormat="1" applyFont="1" applyBorder="1" applyAlignment="1">
      <alignment horizontal="center" wrapText="1"/>
    </xf>
    <xf numFmtId="3" fontId="2" fillId="0" borderId="35" xfId="0" applyNumberFormat="1" applyFont="1" applyBorder="1" applyAlignment="1">
      <alignment horizontal="right" wrapText="1"/>
    </xf>
    <xf numFmtId="0" fontId="6" fillId="4" borderId="6" xfId="0" applyFont="1" applyFill="1" applyBorder="1" applyAlignment="1">
      <alignment horizontal="center" wrapText="1"/>
    </xf>
    <xf numFmtId="0" fontId="4" fillId="2" borderId="8" xfId="0" applyFont="1" applyFill="1" applyBorder="1" applyAlignment="1">
      <alignment horizontal="center" wrapText="1"/>
    </xf>
    <xf numFmtId="6" fontId="2" fillId="4" borderId="9" xfId="0" applyNumberFormat="1" applyFont="1" applyFill="1" applyBorder="1" applyAlignment="1">
      <alignment horizontal="right" wrapText="1"/>
    </xf>
    <xf numFmtId="6" fontId="3" fillId="4" borderId="9" xfId="0" applyNumberFormat="1" applyFont="1" applyFill="1" applyBorder="1" applyAlignment="1">
      <alignment horizontal="right" wrapText="1"/>
    </xf>
    <xf numFmtId="0" fontId="2" fillId="10" borderId="10" xfId="0" applyFont="1" applyFill="1" applyBorder="1" applyAlignment="1">
      <alignment horizontal="center" wrapText="1"/>
    </xf>
    <xf numFmtId="6" fontId="2" fillId="10" borderId="5" xfId="0" applyNumberFormat="1" applyFont="1" applyFill="1" applyBorder="1" applyAlignment="1">
      <alignment horizontal="right" wrapText="1"/>
    </xf>
    <xf numFmtId="3" fontId="7" fillId="0" borderId="6" xfId="0" applyNumberFormat="1" applyFont="1" applyFill="1" applyBorder="1" applyAlignment="1">
      <alignment horizontal="right" wrapText="1"/>
    </xf>
    <xf numFmtId="3" fontId="4" fillId="0" borderId="3" xfId="0" applyNumberFormat="1" applyFont="1" applyFill="1" applyBorder="1" applyAlignment="1">
      <alignment horizontal="right" wrapText="1"/>
    </xf>
    <xf numFmtId="0" fontId="2" fillId="0" borderId="6" xfId="0" applyFont="1" applyBorder="1" applyAlignment="1">
      <alignment horizontal="right" wrapText="1"/>
    </xf>
    <xf numFmtId="0" fontId="2" fillId="2" borderId="36" xfId="0" applyFont="1" applyFill="1" applyBorder="1" applyAlignment="1">
      <alignment horizontal="center" wrapText="1"/>
    </xf>
    <xf numFmtId="3" fontId="4" fillId="0" borderId="36" xfId="0" applyNumberFormat="1" applyFont="1" applyFill="1" applyBorder="1" applyAlignment="1">
      <alignment horizontal="right" wrapText="1"/>
    </xf>
    <xf numFmtId="3" fontId="7" fillId="0" borderId="36" xfId="0" applyNumberFormat="1" applyFont="1" applyFill="1" applyBorder="1" applyAlignment="1">
      <alignment horizontal="right" wrapText="1"/>
    </xf>
    <xf numFmtId="0" fontId="2" fillId="0" borderId="36" xfId="0" applyFont="1" applyBorder="1" applyAlignment="1">
      <alignment horizontal="right" wrapText="1"/>
    </xf>
    <xf numFmtId="164" fontId="4" fillId="2" borderId="36" xfId="0" applyNumberFormat="1" applyFont="1" applyFill="1" applyBorder="1" applyAlignment="1">
      <alignment horizontal="right" wrapText="1"/>
    </xf>
    <xf numFmtId="3" fontId="4" fillId="0" borderId="37" xfId="0" applyNumberFormat="1" applyFont="1" applyFill="1" applyBorder="1" applyAlignment="1">
      <alignment horizontal="right" wrapText="1"/>
    </xf>
    <xf numFmtId="10" fontId="2" fillId="0" borderId="37" xfId="0" applyNumberFormat="1" applyFont="1" applyBorder="1" applyAlignment="1">
      <alignment horizontal="right" wrapText="1"/>
    </xf>
    <xf numFmtId="10" fontId="0" fillId="0" borderId="38" xfId="0" applyNumberFormat="1" applyBorder="1"/>
    <xf numFmtId="0" fontId="2" fillId="0" borderId="38" xfId="0" applyFont="1" applyFill="1" applyBorder="1"/>
    <xf numFmtId="8" fontId="9" fillId="2" borderId="13" xfId="0" applyNumberFormat="1" applyFont="1" applyFill="1" applyBorder="1" applyAlignment="1">
      <alignment horizontal="center" wrapText="1"/>
    </xf>
    <xf numFmtId="0" fontId="6" fillId="6" borderId="14" xfId="0" applyFont="1" applyFill="1" applyBorder="1" applyAlignment="1">
      <alignment horizontal="center"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3" fillId="6" borderId="19" xfId="0" applyFont="1" applyFill="1" applyBorder="1" applyAlignment="1">
      <alignment horizontal="center" wrapText="1"/>
    </xf>
    <xf numFmtId="0" fontId="3" fillId="6" borderId="14" xfId="0" applyFont="1" applyFill="1" applyBorder="1" applyAlignment="1">
      <alignment horizontal="center" wrapText="1"/>
    </xf>
    <xf numFmtId="0" fontId="3" fillId="6" borderId="30" xfId="0" applyFont="1" applyFill="1" applyBorder="1" applyAlignment="1">
      <alignment horizontal="center" wrapText="1"/>
    </xf>
    <xf numFmtId="0" fontId="3" fillId="6" borderId="31"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6" fillId="12" borderId="7" xfId="0" applyFont="1" applyFill="1" applyBorder="1" applyAlignment="1">
      <alignment horizontal="center" wrapText="1"/>
    </xf>
    <xf numFmtId="0" fontId="6" fillId="12" borderId="8" xfId="0" applyFont="1" applyFill="1" applyBorder="1" applyAlignment="1">
      <alignment horizontal="center" wrapText="1"/>
    </xf>
    <xf numFmtId="0" fontId="3" fillId="6" borderId="11" xfId="0" applyFont="1" applyFill="1" applyBorder="1" applyAlignment="1">
      <alignment horizontal="center" wrapText="1"/>
    </xf>
    <xf numFmtId="0" fontId="3" fillId="6" borderId="18" xfId="0" applyFont="1" applyFill="1" applyBorder="1" applyAlignment="1">
      <alignment horizontal="center" wrapText="1"/>
    </xf>
    <xf numFmtId="0" fontId="2" fillId="3" borderId="19" xfId="0" applyFont="1" applyFill="1" applyBorder="1" applyAlignment="1">
      <alignment horizontal="right" wrapText="1"/>
    </xf>
    <xf numFmtId="0" fontId="2" fillId="3" borderId="13" xfId="0" applyFont="1" applyFill="1" applyBorder="1" applyAlignment="1">
      <alignment horizontal="right" wrapText="1"/>
    </xf>
    <xf numFmtId="0" fontId="2" fillId="3" borderId="11" xfId="0" applyFont="1" applyFill="1" applyBorder="1" applyAlignment="1">
      <alignment horizontal="right" wrapText="1"/>
    </xf>
    <xf numFmtId="0" fontId="2" fillId="3" borderId="15" xfId="0" applyFont="1" applyFill="1" applyBorder="1" applyAlignment="1">
      <alignment horizontal="right" wrapText="1"/>
    </xf>
    <xf numFmtId="0" fontId="2" fillId="3" borderId="0" xfId="0" applyFont="1" applyFill="1" applyBorder="1" applyAlignment="1">
      <alignment horizontal="right" wrapText="1"/>
    </xf>
    <xf numFmtId="0" fontId="2" fillId="3" borderId="12" xfId="0" applyFont="1" applyFill="1" applyBorder="1" applyAlignment="1">
      <alignment horizontal="right"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3" borderId="6" xfId="0" applyFont="1" applyFill="1" applyBorder="1" applyAlignment="1">
      <alignment horizontal="right" wrapText="1"/>
    </xf>
    <xf numFmtId="0" fontId="2" fillId="3" borderId="7" xfId="0" applyFont="1" applyFill="1" applyBorder="1" applyAlignment="1">
      <alignment horizontal="right" wrapText="1"/>
    </xf>
    <xf numFmtId="0" fontId="2" fillId="3" borderId="8" xfId="0" applyFont="1" applyFill="1" applyBorder="1" applyAlignment="1">
      <alignment horizontal="right" wrapText="1"/>
    </xf>
    <xf numFmtId="0" fontId="3" fillId="9" borderId="19" xfId="0" applyFont="1" applyFill="1" applyBorder="1" applyAlignment="1">
      <alignment horizontal="center" wrapText="1"/>
    </xf>
    <xf numFmtId="0" fontId="3" fillId="9" borderId="14" xfId="0" applyFont="1" applyFill="1" applyBorder="1" applyAlignment="1">
      <alignment horizontal="center" wrapText="1"/>
    </xf>
    <xf numFmtId="0" fontId="3" fillId="9" borderId="11" xfId="0" applyFont="1" applyFill="1" applyBorder="1" applyAlignment="1">
      <alignment horizontal="center" wrapText="1"/>
    </xf>
    <xf numFmtId="0" fontId="3" fillId="9" borderId="18" xfId="0" applyFont="1" applyFill="1" applyBorder="1" applyAlignment="1">
      <alignment horizontal="center" wrapText="1"/>
    </xf>
    <xf numFmtId="0" fontId="6" fillId="12" borderId="6" xfId="0" applyFont="1" applyFill="1" applyBorder="1" applyAlignment="1">
      <alignment horizontal="center" wrapText="1"/>
    </xf>
    <xf numFmtId="0" fontId="6" fillId="8" borderId="6" xfId="0" applyFont="1" applyFill="1" applyBorder="1" applyAlignment="1">
      <alignment horizontal="center" wrapText="1"/>
    </xf>
    <xf numFmtId="0" fontId="6" fillId="8" borderId="7" xfId="0" applyFont="1" applyFill="1" applyBorder="1" applyAlignment="1">
      <alignment horizontal="center" wrapText="1"/>
    </xf>
    <xf numFmtId="0" fontId="6" fillId="8" borderId="8" xfId="0" applyFont="1" applyFill="1" applyBorder="1" applyAlignment="1">
      <alignment horizontal="center" wrapText="1"/>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2" fillId="4" borderId="6" xfId="0" applyFont="1" applyFill="1" applyBorder="1" applyAlignment="1">
      <alignment horizontal="center" wrapText="1"/>
    </xf>
    <xf numFmtId="0" fontId="2" fillId="4" borderId="7" xfId="0" applyFont="1" applyFill="1" applyBorder="1" applyAlignment="1">
      <alignment horizontal="center" wrapText="1"/>
    </xf>
    <xf numFmtId="0" fontId="2" fillId="4" borderId="8" xfId="0" applyFont="1" applyFill="1" applyBorder="1" applyAlignment="1">
      <alignment horizontal="center" wrapText="1"/>
    </xf>
    <xf numFmtId="0" fontId="2" fillId="4" borderId="14" xfId="0" applyFont="1" applyFill="1" applyBorder="1" applyAlignment="1">
      <alignment horizontal="center" wrapText="1"/>
    </xf>
    <xf numFmtId="0" fontId="2" fillId="4" borderId="18" xfId="0" applyFont="1" applyFill="1" applyBorder="1" applyAlignment="1">
      <alignment horizontal="center" wrapText="1"/>
    </xf>
    <xf numFmtId="0" fontId="2" fillId="5" borderId="14" xfId="0" applyFont="1" applyFill="1" applyBorder="1" applyAlignment="1">
      <alignment horizontal="center" wrapText="1"/>
    </xf>
    <xf numFmtId="0" fontId="2" fillId="5" borderId="17" xfId="0" applyFont="1" applyFill="1" applyBorder="1" applyAlignment="1">
      <alignment horizontal="center" wrapText="1"/>
    </xf>
    <xf numFmtId="0" fontId="2" fillId="5" borderId="18" xfId="0" applyFont="1" applyFill="1" applyBorder="1" applyAlignment="1">
      <alignment horizontal="center" wrapText="1"/>
    </xf>
    <xf numFmtId="0" fontId="2" fillId="4" borderId="17" xfId="0" applyFont="1" applyFill="1" applyBorder="1" applyAlignment="1">
      <alignment horizontal="center" wrapText="1"/>
    </xf>
    <xf numFmtId="0" fontId="2" fillId="3" borderId="14" xfId="0" applyFont="1" applyFill="1" applyBorder="1" applyAlignment="1">
      <alignment horizontal="center" wrapText="1"/>
    </xf>
    <xf numFmtId="0" fontId="2" fillId="3" borderId="17" xfId="0" applyFont="1" applyFill="1" applyBorder="1" applyAlignment="1">
      <alignment horizontal="center" wrapText="1"/>
    </xf>
    <xf numFmtId="0" fontId="2" fillId="3" borderId="18" xfId="0" applyFont="1" applyFill="1" applyBorder="1" applyAlignment="1">
      <alignment horizontal="center" wrapText="1"/>
    </xf>
    <xf numFmtId="0" fontId="2" fillId="5" borderId="6" xfId="0" applyFont="1" applyFill="1" applyBorder="1" applyAlignment="1">
      <alignment horizontal="center" wrapText="1"/>
    </xf>
    <xf numFmtId="0" fontId="2" fillId="5" borderId="7" xfId="0" applyFont="1" applyFill="1" applyBorder="1" applyAlignment="1">
      <alignment horizontal="center" wrapText="1"/>
    </xf>
    <xf numFmtId="0" fontId="2" fillId="5" borderId="8" xfId="0" applyFont="1" applyFill="1" applyBorder="1" applyAlignment="1">
      <alignment horizontal="center" wrapText="1"/>
    </xf>
    <xf numFmtId="0" fontId="2" fillId="2" borderId="14"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6" fillId="3" borderId="8" xfId="0" applyFont="1" applyFill="1" applyBorder="1" applyAlignment="1">
      <alignment horizontal="center" wrapText="1"/>
    </xf>
    <xf numFmtId="0" fontId="3" fillId="6" borderId="20" xfId="0" applyFont="1" applyFill="1" applyBorder="1" applyAlignment="1">
      <alignment horizontal="center" wrapText="1"/>
    </xf>
    <xf numFmtId="0" fontId="3" fillId="6" borderId="16" xfId="0" applyFont="1" applyFill="1" applyBorder="1" applyAlignment="1">
      <alignment horizontal="center" wrapText="1"/>
    </xf>
    <xf numFmtId="0" fontId="6" fillId="2" borderId="21" xfId="0" applyFont="1" applyFill="1" applyBorder="1" applyAlignment="1">
      <alignment horizontal="center" wrapText="1"/>
    </xf>
    <xf numFmtId="0" fontId="6" fillId="2" borderId="22" xfId="0" applyFont="1" applyFill="1" applyBorder="1" applyAlignment="1">
      <alignment horizontal="center" wrapText="1"/>
    </xf>
    <xf numFmtId="0" fontId="6" fillId="2" borderId="23" xfId="0" applyFont="1" applyFill="1" applyBorder="1" applyAlignment="1">
      <alignment horizontal="center" wrapText="1"/>
    </xf>
    <xf numFmtId="0" fontId="6" fillId="2" borderId="24" xfId="0" applyFont="1" applyFill="1" applyBorder="1" applyAlignment="1">
      <alignment horizontal="center" wrapText="1"/>
    </xf>
    <xf numFmtId="0" fontId="6" fillId="2" borderId="2" xfId="0" applyFont="1" applyFill="1" applyBorder="1" applyAlignment="1">
      <alignment horizontal="center" wrapText="1"/>
    </xf>
    <xf numFmtId="0" fontId="6" fillId="2" borderId="25" xfId="0" applyFont="1" applyFill="1" applyBorder="1" applyAlignment="1">
      <alignment horizontal="center" wrapText="1"/>
    </xf>
    <xf numFmtId="0" fontId="6" fillId="3" borderId="26" xfId="0" applyFont="1" applyFill="1" applyBorder="1" applyAlignment="1">
      <alignment horizont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wrapText="1"/>
    </xf>
    <xf numFmtId="0" fontId="3" fillId="6" borderId="15" xfId="0" applyFont="1" applyFill="1" applyBorder="1" applyAlignment="1">
      <alignment horizontal="center" wrapText="1"/>
    </xf>
    <xf numFmtId="0" fontId="3" fillId="6" borderId="12" xfId="0" applyFont="1" applyFill="1" applyBorder="1" applyAlignment="1">
      <alignment horizontal="center" wrapText="1"/>
    </xf>
    <xf numFmtId="0" fontId="2" fillId="5" borderId="6" xfId="0" applyFont="1" applyFill="1" applyBorder="1" applyAlignment="1">
      <alignment wrapText="1"/>
    </xf>
    <xf numFmtId="0" fontId="2" fillId="5" borderId="7" xfId="0" applyFont="1" applyFill="1" applyBorder="1" applyAlignment="1">
      <alignment wrapText="1"/>
    </xf>
    <xf numFmtId="0" fontId="2" fillId="5" borderId="8" xfId="0" applyFont="1" applyFill="1" applyBorder="1" applyAlignment="1">
      <alignment wrapText="1"/>
    </xf>
    <xf numFmtId="0" fontId="6" fillId="6" borderId="6" xfId="0" applyFont="1" applyFill="1" applyBorder="1" applyAlignment="1">
      <alignment horizontal="center" wrapText="1"/>
    </xf>
    <xf numFmtId="0" fontId="6" fillId="6" borderId="8" xfId="0" applyFont="1" applyFill="1" applyBorder="1" applyAlignment="1">
      <alignment horizontal="center" wrapText="1"/>
    </xf>
    <xf numFmtId="0" fontId="6" fillId="6" borderId="19" xfId="0" applyFont="1" applyFill="1" applyBorder="1" applyAlignment="1">
      <alignment horizontal="center" wrapText="1"/>
    </xf>
    <xf numFmtId="0" fontId="6" fillId="6" borderId="14" xfId="0" applyFont="1" applyFill="1" applyBorder="1" applyAlignment="1">
      <alignment horizontal="center" wrapText="1"/>
    </xf>
    <xf numFmtId="0" fontId="6" fillId="6" borderId="18" xfId="0" applyFont="1" applyFill="1" applyBorder="1" applyAlignment="1">
      <alignment horizontal="center" wrapText="1"/>
    </xf>
    <xf numFmtId="0" fontId="2" fillId="11" borderId="6" xfId="0" applyFont="1" applyFill="1" applyBorder="1" applyAlignment="1">
      <alignment horizontal="center"/>
    </xf>
    <xf numFmtId="0" fontId="2" fillId="11" borderId="7" xfId="0" applyFont="1" applyFill="1" applyBorder="1" applyAlignment="1">
      <alignment horizontal="center"/>
    </xf>
    <xf numFmtId="0" fontId="2" fillId="11" borderId="8" xfId="0" applyFont="1" applyFill="1" applyBorder="1" applyAlignment="1">
      <alignment horizontal="center"/>
    </xf>
    <xf numFmtId="0" fontId="6" fillId="6" borderId="13" xfId="0" applyFont="1" applyFill="1" applyBorder="1" applyAlignment="1">
      <alignment horizontal="center" wrapText="1"/>
    </xf>
    <xf numFmtId="49" fontId="8" fillId="4" borderId="0" xfId="0" applyNumberFormat="1" applyFont="1" applyFill="1" applyBorder="1" applyAlignment="1">
      <alignment horizontal="left" vertical="center" textRotation="90" wrapText="1"/>
    </xf>
    <xf numFmtId="49" fontId="8" fillId="4" borderId="33" xfId="0" applyNumberFormat="1" applyFont="1" applyFill="1" applyBorder="1" applyAlignment="1">
      <alignment horizontal="left" vertical="center" textRotation="90"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8" xfId="0" applyFont="1" applyFill="1" applyBorder="1" applyAlignment="1">
      <alignment horizontal="center" wrapText="1"/>
    </xf>
    <xf numFmtId="49" fontId="8" fillId="4" borderId="6" xfId="0" applyNumberFormat="1" applyFont="1" applyFill="1" applyBorder="1" applyAlignment="1">
      <alignment horizontal="left" vertical="center" textRotation="90" wrapText="1"/>
    </xf>
    <xf numFmtId="49" fontId="8" fillId="4" borderId="7" xfId="0" applyNumberFormat="1" applyFont="1" applyFill="1" applyBorder="1" applyAlignment="1">
      <alignment horizontal="left" vertical="center" textRotation="90" wrapText="1"/>
    </xf>
    <xf numFmtId="49" fontId="8" fillId="4" borderId="8" xfId="0" applyNumberFormat="1" applyFont="1" applyFill="1" applyBorder="1" applyAlignment="1">
      <alignment horizontal="left" vertical="center" textRotation="90" wrapText="1"/>
    </xf>
    <xf numFmtId="0" fontId="2" fillId="0" borderId="0" xfId="0" applyFont="1" applyAlignment="1">
      <alignment horizontal="left" vertical="top" wrapText="1"/>
    </xf>
    <xf numFmtId="49" fontId="8" fillId="11" borderId="7" xfId="0" applyNumberFormat="1" applyFont="1" applyFill="1" applyBorder="1" applyAlignment="1">
      <alignment horizontal="center" vertical="center" textRotation="90" wrapText="1"/>
    </xf>
    <xf numFmtId="49" fontId="8" fillId="11" borderId="8" xfId="0" applyNumberFormat="1" applyFont="1" applyFill="1" applyBorder="1" applyAlignment="1">
      <alignment horizontal="center" vertical="center" textRotation="90" wrapText="1"/>
    </xf>
    <xf numFmtId="49" fontId="8" fillId="4" borderId="32" xfId="0" applyNumberFormat="1" applyFont="1" applyFill="1" applyBorder="1" applyAlignment="1">
      <alignment horizontal="center" vertical="center" textRotation="90" wrapText="1"/>
    </xf>
    <xf numFmtId="49" fontId="8" fillId="4" borderId="7" xfId="0" applyNumberFormat="1" applyFont="1" applyFill="1" applyBorder="1" applyAlignment="1">
      <alignment horizontal="center" vertical="center" textRotation="90" wrapText="1"/>
    </xf>
    <xf numFmtId="49" fontId="8" fillId="4" borderId="8" xfId="0" applyNumberFormat="1" applyFont="1" applyFill="1" applyBorder="1" applyAlignment="1">
      <alignment horizontal="center" vertical="center" textRotation="90" wrapText="1"/>
    </xf>
    <xf numFmtId="49" fontId="8" fillId="4" borderId="3" xfId="0" applyNumberFormat="1" applyFont="1" applyFill="1" applyBorder="1" applyAlignment="1">
      <alignment horizontal="center" vertical="center" textRotation="90" wrapText="1"/>
    </xf>
    <xf numFmtId="49" fontId="8" fillId="4" borderId="2" xfId="0" applyNumberFormat="1" applyFont="1" applyFill="1" applyBorder="1" applyAlignment="1">
      <alignment horizontal="center" vertical="center" textRotation="90" wrapText="1"/>
    </xf>
    <xf numFmtId="49" fontId="8" fillId="4" borderId="4" xfId="0" applyNumberFormat="1" applyFont="1" applyFill="1" applyBorder="1" applyAlignment="1">
      <alignment horizontal="center" vertical="center" textRotation="90" wrapText="1"/>
    </xf>
    <xf numFmtId="0" fontId="1" fillId="6" borderId="10" xfId="0" applyFont="1" applyFill="1" applyBorder="1" applyAlignment="1">
      <alignment horizontal="center" wrapText="1"/>
    </xf>
    <xf numFmtId="0" fontId="1" fillId="6" borderId="29" xfId="0" applyFont="1" applyFill="1" applyBorder="1" applyAlignment="1">
      <alignment horizontal="center" wrapText="1"/>
    </xf>
    <xf numFmtId="0" fontId="1" fillId="6" borderId="9" xfId="0" applyFont="1" applyFill="1" applyBorder="1" applyAlignment="1">
      <alignment horizontal="center" wrapText="1"/>
    </xf>
    <xf numFmtId="0" fontId="6" fillId="6" borderId="30" xfId="0" applyFont="1" applyFill="1" applyBorder="1" applyAlignment="1">
      <alignment horizontal="center" wrapText="1"/>
    </xf>
    <xf numFmtId="0" fontId="6" fillId="6" borderId="31" xfId="0" applyFont="1" applyFill="1" applyBorder="1" applyAlignment="1">
      <alignment horizontal="center" wrapText="1"/>
    </xf>
    <xf numFmtId="3" fontId="2" fillId="11" borderId="14" xfId="0" applyNumberFormat="1" applyFont="1" applyFill="1" applyBorder="1" applyAlignment="1">
      <alignment horizontal="center" wrapText="1"/>
    </xf>
    <xf numFmtId="3" fontId="2" fillId="11" borderId="17" xfId="0" applyNumberFormat="1" applyFont="1" applyFill="1" applyBorder="1" applyAlignment="1">
      <alignment horizontal="center" wrapText="1"/>
    </xf>
    <xf numFmtId="3" fontId="2" fillId="11" borderId="18" xfId="0" applyNumberFormat="1" applyFont="1" applyFill="1" applyBorder="1" applyAlignment="1">
      <alignment horizontal="center" wrapText="1"/>
    </xf>
    <xf numFmtId="49" fontId="8" fillId="11" borderId="17" xfId="0" applyNumberFormat="1" applyFont="1" applyFill="1" applyBorder="1" applyAlignment="1">
      <alignment horizontal="center" vertical="center" textRotation="90" wrapText="1"/>
    </xf>
    <xf numFmtId="49" fontId="8" fillId="11" borderId="18" xfId="0" applyNumberFormat="1" applyFont="1" applyFill="1" applyBorder="1" applyAlignment="1">
      <alignment horizontal="center" vertical="center" textRotation="90" wrapText="1"/>
    </xf>
    <xf numFmtId="3" fontId="2" fillId="11" borderId="6" xfId="0" applyNumberFormat="1" applyFont="1" applyFill="1" applyBorder="1" applyAlignment="1">
      <alignment horizontal="center" wrapText="1"/>
    </xf>
    <xf numFmtId="3" fontId="2" fillId="11" borderId="7" xfId="0" applyNumberFormat="1" applyFont="1" applyFill="1" applyBorder="1" applyAlignment="1">
      <alignment horizontal="center" wrapText="1"/>
    </xf>
    <xf numFmtId="3" fontId="2" fillId="11" borderId="8" xfId="0" applyNumberFormat="1" applyFont="1" applyFill="1" applyBorder="1" applyAlignment="1">
      <alignment horizontal="center" wrapText="1"/>
    </xf>
    <xf numFmtId="0" fontId="0" fillId="10" borderId="3" xfId="0" applyFill="1" applyBorder="1" applyAlignment="1">
      <alignment horizontal="center"/>
    </xf>
    <xf numFmtId="0" fontId="0" fillId="10" borderId="2" xfId="0" applyFill="1" applyBorder="1" applyAlignment="1">
      <alignment horizontal="center"/>
    </xf>
    <xf numFmtId="0" fontId="0" fillId="10" borderId="4" xfId="0" applyFill="1" applyBorder="1" applyAlignment="1">
      <alignment horizontal="center"/>
    </xf>
    <xf numFmtId="3" fontId="2" fillId="13" borderId="3" xfId="0" applyNumberFormat="1" applyFont="1" applyFill="1" applyBorder="1" applyAlignment="1">
      <alignment horizontal="center" wrapText="1"/>
    </xf>
    <xf numFmtId="3" fontId="2" fillId="13" borderId="2" xfId="0" applyNumberFormat="1" applyFont="1" applyFill="1" applyBorder="1" applyAlignment="1">
      <alignment horizontal="center" wrapText="1"/>
    </xf>
    <xf numFmtId="3" fontId="2" fillId="13" borderId="4" xfId="0" applyNumberFormat="1" applyFont="1" applyFill="1" applyBorder="1" applyAlignment="1">
      <alignment horizontal="center" wrapText="1"/>
    </xf>
    <xf numFmtId="49" fontId="8" fillId="13" borderId="1" xfId="0" applyNumberFormat="1" applyFont="1" applyFill="1" applyBorder="1" applyAlignment="1">
      <alignment horizontal="center" vertical="center" wrapText="1"/>
    </xf>
    <xf numFmtId="3" fontId="2" fillId="13" borderId="14" xfId="0" applyNumberFormat="1" applyFont="1" applyFill="1" applyBorder="1" applyAlignment="1">
      <alignment horizontal="center" wrapText="1"/>
    </xf>
    <xf numFmtId="3" fontId="2" fillId="13" borderId="17" xfId="0" applyNumberFormat="1" applyFont="1" applyFill="1" applyBorder="1" applyAlignment="1">
      <alignment horizontal="center" wrapText="1"/>
    </xf>
    <xf numFmtId="3" fontId="2" fillId="13" borderId="18" xfId="0" applyNumberFormat="1" applyFont="1" applyFill="1" applyBorder="1" applyAlignment="1">
      <alignment horizontal="center" wrapText="1"/>
    </xf>
    <xf numFmtId="49" fontId="8" fillId="13" borderId="1" xfId="0" applyNumberFormat="1" applyFont="1" applyFill="1" applyBorder="1" applyAlignment="1">
      <alignment horizontal="center" vertical="center" textRotation="90" wrapText="1"/>
    </xf>
    <xf numFmtId="49" fontId="8" fillId="4" borderId="32" xfId="0" applyNumberFormat="1" applyFont="1" applyFill="1" applyBorder="1" applyAlignment="1">
      <alignment horizontal="left" vertical="center" textRotation="90" wrapText="1"/>
    </xf>
    <xf numFmtId="49" fontId="8" fillId="4" borderId="3" xfId="0" applyNumberFormat="1" applyFont="1" applyFill="1" applyBorder="1" applyAlignment="1">
      <alignment horizontal="left" vertical="center" textRotation="90" wrapText="1"/>
    </xf>
    <xf numFmtId="49" fontId="8" fillId="4" borderId="2" xfId="0" applyNumberFormat="1" applyFont="1" applyFill="1" applyBorder="1" applyAlignment="1">
      <alignment horizontal="left" vertical="center" textRotation="90" wrapText="1"/>
    </xf>
    <xf numFmtId="49" fontId="8" fillId="4" borderId="4" xfId="0" applyNumberFormat="1" applyFont="1" applyFill="1" applyBorder="1" applyAlignment="1">
      <alignment horizontal="left" vertical="center" textRotation="90" wrapText="1"/>
    </xf>
    <xf numFmtId="0" fontId="6" fillId="6" borderId="7" xfId="0" applyFont="1" applyFill="1" applyBorder="1" applyAlignment="1">
      <alignment horizontal="center" wrapText="1"/>
    </xf>
    <xf numFmtId="0" fontId="6" fillId="6" borderId="7" xfId="0" applyFont="1" applyFill="1" applyBorder="1" applyAlignment="1">
      <alignment horizontal="center" wrapText="1"/>
    </xf>
    <xf numFmtId="0" fontId="2" fillId="5" borderId="1" xfId="0" applyFont="1" applyFill="1" applyBorder="1" applyAlignment="1">
      <alignment horizontal="center" wrapText="1"/>
    </xf>
    <xf numFmtId="0" fontId="6" fillId="4" borderId="14" xfId="0" applyFont="1" applyFill="1" applyBorder="1" applyAlignment="1">
      <alignment horizontal="center" wrapText="1"/>
    </xf>
    <xf numFmtId="0" fontId="2" fillId="4" borderId="1" xfId="0" applyFont="1" applyFill="1" applyBorder="1" applyAlignment="1">
      <alignment horizontal="center" wrapText="1"/>
    </xf>
    <xf numFmtId="8" fontId="9" fillId="5" borderId="1" xfId="0" applyNumberFormat="1" applyFont="1" applyFill="1" applyBorder="1" applyAlignment="1">
      <alignment horizontal="center" wrapText="1"/>
    </xf>
    <xf numFmtId="6" fontId="3" fillId="5" borderId="5" xfId="0" applyNumberFormat="1" applyFont="1" applyFill="1" applyBorder="1" applyAlignment="1">
      <alignment horizontal="right" wrapText="1"/>
    </xf>
    <xf numFmtId="3" fontId="2" fillId="0" borderId="29" xfId="0" applyNumberFormat="1" applyFont="1" applyBorder="1" applyAlignment="1">
      <alignment horizontal="right" wrapText="1"/>
    </xf>
    <xf numFmtId="8" fontId="9" fillId="2" borderId="4" xfId="0" applyNumberFormat="1" applyFont="1" applyFill="1" applyBorder="1" applyAlignment="1">
      <alignment horizontal="center" wrapText="1"/>
    </xf>
    <xf numFmtId="0" fontId="4" fillId="5" borderId="1" xfId="0" applyFont="1" applyFill="1" applyBorder="1" applyAlignment="1">
      <alignment horizontal="center" wrapText="1"/>
    </xf>
    <xf numFmtId="3" fontId="2" fillId="0" borderId="12" xfId="0" applyNumberFormat="1" applyFont="1" applyBorder="1" applyAlignment="1">
      <alignment horizontal="right" wrapText="1"/>
    </xf>
    <xf numFmtId="38" fontId="2" fillId="0" borderId="9" xfId="0" applyNumberFormat="1" applyFont="1" applyBorder="1" applyAlignment="1">
      <alignment horizontal="right" wrapText="1"/>
    </xf>
    <xf numFmtId="6" fontId="2" fillId="2" borderId="8" xfId="0" applyNumberFormat="1" applyFont="1" applyFill="1" applyBorder="1" applyAlignment="1">
      <alignment horizontal="right" wrapText="1"/>
    </xf>
    <xf numFmtId="49" fontId="8" fillId="4" borderId="1" xfId="0" applyNumberFormat="1" applyFont="1" applyFill="1" applyBorder="1" applyAlignment="1">
      <alignment horizontal="center" vertical="center" textRotation="90" wrapText="1"/>
    </xf>
    <xf numFmtId="3" fontId="3" fillId="0" borderId="4" xfId="0" applyNumberFormat="1" applyFont="1" applyFill="1" applyBorder="1" applyAlignment="1">
      <alignment horizontal="right" wrapText="1"/>
    </xf>
    <xf numFmtId="10" fontId="2" fillId="0" borderId="15" xfId="0" applyNumberFormat="1" applyFont="1" applyBorder="1" applyAlignment="1">
      <alignment horizontal="right" wrapText="1"/>
    </xf>
    <xf numFmtId="164" fontId="4" fillId="4" borderId="19" xfId="0" applyNumberFormat="1" applyFont="1" applyFill="1" applyBorder="1" applyAlignment="1">
      <alignment horizontal="right" wrapText="1"/>
    </xf>
    <xf numFmtId="164" fontId="7" fillId="5" borderId="19" xfId="0" applyNumberFormat="1" applyFont="1" applyFill="1" applyBorder="1" applyAlignment="1">
      <alignment horizontal="right" wrapText="1"/>
    </xf>
  </cellXfs>
  <cellStyles count="1">
    <cellStyle name="Normal" xfId="0" builtinId="0"/>
  </cellStyles>
  <dxfs count="0"/>
  <tableStyles count="0" defaultTableStyle="TableStyleMedium9" defaultPivotStyle="PivotStyleLight16"/>
  <colors>
    <mruColors>
      <color rgb="FFFFCCCC"/>
      <color rgb="FFCCFFCC"/>
      <color rgb="FFCCFFFF"/>
      <color rgb="FFF2F2F2"/>
      <color rgb="FFFDE9D9"/>
      <color rgb="FFEDEDE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55" Type="http://schemas.openxmlformats.org/officeDocument/2006/relationships/image" Target="../media/image55.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54" Type="http://schemas.openxmlformats.org/officeDocument/2006/relationships/image" Target="../media/image54.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8" Type="http://schemas.openxmlformats.org/officeDocument/2006/relationships/image" Target="../media/image8.png"/><Relationship Id="rId51" Type="http://schemas.openxmlformats.org/officeDocument/2006/relationships/image" Target="../media/image51.pn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4.png"/><Relationship Id="rId1" Type="http://schemas.openxmlformats.org/officeDocument/2006/relationships/image" Target="../media/image59.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60.png"/><Relationship Id="rId1" Type="http://schemas.openxmlformats.org/officeDocument/2006/relationships/image" Target="../media/image59.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52251</xdr:rowOff>
    </xdr:from>
    <xdr:to>
      <xdr:col>1</xdr:col>
      <xdr:colOff>174171</xdr:colOff>
      <xdr:row>20</xdr:row>
      <xdr:rowOff>52251</xdr:rowOff>
    </xdr:to>
    <xdr:pic>
      <xdr:nvPicPr>
        <xdr:cNvPr id="39814" name="Picture 1" descr="cost of license">
          <a:extLst>
            <a:ext uri="{FF2B5EF4-FFF2-40B4-BE49-F238E27FC236}">
              <a16:creationId xmlns:a16="http://schemas.microsoft.com/office/drawing/2014/main" id="{00000000-0008-0000-0000-0000869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434" y="170688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617764</xdr:colOff>
      <xdr:row>18</xdr:row>
      <xdr:rowOff>62593</xdr:rowOff>
    </xdr:from>
    <xdr:to>
      <xdr:col>5</xdr:col>
      <xdr:colOff>146413</xdr:colOff>
      <xdr:row>20</xdr:row>
      <xdr:rowOff>62593</xdr:rowOff>
    </xdr:to>
    <xdr:pic>
      <xdr:nvPicPr>
        <xdr:cNvPr id="39815" name="Picture 2" descr="cost of license">
          <a:extLst>
            <a:ext uri="{FF2B5EF4-FFF2-40B4-BE49-F238E27FC236}">
              <a16:creationId xmlns:a16="http://schemas.microsoft.com/office/drawing/2014/main" id="{00000000-0008-0000-0000-0000879B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56189" y="1767568"/>
          <a:ext cx="166824"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13</xdr:row>
      <xdr:rowOff>44359</xdr:rowOff>
    </xdr:from>
    <xdr:to>
      <xdr:col>9</xdr:col>
      <xdr:colOff>174171</xdr:colOff>
      <xdr:row>15</xdr:row>
      <xdr:rowOff>44359</xdr:rowOff>
    </xdr:to>
    <xdr:pic>
      <xdr:nvPicPr>
        <xdr:cNvPr id="39816" name="Picture 3" descr="cost of license">
          <a:extLst>
            <a:ext uri="{FF2B5EF4-FFF2-40B4-BE49-F238E27FC236}">
              <a16:creationId xmlns:a16="http://schemas.microsoft.com/office/drawing/2014/main" id="{00000000-0008-0000-0000-0000889B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34050" y="2139859"/>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28575</xdr:colOff>
      <xdr:row>12</xdr:row>
      <xdr:rowOff>56334</xdr:rowOff>
    </xdr:from>
    <xdr:to>
      <xdr:col>15</xdr:col>
      <xdr:colOff>202746</xdr:colOff>
      <xdr:row>14</xdr:row>
      <xdr:rowOff>56334</xdr:rowOff>
    </xdr:to>
    <xdr:pic>
      <xdr:nvPicPr>
        <xdr:cNvPr id="39817" name="Picture 5" descr="cost of license">
          <a:extLst>
            <a:ext uri="{FF2B5EF4-FFF2-40B4-BE49-F238E27FC236}">
              <a16:creationId xmlns:a16="http://schemas.microsoft.com/office/drawing/2014/main" id="{00000000-0008-0000-0000-0000899B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458325" y="1961334"/>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18</xdr:row>
      <xdr:rowOff>52251</xdr:rowOff>
    </xdr:from>
    <xdr:to>
      <xdr:col>19</xdr:col>
      <xdr:colOff>174171</xdr:colOff>
      <xdr:row>20</xdr:row>
      <xdr:rowOff>52251</xdr:rowOff>
    </xdr:to>
    <xdr:pic>
      <xdr:nvPicPr>
        <xdr:cNvPr id="39818" name="Picture 6" descr="cost of license">
          <a:extLst>
            <a:ext uri="{FF2B5EF4-FFF2-40B4-BE49-F238E27FC236}">
              <a16:creationId xmlns:a16="http://schemas.microsoft.com/office/drawing/2014/main" id="{00000000-0008-0000-0000-00008A9B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744891" y="170688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13</xdr:row>
      <xdr:rowOff>41910</xdr:rowOff>
    </xdr:from>
    <xdr:to>
      <xdr:col>25</xdr:col>
      <xdr:colOff>174171</xdr:colOff>
      <xdr:row>15</xdr:row>
      <xdr:rowOff>41910</xdr:rowOff>
    </xdr:to>
    <xdr:pic>
      <xdr:nvPicPr>
        <xdr:cNvPr id="39819" name="Picture 7" descr="cost of license">
          <a:extLst>
            <a:ext uri="{FF2B5EF4-FFF2-40B4-BE49-F238E27FC236}">
              <a16:creationId xmlns:a16="http://schemas.microsoft.com/office/drawing/2014/main" id="{00000000-0008-0000-0000-00008B9B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611475" y="213741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38100</xdr:colOff>
      <xdr:row>12</xdr:row>
      <xdr:rowOff>184785</xdr:rowOff>
    </xdr:from>
    <xdr:to>
      <xdr:col>27</xdr:col>
      <xdr:colOff>212271</xdr:colOff>
      <xdr:row>14</xdr:row>
      <xdr:rowOff>184785</xdr:rowOff>
    </xdr:to>
    <xdr:pic>
      <xdr:nvPicPr>
        <xdr:cNvPr id="39820" name="Picture 8" descr="cost of license">
          <a:extLst>
            <a:ext uri="{FF2B5EF4-FFF2-40B4-BE49-F238E27FC236}">
              <a16:creationId xmlns:a16="http://schemas.microsoft.com/office/drawing/2014/main" id="{00000000-0008-0000-0000-00008C9B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878300" y="208978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19050</xdr:colOff>
      <xdr:row>13</xdr:row>
      <xdr:rowOff>14968</xdr:rowOff>
    </xdr:from>
    <xdr:to>
      <xdr:col>29</xdr:col>
      <xdr:colOff>193221</xdr:colOff>
      <xdr:row>15</xdr:row>
      <xdr:rowOff>14968</xdr:rowOff>
    </xdr:to>
    <xdr:pic>
      <xdr:nvPicPr>
        <xdr:cNvPr id="39821" name="Picture 9" descr="cost of license">
          <a:extLst>
            <a:ext uri="{FF2B5EF4-FFF2-40B4-BE49-F238E27FC236}">
              <a16:creationId xmlns:a16="http://schemas.microsoft.com/office/drawing/2014/main" id="{00000000-0008-0000-0000-00008D9B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26075" y="2110468"/>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38100</xdr:colOff>
      <xdr:row>13</xdr:row>
      <xdr:rowOff>26670</xdr:rowOff>
    </xdr:from>
    <xdr:to>
      <xdr:col>39</xdr:col>
      <xdr:colOff>212271</xdr:colOff>
      <xdr:row>15</xdr:row>
      <xdr:rowOff>26670</xdr:rowOff>
    </xdr:to>
    <xdr:pic>
      <xdr:nvPicPr>
        <xdr:cNvPr id="39822" name="Picture 10" descr="$0 license">
          <a:extLst>
            <a:ext uri="{FF2B5EF4-FFF2-40B4-BE49-F238E27FC236}">
              <a16:creationId xmlns:a16="http://schemas.microsoft.com/office/drawing/2014/main" id="{00000000-0008-0000-0000-00008E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307800" y="212217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22</xdr:row>
      <xdr:rowOff>0</xdr:rowOff>
    </xdr:from>
    <xdr:to>
      <xdr:col>15</xdr:col>
      <xdr:colOff>174171</xdr:colOff>
      <xdr:row>24</xdr:row>
      <xdr:rowOff>0</xdr:rowOff>
    </xdr:to>
    <xdr:pic>
      <xdr:nvPicPr>
        <xdr:cNvPr id="39823" name="Picture 11" descr="Not applicable">
          <a:extLst>
            <a:ext uri="{FF2B5EF4-FFF2-40B4-BE49-F238E27FC236}">
              <a16:creationId xmlns:a16="http://schemas.microsoft.com/office/drawing/2014/main" id="{00000000-0008-0000-0000-00008F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23861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xdr:row>
      <xdr:rowOff>8709</xdr:rowOff>
    </xdr:from>
    <xdr:to>
      <xdr:col>1</xdr:col>
      <xdr:colOff>174171</xdr:colOff>
      <xdr:row>26</xdr:row>
      <xdr:rowOff>8709</xdr:rowOff>
    </xdr:to>
    <xdr:pic>
      <xdr:nvPicPr>
        <xdr:cNvPr id="39824" name="Picture 12" descr="cost of license">
          <a:extLst>
            <a:ext uri="{FF2B5EF4-FFF2-40B4-BE49-F238E27FC236}">
              <a16:creationId xmlns:a16="http://schemas.microsoft.com/office/drawing/2014/main" id="{00000000-0008-0000-0000-0000909B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44434"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24</xdr:row>
      <xdr:rowOff>8709</xdr:rowOff>
    </xdr:from>
    <xdr:to>
      <xdr:col>5</xdr:col>
      <xdr:colOff>174171</xdr:colOff>
      <xdr:row>26</xdr:row>
      <xdr:rowOff>8709</xdr:rowOff>
    </xdr:to>
    <xdr:pic>
      <xdr:nvPicPr>
        <xdr:cNvPr id="39825" name="Picture 13" descr="cost of license">
          <a:extLst>
            <a:ext uri="{FF2B5EF4-FFF2-40B4-BE49-F238E27FC236}">
              <a16:creationId xmlns:a16="http://schemas.microsoft.com/office/drawing/2014/main" id="{00000000-0008-0000-0000-0000919B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07474"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24</xdr:row>
      <xdr:rowOff>8709</xdr:rowOff>
    </xdr:from>
    <xdr:to>
      <xdr:col>9</xdr:col>
      <xdr:colOff>174171</xdr:colOff>
      <xdr:row>26</xdr:row>
      <xdr:rowOff>8709</xdr:rowOff>
    </xdr:to>
    <xdr:pic>
      <xdr:nvPicPr>
        <xdr:cNvPr id="39826" name="Picture 14" descr="cost of license">
          <a:extLst>
            <a:ext uri="{FF2B5EF4-FFF2-40B4-BE49-F238E27FC236}">
              <a16:creationId xmlns:a16="http://schemas.microsoft.com/office/drawing/2014/main" id="{00000000-0008-0000-0000-0000929B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378926"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24</xdr:row>
      <xdr:rowOff>8709</xdr:rowOff>
    </xdr:from>
    <xdr:to>
      <xdr:col>11</xdr:col>
      <xdr:colOff>174171</xdr:colOff>
      <xdr:row>26</xdr:row>
      <xdr:rowOff>8709</xdr:rowOff>
    </xdr:to>
    <xdr:pic>
      <xdr:nvPicPr>
        <xdr:cNvPr id="39827" name="Picture 15" descr="Not applicable">
          <a:extLst>
            <a:ext uri="{FF2B5EF4-FFF2-40B4-BE49-F238E27FC236}">
              <a16:creationId xmlns:a16="http://schemas.microsoft.com/office/drawing/2014/main" id="{00000000-0008-0000-0000-000093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24</xdr:row>
      <xdr:rowOff>8709</xdr:rowOff>
    </xdr:from>
    <xdr:to>
      <xdr:col>15</xdr:col>
      <xdr:colOff>174171</xdr:colOff>
      <xdr:row>26</xdr:row>
      <xdr:rowOff>8709</xdr:rowOff>
    </xdr:to>
    <xdr:pic>
      <xdr:nvPicPr>
        <xdr:cNvPr id="39828" name="Picture 16" descr="Not applicable">
          <a:extLst>
            <a:ext uri="{FF2B5EF4-FFF2-40B4-BE49-F238E27FC236}">
              <a16:creationId xmlns:a16="http://schemas.microsoft.com/office/drawing/2014/main" id="{00000000-0008-0000-0000-000094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24</xdr:row>
      <xdr:rowOff>8709</xdr:rowOff>
    </xdr:from>
    <xdr:to>
      <xdr:col>19</xdr:col>
      <xdr:colOff>174171</xdr:colOff>
      <xdr:row>26</xdr:row>
      <xdr:rowOff>8709</xdr:rowOff>
    </xdr:to>
    <xdr:pic>
      <xdr:nvPicPr>
        <xdr:cNvPr id="39829" name="Picture 17" descr="cost of license">
          <a:extLst>
            <a:ext uri="{FF2B5EF4-FFF2-40B4-BE49-F238E27FC236}">
              <a16:creationId xmlns:a16="http://schemas.microsoft.com/office/drawing/2014/main" id="{00000000-0008-0000-0000-0000959B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744891"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24</xdr:row>
      <xdr:rowOff>8709</xdr:rowOff>
    </xdr:from>
    <xdr:to>
      <xdr:col>25</xdr:col>
      <xdr:colOff>174171</xdr:colOff>
      <xdr:row>26</xdr:row>
      <xdr:rowOff>8709</xdr:rowOff>
    </xdr:to>
    <xdr:pic>
      <xdr:nvPicPr>
        <xdr:cNvPr id="39830" name="Picture 18" descr="cost of license">
          <a:extLst>
            <a:ext uri="{FF2B5EF4-FFF2-40B4-BE49-F238E27FC236}">
              <a16:creationId xmlns:a16="http://schemas.microsoft.com/office/drawing/2014/main" id="{00000000-0008-0000-0000-0000969B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1059886"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24</xdr:row>
      <xdr:rowOff>8709</xdr:rowOff>
    </xdr:from>
    <xdr:to>
      <xdr:col>27</xdr:col>
      <xdr:colOff>174171</xdr:colOff>
      <xdr:row>26</xdr:row>
      <xdr:rowOff>8709</xdr:rowOff>
    </xdr:to>
    <xdr:pic>
      <xdr:nvPicPr>
        <xdr:cNvPr id="39831" name="Picture 19" descr="cost of license">
          <a:extLst>
            <a:ext uri="{FF2B5EF4-FFF2-40B4-BE49-F238E27FC236}">
              <a16:creationId xmlns:a16="http://schemas.microsoft.com/office/drawing/2014/main" id="{00000000-0008-0000-0000-0000979B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2331337"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24</xdr:row>
      <xdr:rowOff>8709</xdr:rowOff>
    </xdr:from>
    <xdr:to>
      <xdr:col>29</xdr:col>
      <xdr:colOff>174171</xdr:colOff>
      <xdr:row>26</xdr:row>
      <xdr:rowOff>8709</xdr:rowOff>
    </xdr:to>
    <xdr:pic>
      <xdr:nvPicPr>
        <xdr:cNvPr id="39832" name="Picture 20" descr="Not applicable">
          <a:extLst>
            <a:ext uri="{FF2B5EF4-FFF2-40B4-BE49-F238E27FC236}">
              <a16:creationId xmlns:a16="http://schemas.microsoft.com/office/drawing/2014/main" id="{00000000-0008-0000-0000-000098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24</xdr:row>
      <xdr:rowOff>8709</xdr:rowOff>
    </xdr:from>
    <xdr:to>
      <xdr:col>39</xdr:col>
      <xdr:colOff>174171</xdr:colOff>
      <xdr:row>26</xdr:row>
      <xdr:rowOff>8709</xdr:rowOff>
    </xdr:to>
    <xdr:pic>
      <xdr:nvPicPr>
        <xdr:cNvPr id="39833" name="Picture 21" descr="$0 license">
          <a:extLst>
            <a:ext uri="{FF2B5EF4-FFF2-40B4-BE49-F238E27FC236}">
              <a16:creationId xmlns:a16="http://schemas.microsoft.com/office/drawing/2014/main" id="{00000000-0008-0000-0000-000099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1</xdr:col>
      <xdr:colOff>174171</xdr:colOff>
      <xdr:row>34</xdr:row>
      <xdr:rowOff>0</xdr:rowOff>
    </xdr:to>
    <xdr:pic>
      <xdr:nvPicPr>
        <xdr:cNvPr id="39834" name="Picture 22" descr="cost of license">
          <a:extLst>
            <a:ext uri="{FF2B5EF4-FFF2-40B4-BE49-F238E27FC236}">
              <a16:creationId xmlns:a16="http://schemas.microsoft.com/office/drawing/2014/main" id="{00000000-0008-0000-0000-00009A9B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44434"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32</xdr:row>
      <xdr:rowOff>0</xdr:rowOff>
    </xdr:from>
    <xdr:to>
      <xdr:col>5</xdr:col>
      <xdr:colOff>174171</xdr:colOff>
      <xdr:row>34</xdr:row>
      <xdr:rowOff>0</xdr:rowOff>
    </xdr:to>
    <xdr:pic>
      <xdr:nvPicPr>
        <xdr:cNvPr id="39835" name="Picture 23" descr="cost of license">
          <a:extLst>
            <a:ext uri="{FF2B5EF4-FFF2-40B4-BE49-F238E27FC236}">
              <a16:creationId xmlns:a16="http://schemas.microsoft.com/office/drawing/2014/main" id="{00000000-0008-0000-0000-00009B9B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107474"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32</xdr:row>
      <xdr:rowOff>0</xdr:rowOff>
    </xdr:from>
    <xdr:to>
      <xdr:col>9</xdr:col>
      <xdr:colOff>174171</xdr:colOff>
      <xdr:row>34</xdr:row>
      <xdr:rowOff>0</xdr:rowOff>
    </xdr:to>
    <xdr:pic>
      <xdr:nvPicPr>
        <xdr:cNvPr id="39836" name="Picture 24" descr="cost of license">
          <a:extLst>
            <a:ext uri="{FF2B5EF4-FFF2-40B4-BE49-F238E27FC236}">
              <a16:creationId xmlns:a16="http://schemas.microsoft.com/office/drawing/2014/main" id="{00000000-0008-0000-0000-00009C9B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78926"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32</xdr:row>
      <xdr:rowOff>0</xdr:rowOff>
    </xdr:from>
    <xdr:to>
      <xdr:col>11</xdr:col>
      <xdr:colOff>174171</xdr:colOff>
      <xdr:row>34</xdr:row>
      <xdr:rowOff>0</xdr:rowOff>
    </xdr:to>
    <xdr:pic>
      <xdr:nvPicPr>
        <xdr:cNvPr id="39837" name="Picture 25" descr="Not applicable">
          <a:extLst>
            <a:ext uri="{FF2B5EF4-FFF2-40B4-BE49-F238E27FC236}">
              <a16:creationId xmlns:a16="http://schemas.microsoft.com/office/drawing/2014/main" id="{00000000-0008-0000-0000-00009D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32</xdr:row>
      <xdr:rowOff>0</xdr:rowOff>
    </xdr:from>
    <xdr:to>
      <xdr:col>15</xdr:col>
      <xdr:colOff>174171</xdr:colOff>
      <xdr:row>34</xdr:row>
      <xdr:rowOff>0</xdr:rowOff>
    </xdr:to>
    <xdr:pic>
      <xdr:nvPicPr>
        <xdr:cNvPr id="39838" name="Picture 26" descr="Not applicable">
          <a:extLst>
            <a:ext uri="{FF2B5EF4-FFF2-40B4-BE49-F238E27FC236}">
              <a16:creationId xmlns:a16="http://schemas.microsoft.com/office/drawing/2014/main" id="{00000000-0008-0000-0000-00009E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32</xdr:row>
      <xdr:rowOff>0</xdr:rowOff>
    </xdr:from>
    <xdr:to>
      <xdr:col>19</xdr:col>
      <xdr:colOff>174171</xdr:colOff>
      <xdr:row>34</xdr:row>
      <xdr:rowOff>0</xdr:rowOff>
    </xdr:to>
    <xdr:pic>
      <xdr:nvPicPr>
        <xdr:cNvPr id="39839" name="Picture 27" descr="cost of license">
          <a:extLst>
            <a:ext uri="{FF2B5EF4-FFF2-40B4-BE49-F238E27FC236}">
              <a16:creationId xmlns:a16="http://schemas.microsoft.com/office/drawing/2014/main" id="{00000000-0008-0000-0000-00009F9B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744891"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32</xdr:row>
      <xdr:rowOff>0</xdr:rowOff>
    </xdr:from>
    <xdr:to>
      <xdr:col>25</xdr:col>
      <xdr:colOff>174171</xdr:colOff>
      <xdr:row>34</xdr:row>
      <xdr:rowOff>0</xdr:rowOff>
    </xdr:to>
    <xdr:pic>
      <xdr:nvPicPr>
        <xdr:cNvPr id="39840" name="Picture 28" descr="Not applicable">
          <a:extLst>
            <a:ext uri="{FF2B5EF4-FFF2-40B4-BE49-F238E27FC236}">
              <a16:creationId xmlns:a16="http://schemas.microsoft.com/office/drawing/2014/main" id="{00000000-0008-0000-0000-0000A0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32</xdr:row>
      <xdr:rowOff>0</xdr:rowOff>
    </xdr:from>
    <xdr:to>
      <xdr:col>27</xdr:col>
      <xdr:colOff>174171</xdr:colOff>
      <xdr:row>34</xdr:row>
      <xdr:rowOff>0</xdr:rowOff>
    </xdr:to>
    <xdr:pic>
      <xdr:nvPicPr>
        <xdr:cNvPr id="39841" name="Picture 29" descr="cost of license">
          <a:extLst>
            <a:ext uri="{FF2B5EF4-FFF2-40B4-BE49-F238E27FC236}">
              <a16:creationId xmlns:a16="http://schemas.microsoft.com/office/drawing/2014/main" id="{00000000-0008-0000-0000-0000A19B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2331337"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32</xdr:row>
      <xdr:rowOff>0</xdr:rowOff>
    </xdr:from>
    <xdr:to>
      <xdr:col>29</xdr:col>
      <xdr:colOff>174171</xdr:colOff>
      <xdr:row>34</xdr:row>
      <xdr:rowOff>0</xdr:rowOff>
    </xdr:to>
    <xdr:pic>
      <xdr:nvPicPr>
        <xdr:cNvPr id="39842" name="Picture 30" descr="Not applicable">
          <a:extLst>
            <a:ext uri="{FF2B5EF4-FFF2-40B4-BE49-F238E27FC236}">
              <a16:creationId xmlns:a16="http://schemas.microsoft.com/office/drawing/2014/main" id="{00000000-0008-0000-0000-0000A2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32</xdr:row>
      <xdr:rowOff>0</xdr:rowOff>
    </xdr:from>
    <xdr:to>
      <xdr:col>39</xdr:col>
      <xdr:colOff>174171</xdr:colOff>
      <xdr:row>34</xdr:row>
      <xdr:rowOff>0</xdr:rowOff>
    </xdr:to>
    <xdr:pic>
      <xdr:nvPicPr>
        <xdr:cNvPr id="39843" name="Picture 31" descr="$0 license">
          <a:extLst>
            <a:ext uri="{FF2B5EF4-FFF2-40B4-BE49-F238E27FC236}">
              <a16:creationId xmlns:a16="http://schemas.microsoft.com/office/drawing/2014/main" id="{00000000-0008-0000-0000-0000A3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35</xdr:row>
      <xdr:rowOff>0</xdr:rowOff>
    </xdr:from>
    <xdr:to>
      <xdr:col>19</xdr:col>
      <xdr:colOff>174171</xdr:colOff>
      <xdr:row>37</xdr:row>
      <xdr:rowOff>0</xdr:rowOff>
    </xdr:to>
    <xdr:pic>
      <xdr:nvPicPr>
        <xdr:cNvPr id="39844" name="Picture 32" descr="cost of license">
          <a:extLst>
            <a:ext uri="{FF2B5EF4-FFF2-40B4-BE49-F238E27FC236}">
              <a16:creationId xmlns:a16="http://schemas.microsoft.com/office/drawing/2014/main" id="{00000000-0008-0000-0000-0000A49B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744891" y="47635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35</xdr:row>
      <xdr:rowOff>0</xdr:rowOff>
    </xdr:from>
    <xdr:to>
      <xdr:col>27</xdr:col>
      <xdr:colOff>174171</xdr:colOff>
      <xdr:row>37</xdr:row>
      <xdr:rowOff>0</xdr:rowOff>
    </xdr:to>
    <xdr:pic>
      <xdr:nvPicPr>
        <xdr:cNvPr id="39845" name="Picture 33" descr="cost of license">
          <a:extLst>
            <a:ext uri="{FF2B5EF4-FFF2-40B4-BE49-F238E27FC236}">
              <a16:creationId xmlns:a16="http://schemas.microsoft.com/office/drawing/2014/main" id="{00000000-0008-0000-0000-0000A59B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2331337" y="47635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45</xdr:row>
      <xdr:rowOff>0</xdr:rowOff>
    </xdr:from>
    <xdr:to>
      <xdr:col>1</xdr:col>
      <xdr:colOff>174171</xdr:colOff>
      <xdr:row>47</xdr:row>
      <xdr:rowOff>0</xdr:rowOff>
    </xdr:to>
    <xdr:pic>
      <xdr:nvPicPr>
        <xdr:cNvPr id="39846" name="Picture 34" descr="cost of license">
          <a:extLst>
            <a:ext uri="{FF2B5EF4-FFF2-40B4-BE49-F238E27FC236}">
              <a16:creationId xmlns:a16="http://schemas.microsoft.com/office/drawing/2014/main" id="{00000000-0008-0000-0000-0000A69B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44434"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45</xdr:row>
      <xdr:rowOff>0</xdr:rowOff>
    </xdr:from>
    <xdr:to>
      <xdr:col>5</xdr:col>
      <xdr:colOff>174171</xdr:colOff>
      <xdr:row>47</xdr:row>
      <xdr:rowOff>0</xdr:rowOff>
    </xdr:to>
    <xdr:pic>
      <xdr:nvPicPr>
        <xdr:cNvPr id="39847" name="Picture 35" descr="cost of license">
          <a:extLst>
            <a:ext uri="{FF2B5EF4-FFF2-40B4-BE49-F238E27FC236}">
              <a16:creationId xmlns:a16="http://schemas.microsoft.com/office/drawing/2014/main" id="{00000000-0008-0000-0000-0000A79B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107474"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45</xdr:row>
      <xdr:rowOff>0</xdr:rowOff>
    </xdr:from>
    <xdr:to>
      <xdr:col>9</xdr:col>
      <xdr:colOff>174171</xdr:colOff>
      <xdr:row>47</xdr:row>
      <xdr:rowOff>0</xdr:rowOff>
    </xdr:to>
    <xdr:pic>
      <xdr:nvPicPr>
        <xdr:cNvPr id="39848" name="Picture 36" descr="cost of license">
          <a:extLst>
            <a:ext uri="{FF2B5EF4-FFF2-40B4-BE49-F238E27FC236}">
              <a16:creationId xmlns:a16="http://schemas.microsoft.com/office/drawing/2014/main" id="{00000000-0008-0000-0000-0000A89B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78926"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45</xdr:row>
      <xdr:rowOff>0</xdr:rowOff>
    </xdr:from>
    <xdr:to>
      <xdr:col>11</xdr:col>
      <xdr:colOff>174171</xdr:colOff>
      <xdr:row>47</xdr:row>
      <xdr:rowOff>0</xdr:rowOff>
    </xdr:to>
    <xdr:pic>
      <xdr:nvPicPr>
        <xdr:cNvPr id="39849" name="Picture 37" descr="Not applicable">
          <a:extLst>
            <a:ext uri="{FF2B5EF4-FFF2-40B4-BE49-F238E27FC236}">
              <a16:creationId xmlns:a16="http://schemas.microsoft.com/office/drawing/2014/main" id="{00000000-0008-0000-0000-0000A9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45</xdr:row>
      <xdr:rowOff>0</xdr:rowOff>
    </xdr:from>
    <xdr:to>
      <xdr:col>15</xdr:col>
      <xdr:colOff>174171</xdr:colOff>
      <xdr:row>47</xdr:row>
      <xdr:rowOff>0</xdr:rowOff>
    </xdr:to>
    <xdr:pic>
      <xdr:nvPicPr>
        <xdr:cNvPr id="39850" name="Picture 38" descr="Not applicable">
          <a:extLst>
            <a:ext uri="{FF2B5EF4-FFF2-40B4-BE49-F238E27FC236}">
              <a16:creationId xmlns:a16="http://schemas.microsoft.com/office/drawing/2014/main" id="{00000000-0008-0000-0000-0000AA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45</xdr:row>
      <xdr:rowOff>0</xdr:rowOff>
    </xdr:from>
    <xdr:to>
      <xdr:col>19</xdr:col>
      <xdr:colOff>174171</xdr:colOff>
      <xdr:row>47</xdr:row>
      <xdr:rowOff>0</xdr:rowOff>
    </xdr:to>
    <xdr:pic>
      <xdr:nvPicPr>
        <xdr:cNvPr id="39851" name="Picture 39" descr="cost of license">
          <a:extLst>
            <a:ext uri="{FF2B5EF4-FFF2-40B4-BE49-F238E27FC236}">
              <a16:creationId xmlns:a16="http://schemas.microsoft.com/office/drawing/2014/main" id="{00000000-0008-0000-0000-0000AB9B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744891"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45</xdr:row>
      <xdr:rowOff>0</xdr:rowOff>
    </xdr:from>
    <xdr:to>
      <xdr:col>25</xdr:col>
      <xdr:colOff>174171</xdr:colOff>
      <xdr:row>47</xdr:row>
      <xdr:rowOff>0</xdr:rowOff>
    </xdr:to>
    <xdr:pic>
      <xdr:nvPicPr>
        <xdr:cNvPr id="39852" name="Picture 40" descr="Not applicable">
          <a:extLst>
            <a:ext uri="{FF2B5EF4-FFF2-40B4-BE49-F238E27FC236}">
              <a16:creationId xmlns:a16="http://schemas.microsoft.com/office/drawing/2014/main" id="{00000000-0008-0000-0000-0000AC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45</xdr:row>
      <xdr:rowOff>0</xdr:rowOff>
    </xdr:from>
    <xdr:to>
      <xdr:col>27</xdr:col>
      <xdr:colOff>174171</xdr:colOff>
      <xdr:row>47</xdr:row>
      <xdr:rowOff>0</xdr:rowOff>
    </xdr:to>
    <xdr:pic>
      <xdr:nvPicPr>
        <xdr:cNvPr id="39853" name="Picture 41" descr="cost of license">
          <a:extLst>
            <a:ext uri="{FF2B5EF4-FFF2-40B4-BE49-F238E27FC236}">
              <a16:creationId xmlns:a16="http://schemas.microsoft.com/office/drawing/2014/main" id="{00000000-0008-0000-0000-0000AD9B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2331337"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45</xdr:row>
      <xdr:rowOff>0</xdr:rowOff>
    </xdr:from>
    <xdr:to>
      <xdr:col>29</xdr:col>
      <xdr:colOff>174171</xdr:colOff>
      <xdr:row>47</xdr:row>
      <xdr:rowOff>0</xdr:rowOff>
    </xdr:to>
    <xdr:pic>
      <xdr:nvPicPr>
        <xdr:cNvPr id="39854" name="Picture 42" descr="Not applicable">
          <a:extLst>
            <a:ext uri="{FF2B5EF4-FFF2-40B4-BE49-F238E27FC236}">
              <a16:creationId xmlns:a16="http://schemas.microsoft.com/office/drawing/2014/main" id="{00000000-0008-0000-0000-0000AE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45</xdr:row>
      <xdr:rowOff>0</xdr:rowOff>
    </xdr:from>
    <xdr:to>
      <xdr:col>39</xdr:col>
      <xdr:colOff>174171</xdr:colOff>
      <xdr:row>47</xdr:row>
      <xdr:rowOff>0</xdr:rowOff>
    </xdr:to>
    <xdr:pic>
      <xdr:nvPicPr>
        <xdr:cNvPr id="39855" name="Picture 43" descr="$0 license">
          <a:extLst>
            <a:ext uri="{FF2B5EF4-FFF2-40B4-BE49-F238E27FC236}">
              <a16:creationId xmlns:a16="http://schemas.microsoft.com/office/drawing/2014/main" id="{00000000-0008-0000-0000-0000AF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49</xdr:row>
      <xdr:rowOff>0</xdr:rowOff>
    </xdr:from>
    <xdr:to>
      <xdr:col>1</xdr:col>
      <xdr:colOff>174171</xdr:colOff>
      <xdr:row>51</xdr:row>
      <xdr:rowOff>0</xdr:rowOff>
    </xdr:to>
    <xdr:pic>
      <xdr:nvPicPr>
        <xdr:cNvPr id="39856" name="Picture 44" descr="cost of license">
          <a:extLst>
            <a:ext uri="{FF2B5EF4-FFF2-40B4-BE49-F238E27FC236}">
              <a16:creationId xmlns:a16="http://schemas.microsoft.com/office/drawing/2014/main" id="{00000000-0008-0000-0000-0000B09B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44434"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49</xdr:row>
      <xdr:rowOff>0</xdr:rowOff>
    </xdr:from>
    <xdr:to>
      <xdr:col>5</xdr:col>
      <xdr:colOff>174171</xdr:colOff>
      <xdr:row>51</xdr:row>
      <xdr:rowOff>0</xdr:rowOff>
    </xdr:to>
    <xdr:pic>
      <xdr:nvPicPr>
        <xdr:cNvPr id="39857" name="Picture 45" descr="cost of license">
          <a:extLst>
            <a:ext uri="{FF2B5EF4-FFF2-40B4-BE49-F238E27FC236}">
              <a16:creationId xmlns:a16="http://schemas.microsoft.com/office/drawing/2014/main" id="{00000000-0008-0000-0000-0000B19B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107474"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49</xdr:row>
      <xdr:rowOff>0</xdr:rowOff>
    </xdr:from>
    <xdr:to>
      <xdr:col>9</xdr:col>
      <xdr:colOff>174171</xdr:colOff>
      <xdr:row>51</xdr:row>
      <xdr:rowOff>0</xdr:rowOff>
    </xdr:to>
    <xdr:pic>
      <xdr:nvPicPr>
        <xdr:cNvPr id="39858" name="Picture 46" descr="Not applicable">
          <a:extLst>
            <a:ext uri="{FF2B5EF4-FFF2-40B4-BE49-F238E27FC236}">
              <a16:creationId xmlns:a16="http://schemas.microsoft.com/office/drawing/2014/main" id="{00000000-0008-0000-0000-0000B2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8926"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49</xdr:row>
      <xdr:rowOff>0</xdr:rowOff>
    </xdr:from>
    <xdr:to>
      <xdr:col>11</xdr:col>
      <xdr:colOff>174171</xdr:colOff>
      <xdr:row>51</xdr:row>
      <xdr:rowOff>0</xdr:rowOff>
    </xdr:to>
    <xdr:pic>
      <xdr:nvPicPr>
        <xdr:cNvPr id="39859" name="Picture 47" descr="Not applicable">
          <a:extLst>
            <a:ext uri="{FF2B5EF4-FFF2-40B4-BE49-F238E27FC236}">
              <a16:creationId xmlns:a16="http://schemas.microsoft.com/office/drawing/2014/main" id="{00000000-0008-0000-0000-0000B3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49</xdr:row>
      <xdr:rowOff>0</xdr:rowOff>
    </xdr:from>
    <xdr:to>
      <xdr:col>15</xdr:col>
      <xdr:colOff>174171</xdr:colOff>
      <xdr:row>51</xdr:row>
      <xdr:rowOff>0</xdr:rowOff>
    </xdr:to>
    <xdr:pic>
      <xdr:nvPicPr>
        <xdr:cNvPr id="39860" name="Picture 48" descr="Not applicable">
          <a:extLst>
            <a:ext uri="{FF2B5EF4-FFF2-40B4-BE49-F238E27FC236}">
              <a16:creationId xmlns:a16="http://schemas.microsoft.com/office/drawing/2014/main" id="{00000000-0008-0000-0000-0000B4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49</xdr:row>
      <xdr:rowOff>0</xdr:rowOff>
    </xdr:from>
    <xdr:to>
      <xdr:col>19</xdr:col>
      <xdr:colOff>174171</xdr:colOff>
      <xdr:row>51</xdr:row>
      <xdr:rowOff>0</xdr:rowOff>
    </xdr:to>
    <xdr:pic>
      <xdr:nvPicPr>
        <xdr:cNvPr id="39861" name="Picture 49" descr="cost of license">
          <a:extLst>
            <a:ext uri="{FF2B5EF4-FFF2-40B4-BE49-F238E27FC236}">
              <a16:creationId xmlns:a16="http://schemas.microsoft.com/office/drawing/2014/main" id="{00000000-0008-0000-0000-0000B59B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744891"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49</xdr:row>
      <xdr:rowOff>0</xdr:rowOff>
    </xdr:from>
    <xdr:to>
      <xdr:col>25</xdr:col>
      <xdr:colOff>174171</xdr:colOff>
      <xdr:row>51</xdr:row>
      <xdr:rowOff>0</xdr:rowOff>
    </xdr:to>
    <xdr:pic>
      <xdr:nvPicPr>
        <xdr:cNvPr id="39862" name="Picture 50" descr="Not applicable">
          <a:extLst>
            <a:ext uri="{FF2B5EF4-FFF2-40B4-BE49-F238E27FC236}">
              <a16:creationId xmlns:a16="http://schemas.microsoft.com/office/drawing/2014/main" id="{00000000-0008-0000-0000-0000B6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49</xdr:row>
      <xdr:rowOff>0</xdr:rowOff>
    </xdr:from>
    <xdr:to>
      <xdr:col>27</xdr:col>
      <xdr:colOff>174171</xdr:colOff>
      <xdr:row>51</xdr:row>
      <xdr:rowOff>0</xdr:rowOff>
    </xdr:to>
    <xdr:pic>
      <xdr:nvPicPr>
        <xdr:cNvPr id="39863" name="Picture 51" descr="cost of license">
          <a:extLst>
            <a:ext uri="{FF2B5EF4-FFF2-40B4-BE49-F238E27FC236}">
              <a16:creationId xmlns:a16="http://schemas.microsoft.com/office/drawing/2014/main" id="{00000000-0008-0000-0000-0000B79B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2331337"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49</xdr:row>
      <xdr:rowOff>0</xdr:rowOff>
    </xdr:from>
    <xdr:to>
      <xdr:col>29</xdr:col>
      <xdr:colOff>174171</xdr:colOff>
      <xdr:row>51</xdr:row>
      <xdr:rowOff>0</xdr:rowOff>
    </xdr:to>
    <xdr:pic>
      <xdr:nvPicPr>
        <xdr:cNvPr id="39864" name="Picture 52" descr="Not applicable">
          <a:extLst>
            <a:ext uri="{FF2B5EF4-FFF2-40B4-BE49-F238E27FC236}">
              <a16:creationId xmlns:a16="http://schemas.microsoft.com/office/drawing/2014/main" id="{00000000-0008-0000-0000-0000B8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49</xdr:row>
      <xdr:rowOff>0</xdr:rowOff>
    </xdr:from>
    <xdr:to>
      <xdr:col>39</xdr:col>
      <xdr:colOff>174171</xdr:colOff>
      <xdr:row>51</xdr:row>
      <xdr:rowOff>0</xdr:rowOff>
    </xdr:to>
    <xdr:pic>
      <xdr:nvPicPr>
        <xdr:cNvPr id="39865" name="Picture 53" descr="$0 license">
          <a:extLst>
            <a:ext uri="{FF2B5EF4-FFF2-40B4-BE49-F238E27FC236}">
              <a16:creationId xmlns:a16="http://schemas.microsoft.com/office/drawing/2014/main" id="{00000000-0008-0000-0000-0000B9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174171</xdr:colOff>
      <xdr:row>56</xdr:row>
      <xdr:rowOff>0</xdr:rowOff>
    </xdr:to>
    <xdr:pic>
      <xdr:nvPicPr>
        <xdr:cNvPr id="39866" name="Picture 54" descr="cost of license">
          <a:extLst>
            <a:ext uri="{FF2B5EF4-FFF2-40B4-BE49-F238E27FC236}">
              <a16:creationId xmlns:a16="http://schemas.microsoft.com/office/drawing/2014/main" id="{00000000-0008-0000-0000-0000BA9B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44434"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54</xdr:row>
      <xdr:rowOff>0</xdr:rowOff>
    </xdr:from>
    <xdr:to>
      <xdr:col>5</xdr:col>
      <xdr:colOff>174171</xdr:colOff>
      <xdr:row>56</xdr:row>
      <xdr:rowOff>0</xdr:rowOff>
    </xdr:to>
    <xdr:pic>
      <xdr:nvPicPr>
        <xdr:cNvPr id="39867" name="Picture 55" descr="cost of license">
          <a:extLst>
            <a:ext uri="{FF2B5EF4-FFF2-40B4-BE49-F238E27FC236}">
              <a16:creationId xmlns:a16="http://schemas.microsoft.com/office/drawing/2014/main" id="{00000000-0008-0000-0000-0000BB9B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107474"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54</xdr:row>
      <xdr:rowOff>0</xdr:rowOff>
    </xdr:from>
    <xdr:to>
      <xdr:col>9</xdr:col>
      <xdr:colOff>174171</xdr:colOff>
      <xdr:row>56</xdr:row>
      <xdr:rowOff>0</xdr:rowOff>
    </xdr:to>
    <xdr:pic>
      <xdr:nvPicPr>
        <xdr:cNvPr id="39868" name="Picture 56" descr="Not applicable">
          <a:extLst>
            <a:ext uri="{FF2B5EF4-FFF2-40B4-BE49-F238E27FC236}">
              <a16:creationId xmlns:a16="http://schemas.microsoft.com/office/drawing/2014/main" id="{00000000-0008-0000-0000-0000BC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8926"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54</xdr:row>
      <xdr:rowOff>0</xdr:rowOff>
    </xdr:from>
    <xdr:to>
      <xdr:col>11</xdr:col>
      <xdr:colOff>174171</xdr:colOff>
      <xdr:row>56</xdr:row>
      <xdr:rowOff>0</xdr:rowOff>
    </xdr:to>
    <xdr:pic>
      <xdr:nvPicPr>
        <xdr:cNvPr id="39869" name="Picture 57" descr="Not applicable">
          <a:extLst>
            <a:ext uri="{FF2B5EF4-FFF2-40B4-BE49-F238E27FC236}">
              <a16:creationId xmlns:a16="http://schemas.microsoft.com/office/drawing/2014/main" id="{00000000-0008-0000-0000-0000BD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54</xdr:row>
      <xdr:rowOff>0</xdr:rowOff>
    </xdr:from>
    <xdr:to>
      <xdr:col>15</xdr:col>
      <xdr:colOff>174171</xdr:colOff>
      <xdr:row>56</xdr:row>
      <xdr:rowOff>0</xdr:rowOff>
    </xdr:to>
    <xdr:pic>
      <xdr:nvPicPr>
        <xdr:cNvPr id="39870" name="Picture 58" descr="Not applicable">
          <a:extLst>
            <a:ext uri="{FF2B5EF4-FFF2-40B4-BE49-F238E27FC236}">
              <a16:creationId xmlns:a16="http://schemas.microsoft.com/office/drawing/2014/main" id="{00000000-0008-0000-0000-0000BE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54</xdr:row>
      <xdr:rowOff>0</xdr:rowOff>
    </xdr:from>
    <xdr:to>
      <xdr:col>19</xdr:col>
      <xdr:colOff>174171</xdr:colOff>
      <xdr:row>56</xdr:row>
      <xdr:rowOff>0</xdr:rowOff>
    </xdr:to>
    <xdr:pic>
      <xdr:nvPicPr>
        <xdr:cNvPr id="39871" name="Picture 59" descr="cost of license">
          <a:extLst>
            <a:ext uri="{FF2B5EF4-FFF2-40B4-BE49-F238E27FC236}">
              <a16:creationId xmlns:a16="http://schemas.microsoft.com/office/drawing/2014/main" id="{00000000-0008-0000-0000-0000BF9B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744891"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54</xdr:row>
      <xdr:rowOff>0</xdr:rowOff>
    </xdr:from>
    <xdr:to>
      <xdr:col>25</xdr:col>
      <xdr:colOff>174171</xdr:colOff>
      <xdr:row>56</xdr:row>
      <xdr:rowOff>0</xdr:rowOff>
    </xdr:to>
    <xdr:pic>
      <xdr:nvPicPr>
        <xdr:cNvPr id="39872" name="Picture 60" descr="Not applicable">
          <a:extLst>
            <a:ext uri="{FF2B5EF4-FFF2-40B4-BE49-F238E27FC236}">
              <a16:creationId xmlns:a16="http://schemas.microsoft.com/office/drawing/2014/main" id="{00000000-0008-0000-0000-0000C0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54</xdr:row>
      <xdr:rowOff>0</xdr:rowOff>
    </xdr:from>
    <xdr:to>
      <xdr:col>27</xdr:col>
      <xdr:colOff>174171</xdr:colOff>
      <xdr:row>56</xdr:row>
      <xdr:rowOff>0</xdr:rowOff>
    </xdr:to>
    <xdr:pic>
      <xdr:nvPicPr>
        <xdr:cNvPr id="39873" name="Picture 61" descr="cost of license">
          <a:extLst>
            <a:ext uri="{FF2B5EF4-FFF2-40B4-BE49-F238E27FC236}">
              <a16:creationId xmlns:a16="http://schemas.microsoft.com/office/drawing/2014/main" id="{00000000-0008-0000-0000-0000C19B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2331337"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54</xdr:row>
      <xdr:rowOff>0</xdr:rowOff>
    </xdr:from>
    <xdr:to>
      <xdr:col>29</xdr:col>
      <xdr:colOff>174171</xdr:colOff>
      <xdr:row>56</xdr:row>
      <xdr:rowOff>0</xdr:rowOff>
    </xdr:to>
    <xdr:pic>
      <xdr:nvPicPr>
        <xdr:cNvPr id="39874" name="Picture 62" descr="Not applicable">
          <a:extLst>
            <a:ext uri="{FF2B5EF4-FFF2-40B4-BE49-F238E27FC236}">
              <a16:creationId xmlns:a16="http://schemas.microsoft.com/office/drawing/2014/main" id="{00000000-0008-0000-0000-0000C2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54</xdr:row>
      <xdr:rowOff>0</xdr:rowOff>
    </xdr:from>
    <xdr:to>
      <xdr:col>39</xdr:col>
      <xdr:colOff>174171</xdr:colOff>
      <xdr:row>56</xdr:row>
      <xdr:rowOff>0</xdr:rowOff>
    </xdr:to>
    <xdr:pic>
      <xdr:nvPicPr>
        <xdr:cNvPr id="39875" name="Picture 63" descr="$0 license">
          <a:extLst>
            <a:ext uri="{FF2B5EF4-FFF2-40B4-BE49-F238E27FC236}">
              <a16:creationId xmlns:a16="http://schemas.microsoft.com/office/drawing/2014/main" id="{00000000-0008-0000-0000-0000C3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174171</xdr:colOff>
      <xdr:row>66</xdr:row>
      <xdr:rowOff>0</xdr:rowOff>
    </xdr:to>
    <xdr:pic>
      <xdr:nvPicPr>
        <xdr:cNvPr id="39876" name="Picture 64" descr="cost of license">
          <a:extLst>
            <a:ext uri="{FF2B5EF4-FFF2-40B4-BE49-F238E27FC236}">
              <a16:creationId xmlns:a16="http://schemas.microsoft.com/office/drawing/2014/main" id="{00000000-0008-0000-0000-0000C49B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44434"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64</xdr:row>
      <xdr:rowOff>0</xdr:rowOff>
    </xdr:from>
    <xdr:to>
      <xdr:col>5</xdr:col>
      <xdr:colOff>174171</xdr:colOff>
      <xdr:row>66</xdr:row>
      <xdr:rowOff>0</xdr:rowOff>
    </xdr:to>
    <xdr:pic>
      <xdr:nvPicPr>
        <xdr:cNvPr id="39877" name="Picture 65" descr="Not applicable">
          <a:extLst>
            <a:ext uri="{FF2B5EF4-FFF2-40B4-BE49-F238E27FC236}">
              <a16:creationId xmlns:a16="http://schemas.microsoft.com/office/drawing/2014/main" id="{00000000-0008-0000-0000-0000C5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7474"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64</xdr:row>
      <xdr:rowOff>0</xdr:rowOff>
    </xdr:from>
    <xdr:to>
      <xdr:col>9</xdr:col>
      <xdr:colOff>174171</xdr:colOff>
      <xdr:row>66</xdr:row>
      <xdr:rowOff>0</xdr:rowOff>
    </xdr:to>
    <xdr:pic>
      <xdr:nvPicPr>
        <xdr:cNvPr id="39878" name="Picture 66" descr="Not applicable">
          <a:extLst>
            <a:ext uri="{FF2B5EF4-FFF2-40B4-BE49-F238E27FC236}">
              <a16:creationId xmlns:a16="http://schemas.microsoft.com/office/drawing/2014/main" id="{00000000-0008-0000-0000-0000C6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8926"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64</xdr:row>
      <xdr:rowOff>0</xdr:rowOff>
    </xdr:from>
    <xdr:to>
      <xdr:col>11</xdr:col>
      <xdr:colOff>174171</xdr:colOff>
      <xdr:row>66</xdr:row>
      <xdr:rowOff>0</xdr:rowOff>
    </xdr:to>
    <xdr:pic>
      <xdr:nvPicPr>
        <xdr:cNvPr id="39879" name="Picture 67" descr="Not applicable">
          <a:extLst>
            <a:ext uri="{FF2B5EF4-FFF2-40B4-BE49-F238E27FC236}">
              <a16:creationId xmlns:a16="http://schemas.microsoft.com/office/drawing/2014/main" id="{00000000-0008-0000-0000-0000C7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64</xdr:row>
      <xdr:rowOff>0</xdr:rowOff>
    </xdr:from>
    <xdr:to>
      <xdr:col>15</xdr:col>
      <xdr:colOff>174171</xdr:colOff>
      <xdr:row>66</xdr:row>
      <xdr:rowOff>0</xdr:rowOff>
    </xdr:to>
    <xdr:pic>
      <xdr:nvPicPr>
        <xdr:cNvPr id="39880" name="Picture 68" descr="Not applicable">
          <a:extLst>
            <a:ext uri="{FF2B5EF4-FFF2-40B4-BE49-F238E27FC236}">
              <a16:creationId xmlns:a16="http://schemas.microsoft.com/office/drawing/2014/main" id="{00000000-0008-0000-0000-0000C8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64</xdr:row>
      <xdr:rowOff>0</xdr:rowOff>
    </xdr:from>
    <xdr:to>
      <xdr:col>19</xdr:col>
      <xdr:colOff>174171</xdr:colOff>
      <xdr:row>66</xdr:row>
      <xdr:rowOff>0</xdr:rowOff>
    </xdr:to>
    <xdr:pic>
      <xdr:nvPicPr>
        <xdr:cNvPr id="39881" name="Picture 69" descr="cost of license">
          <a:extLst>
            <a:ext uri="{FF2B5EF4-FFF2-40B4-BE49-F238E27FC236}">
              <a16:creationId xmlns:a16="http://schemas.microsoft.com/office/drawing/2014/main" id="{00000000-0008-0000-0000-0000C99B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744891"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64</xdr:row>
      <xdr:rowOff>0</xdr:rowOff>
    </xdr:from>
    <xdr:to>
      <xdr:col>25</xdr:col>
      <xdr:colOff>174171</xdr:colOff>
      <xdr:row>66</xdr:row>
      <xdr:rowOff>0</xdr:rowOff>
    </xdr:to>
    <xdr:pic>
      <xdr:nvPicPr>
        <xdr:cNvPr id="39882" name="Picture 70" descr="Not applicable">
          <a:extLst>
            <a:ext uri="{FF2B5EF4-FFF2-40B4-BE49-F238E27FC236}">
              <a16:creationId xmlns:a16="http://schemas.microsoft.com/office/drawing/2014/main" id="{00000000-0008-0000-0000-0000CA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64</xdr:row>
      <xdr:rowOff>0</xdr:rowOff>
    </xdr:from>
    <xdr:to>
      <xdr:col>27</xdr:col>
      <xdr:colOff>174171</xdr:colOff>
      <xdr:row>66</xdr:row>
      <xdr:rowOff>0</xdr:rowOff>
    </xdr:to>
    <xdr:pic>
      <xdr:nvPicPr>
        <xdr:cNvPr id="39883" name="Picture 71" descr="cost of license">
          <a:extLst>
            <a:ext uri="{FF2B5EF4-FFF2-40B4-BE49-F238E27FC236}">
              <a16:creationId xmlns:a16="http://schemas.microsoft.com/office/drawing/2014/main" id="{00000000-0008-0000-0000-0000CB9B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331337"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64</xdr:row>
      <xdr:rowOff>0</xdr:rowOff>
    </xdr:from>
    <xdr:to>
      <xdr:col>29</xdr:col>
      <xdr:colOff>174171</xdr:colOff>
      <xdr:row>66</xdr:row>
      <xdr:rowOff>0</xdr:rowOff>
    </xdr:to>
    <xdr:pic>
      <xdr:nvPicPr>
        <xdr:cNvPr id="39884" name="Picture 72" descr="Not applicable">
          <a:extLst>
            <a:ext uri="{FF2B5EF4-FFF2-40B4-BE49-F238E27FC236}">
              <a16:creationId xmlns:a16="http://schemas.microsoft.com/office/drawing/2014/main" id="{00000000-0008-0000-0000-0000CC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64</xdr:row>
      <xdr:rowOff>0</xdr:rowOff>
    </xdr:from>
    <xdr:to>
      <xdr:col>39</xdr:col>
      <xdr:colOff>174171</xdr:colOff>
      <xdr:row>66</xdr:row>
      <xdr:rowOff>0</xdr:rowOff>
    </xdr:to>
    <xdr:pic>
      <xdr:nvPicPr>
        <xdr:cNvPr id="39885" name="Picture 73" descr="$0 license">
          <a:extLst>
            <a:ext uri="{FF2B5EF4-FFF2-40B4-BE49-F238E27FC236}">
              <a16:creationId xmlns:a16="http://schemas.microsoft.com/office/drawing/2014/main" id="{00000000-0008-0000-0000-0000CD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68</xdr:row>
      <xdr:rowOff>0</xdr:rowOff>
    </xdr:from>
    <xdr:to>
      <xdr:col>19</xdr:col>
      <xdr:colOff>174171</xdr:colOff>
      <xdr:row>71</xdr:row>
      <xdr:rowOff>130629</xdr:rowOff>
    </xdr:to>
    <xdr:pic>
      <xdr:nvPicPr>
        <xdr:cNvPr id="39886" name="Picture 74" descr="cost of license">
          <a:extLst>
            <a:ext uri="{FF2B5EF4-FFF2-40B4-BE49-F238E27FC236}">
              <a16:creationId xmlns:a16="http://schemas.microsoft.com/office/drawing/2014/main" id="{00000000-0008-0000-0000-0000CE9B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744891" y="11364686"/>
          <a:ext cx="174172" cy="679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174171</xdr:colOff>
      <xdr:row>73</xdr:row>
      <xdr:rowOff>0</xdr:rowOff>
    </xdr:to>
    <xdr:pic>
      <xdr:nvPicPr>
        <xdr:cNvPr id="39887" name="Picture 75" descr="cost of license">
          <a:extLst>
            <a:ext uri="{FF2B5EF4-FFF2-40B4-BE49-F238E27FC236}">
              <a16:creationId xmlns:a16="http://schemas.microsoft.com/office/drawing/2014/main" id="{00000000-0008-0000-0000-0000CF9B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44434"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71</xdr:row>
      <xdr:rowOff>0</xdr:rowOff>
    </xdr:from>
    <xdr:to>
      <xdr:col>5</xdr:col>
      <xdr:colOff>174171</xdr:colOff>
      <xdr:row>73</xdr:row>
      <xdr:rowOff>0</xdr:rowOff>
    </xdr:to>
    <xdr:pic>
      <xdr:nvPicPr>
        <xdr:cNvPr id="39888" name="Picture 76" descr="Not applicable">
          <a:extLst>
            <a:ext uri="{FF2B5EF4-FFF2-40B4-BE49-F238E27FC236}">
              <a16:creationId xmlns:a16="http://schemas.microsoft.com/office/drawing/2014/main" id="{00000000-0008-0000-0000-0000D0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7474"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71</xdr:row>
      <xdr:rowOff>0</xdr:rowOff>
    </xdr:from>
    <xdr:to>
      <xdr:col>9</xdr:col>
      <xdr:colOff>174171</xdr:colOff>
      <xdr:row>73</xdr:row>
      <xdr:rowOff>0</xdr:rowOff>
    </xdr:to>
    <xdr:pic>
      <xdr:nvPicPr>
        <xdr:cNvPr id="39889" name="Picture 77" descr="Not applicable">
          <a:extLst>
            <a:ext uri="{FF2B5EF4-FFF2-40B4-BE49-F238E27FC236}">
              <a16:creationId xmlns:a16="http://schemas.microsoft.com/office/drawing/2014/main" id="{00000000-0008-0000-0000-0000D1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8926"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71</xdr:row>
      <xdr:rowOff>0</xdr:rowOff>
    </xdr:from>
    <xdr:to>
      <xdr:col>11</xdr:col>
      <xdr:colOff>174171</xdr:colOff>
      <xdr:row>73</xdr:row>
      <xdr:rowOff>0</xdr:rowOff>
    </xdr:to>
    <xdr:pic>
      <xdr:nvPicPr>
        <xdr:cNvPr id="39890" name="Picture 78" descr="Not applicable">
          <a:extLst>
            <a:ext uri="{FF2B5EF4-FFF2-40B4-BE49-F238E27FC236}">
              <a16:creationId xmlns:a16="http://schemas.microsoft.com/office/drawing/2014/main" id="{00000000-0008-0000-0000-0000D2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71</xdr:row>
      <xdr:rowOff>0</xdr:rowOff>
    </xdr:from>
    <xdr:to>
      <xdr:col>15</xdr:col>
      <xdr:colOff>174171</xdr:colOff>
      <xdr:row>73</xdr:row>
      <xdr:rowOff>0</xdr:rowOff>
    </xdr:to>
    <xdr:pic>
      <xdr:nvPicPr>
        <xdr:cNvPr id="39891" name="Picture 79" descr="Not applicable">
          <a:extLst>
            <a:ext uri="{FF2B5EF4-FFF2-40B4-BE49-F238E27FC236}">
              <a16:creationId xmlns:a16="http://schemas.microsoft.com/office/drawing/2014/main" id="{00000000-0008-0000-0000-0000D3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71</xdr:row>
      <xdr:rowOff>0</xdr:rowOff>
    </xdr:from>
    <xdr:to>
      <xdr:col>19</xdr:col>
      <xdr:colOff>174171</xdr:colOff>
      <xdr:row>74</xdr:row>
      <xdr:rowOff>130629</xdr:rowOff>
    </xdr:to>
    <xdr:pic>
      <xdr:nvPicPr>
        <xdr:cNvPr id="39892" name="Picture 80" descr="cost of license">
          <a:extLst>
            <a:ext uri="{FF2B5EF4-FFF2-40B4-BE49-F238E27FC236}">
              <a16:creationId xmlns:a16="http://schemas.microsoft.com/office/drawing/2014/main" id="{00000000-0008-0000-0000-0000D49B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744891" y="12662263"/>
          <a:ext cx="174172" cy="679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71</xdr:row>
      <xdr:rowOff>0</xdr:rowOff>
    </xdr:from>
    <xdr:to>
      <xdr:col>25</xdr:col>
      <xdr:colOff>174171</xdr:colOff>
      <xdr:row>73</xdr:row>
      <xdr:rowOff>0</xdr:rowOff>
    </xdr:to>
    <xdr:pic>
      <xdr:nvPicPr>
        <xdr:cNvPr id="39893" name="Picture 81" descr="Not applicable">
          <a:extLst>
            <a:ext uri="{FF2B5EF4-FFF2-40B4-BE49-F238E27FC236}">
              <a16:creationId xmlns:a16="http://schemas.microsoft.com/office/drawing/2014/main" id="{00000000-0008-0000-0000-0000D5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71</xdr:row>
      <xdr:rowOff>0</xdr:rowOff>
    </xdr:from>
    <xdr:to>
      <xdr:col>27</xdr:col>
      <xdr:colOff>174171</xdr:colOff>
      <xdr:row>73</xdr:row>
      <xdr:rowOff>0</xdr:rowOff>
    </xdr:to>
    <xdr:pic>
      <xdr:nvPicPr>
        <xdr:cNvPr id="39894" name="Picture 82" descr="cost of license">
          <a:extLst>
            <a:ext uri="{FF2B5EF4-FFF2-40B4-BE49-F238E27FC236}">
              <a16:creationId xmlns:a16="http://schemas.microsoft.com/office/drawing/2014/main" id="{00000000-0008-0000-0000-0000D69B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2331337"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71</xdr:row>
      <xdr:rowOff>0</xdr:rowOff>
    </xdr:from>
    <xdr:to>
      <xdr:col>29</xdr:col>
      <xdr:colOff>174171</xdr:colOff>
      <xdr:row>73</xdr:row>
      <xdr:rowOff>0</xdr:rowOff>
    </xdr:to>
    <xdr:pic>
      <xdr:nvPicPr>
        <xdr:cNvPr id="39895" name="Picture 83" descr="Not applicable">
          <a:extLst>
            <a:ext uri="{FF2B5EF4-FFF2-40B4-BE49-F238E27FC236}">
              <a16:creationId xmlns:a16="http://schemas.microsoft.com/office/drawing/2014/main" id="{00000000-0008-0000-0000-0000D7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71</xdr:row>
      <xdr:rowOff>0</xdr:rowOff>
    </xdr:from>
    <xdr:to>
      <xdr:col>39</xdr:col>
      <xdr:colOff>174171</xdr:colOff>
      <xdr:row>73</xdr:row>
      <xdr:rowOff>0</xdr:rowOff>
    </xdr:to>
    <xdr:pic>
      <xdr:nvPicPr>
        <xdr:cNvPr id="39896" name="Picture 84" descr="$0 license">
          <a:extLst>
            <a:ext uri="{FF2B5EF4-FFF2-40B4-BE49-F238E27FC236}">
              <a16:creationId xmlns:a16="http://schemas.microsoft.com/office/drawing/2014/main" id="{00000000-0008-0000-0000-0000D8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74</xdr:row>
      <xdr:rowOff>139337</xdr:rowOff>
    </xdr:from>
    <xdr:to>
      <xdr:col>1</xdr:col>
      <xdr:colOff>174171</xdr:colOff>
      <xdr:row>76</xdr:row>
      <xdr:rowOff>139337</xdr:rowOff>
    </xdr:to>
    <xdr:pic>
      <xdr:nvPicPr>
        <xdr:cNvPr id="39897" name="Picture 85" descr="cost of license">
          <a:extLst>
            <a:ext uri="{FF2B5EF4-FFF2-40B4-BE49-F238E27FC236}">
              <a16:creationId xmlns:a16="http://schemas.microsoft.com/office/drawing/2014/main" id="{00000000-0008-0000-0000-0000D99B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44434"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74</xdr:row>
      <xdr:rowOff>139337</xdr:rowOff>
    </xdr:from>
    <xdr:to>
      <xdr:col>5</xdr:col>
      <xdr:colOff>174171</xdr:colOff>
      <xdr:row>76</xdr:row>
      <xdr:rowOff>139337</xdr:rowOff>
    </xdr:to>
    <xdr:pic>
      <xdr:nvPicPr>
        <xdr:cNvPr id="39898" name="Picture 86" descr="Not applicable">
          <a:extLst>
            <a:ext uri="{FF2B5EF4-FFF2-40B4-BE49-F238E27FC236}">
              <a16:creationId xmlns:a16="http://schemas.microsoft.com/office/drawing/2014/main" id="{00000000-0008-0000-0000-0000DA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7474"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74</xdr:row>
      <xdr:rowOff>139337</xdr:rowOff>
    </xdr:from>
    <xdr:to>
      <xdr:col>9</xdr:col>
      <xdr:colOff>174171</xdr:colOff>
      <xdr:row>76</xdr:row>
      <xdr:rowOff>139337</xdr:rowOff>
    </xdr:to>
    <xdr:pic>
      <xdr:nvPicPr>
        <xdr:cNvPr id="39899" name="Picture 87" descr="Not applicable">
          <a:extLst>
            <a:ext uri="{FF2B5EF4-FFF2-40B4-BE49-F238E27FC236}">
              <a16:creationId xmlns:a16="http://schemas.microsoft.com/office/drawing/2014/main" id="{00000000-0008-0000-0000-0000DB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8926"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74</xdr:row>
      <xdr:rowOff>139337</xdr:rowOff>
    </xdr:from>
    <xdr:to>
      <xdr:col>11</xdr:col>
      <xdr:colOff>174171</xdr:colOff>
      <xdr:row>76</xdr:row>
      <xdr:rowOff>139337</xdr:rowOff>
    </xdr:to>
    <xdr:pic>
      <xdr:nvPicPr>
        <xdr:cNvPr id="39900" name="Picture 88" descr="Not applicable">
          <a:extLst>
            <a:ext uri="{FF2B5EF4-FFF2-40B4-BE49-F238E27FC236}">
              <a16:creationId xmlns:a16="http://schemas.microsoft.com/office/drawing/2014/main" id="{00000000-0008-0000-0000-0000DC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74</xdr:row>
      <xdr:rowOff>139337</xdr:rowOff>
    </xdr:from>
    <xdr:to>
      <xdr:col>15</xdr:col>
      <xdr:colOff>174171</xdr:colOff>
      <xdr:row>76</xdr:row>
      <xdr:rowOff>139337</xdr:rowOff>
    </xdr:to>
    <xdr:pic>
      <xdr:nvPicPr>
        <xdr:cNvPr id="39901" name="Picture 89" descr="Not applicable">
          <a:extLst>
            <a:ext uri="{FF2B5EF4-FFF2-40B4-BE49-F238E27FC236}">
              <a16:creationId xmlns:a16="http://schemas.microsoft.com/office/drawing/2014/main" id="{00000000-0008-0000-0000-0000DD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74</xdr:row>
      <xdr:rowOff>139337</xdr:rowOff>
    </xdr:from>
    <xdr:to>
      <xdr:col>19</xdr:col>
      <xdr:colOff>174171</xdr:colOff>
      <xdr:row>78</xdr:row>
      <xdr:rowOff>78377</xdr:rowOff>
    </xdr:to>
    <xdr:pic>
      <xdr:nvPicPr>
        <xdr:cNvPr id="39902" name="Picture 90" descr="cost of license">
          <a:extLst>
            <a:ext uri="{FF2B5EF4-FFF2-40B4-BE49-F238E27FC236}">
              <a16:creationId xmlns:a16="http://schemas.microsoft.com/office/drawing/2014/main" id="{00000000-0008-0000-0000-0000DE9B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744891" y="13350240"/>
          <a:ext cx="174172"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74</xdr:row>
      <xdr:rowOff>139337</xdr:rowOff>
    </xdr:from>
    <xdr:to>
      <xdr:col>25</xdr:col>
      <xdr:colOff>174171</xdr:colOff>
      <xdr:row>76</xdr:row>
      <xdr:rowOff>139337</xdr:rowOff>
    </xdr:to>
    <xdr:pic>
      <xdr:nvPicPr>
        <xdr:cNvPr id="39903" name="Picture 91" descr="Not applicable">
          <a:extLst>
            <a:ext uri="{FF2B5EF4-FFF2-40B4-BE49-F238E27FC236}">
              <a16:creationId xmlns:a16="http://schemas.microsoft.com/office/drawing/2014/main" id="{00000000-0008-0000-0000-0000DF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74</xdr:row>
      <xdr:rowOff>139337</xdr:rowOff>
    </xdr:from>
    <xdr:to>
      <xdr:col>27</xdr:col>
      <xdr:colOff>174171</xdr:colOff>
      <xdr:row>76</xdr:row>
      <xdr:rowOff>139337</xdr:rowOff>
    </xdr:to>
    <xdr:pic>
      <xdr:nvPicPr>
        <xdr:cNvPr id="39904" name="Picture 92" descr="cost of license">
          <a:extLst>
            <a:ext uri="{FF2B5EF4-FFF2-40B4-BE49-F238E27FC236}">
              <a16:creationId xmlns:a16="http://schemas.microsoft.com/office/drawing/2014/main" id="{00000000-0008-0000-0000-0000E09B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2331337"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74</xdr:row>
      <xdr:rowOff>139337</xdr:rowOff>
    </xdr:from>
    <xdr:to>
      <xdr:col>29</xdr:col>
      <xdr:colOff>174171</xdr:colOff>
      <xdr:row>76</xdr:row>
      <xdr:rowOff>139337</xdr:rowOff>
    </xdr:to>
    <xdr:pic>
      <xdr:nvPicPr>
        <xdr:cNvPr id="39905" name="Picture 93" descr="Not applicable">
          <a:extLst>
            <a:ext uri="{FF2B5EF4-FFF2-40B4-BE49-F238E27FC236}">
              <a16:creationId xmlns:a16="http://schemas.microsoft.com/office/drawing/2014/main" id="{00000000-0008-0000-0000-0000E1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74</xdr:row>
      <xdr:rowOff>139337</xdr:rowOff>
    </xdr:from>
    <xdr:to>
      <xdr:col>39</xdr:col>
      <xdr:colOff>174171</xdr:colOff>
      <xdr:row>76</xdr:row>
      <xdr:rowOff>139337</xdr:rowOff>
    </xdr:to>
    <xdr:pic>
      <xdr:nvPicPr>
        <xdr:cNvPr id="39906" name="Picture 94" descr="$0 license">
          <a:extLst>
            <a:ext uri="{FF2B5EF4-FFF2-40B4-BE49-F238E27FC236}">
              <a16:creationId xmlns:a16="http://schemas.microsoft.com/office/drawing/2014/main" id="{00000000-0008-0000-0000-0000E2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80</xdr:row>
      <xdr:rowOff>0</xdr:rowOff>
    </xdr:from>
    <xdr:to>
      <xdr:col>1</xdr:col>
      <xdr:colOff>174171</xdr:colOff>
      <xdr:row>82</xdr:row>
      <xdr:rowOff>0</xdr:rowOff>
    </xdr:to>
    <xdr:pic>
      <xdr:nvPicPr>
        <xdr:cNvPr id="39907" name="Picture 95" descr="cost of license">
          <a:extLst>
            <a:ext uri="{FF2B5EF4-FFF2-40B4-BE49-F238E27FC236}">
              <a16:creationId xmlns:a16="http://schemas.microsoft.com/office/drawing/2014/main" id="{00000000-0008-0000-0000-0000E39B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44434"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80</xdr:row>
      <xdr:rowOff>0</xdr:rowOff>
    </xdr:from>
    <xdr:to>
      <xdr:col>5</xdr:col>
      <xdr:colOff>174171</xdr:colOff>
      <xdr:row>82</xdr:row>
      <xdr:rowOff>0</xdr:rowOff>
    </xdr:to>
    <xdr:pic>
      <xdr:nvPicPr>
        <xdr:cNvPr id="39908" name="Picture 96" descr="Not applicable">
          <a:extLst>
            <a:ext uri="{FF2B5EF4-FFF2-40B4-BE49-F238E27FC236}">
              <a16:creationId xmlns:a16="http://schemas.microsoft.com/office/drawing/2014/main" id="{00000000-0008-0000-0000-0000E4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7474"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80</xdr:row>
      <xdr:rowOff>0</xdr:rowOff>
    </xdr:from>
    <xdr:to>
      <xdr:col>9</xdr:col>
      <xdr:colOff>174171</xdr:colOff>
      <xdr:row>82</xdr:row>
      <xdr:rowOff>0</xdr:rowOff>
    </xdr:to>
    <xdr:pic>
      <xdr:nvPicPr>
        <xdr:cNvPr id="39909" name="Picture 97" descr="Not applicable">
          <a:extLst>
            <a:ext uri="{FF2B5EF4-FFF2-40B4-BE49-F238E27FC236}">
              <a16:creationId xmlns:a16="http://schemas.microsoft.com/office/drawing/2014/main" id="{00000000-0008-0000-0000-0000E5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8926"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80</xdr:row>
      <xdr:rowOff>0</xdr:rowOff>
    </xdr:from>
    <xdr:to>
      <xdr:col>11</xdr:col>
      <xdr:colOff>174171</xdr:colOff>
      <xdr:row>82</xdr:row>
      <xdr:rowOff>0</xdr:rowOff>
    </xdr:to>
    <xdr:pic>
      <xdr:nvPicPr>
        <xdr:cNvPr id="39910" name="Picture 98" descr="Not applicable">
          <a:extLst>
            <a:ext uri="{FF2B5EF4-FFF2-40B4-BE49-F238E27FC236}">
              <a16:creationId xmlns:a16="http://schemas.microsoft.com/office/drawing/2014/main" id="{00000000-0008-0000-0000-0000E6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80</xdr:row>
      <xdr:rowOff>0</xdr:rowOff>
    </xdr:from>
    <xdr:to>
      <xdr:col>15</xdr:col>
      <xdr:colOff>174171</xdr:colOff>
      <xdr:row>82</xdr:row>
      <xdr:rowOff>0</xdr:rowOff>
    </xdr:to>
    <xdr:pic>
      <xdr:nvPicPr>
        <xdr:cNvPr id="39911" name="Picture 99" descr="Not applicable">
          <a:extLst>
            <a:ext uri="{FF2B5EF4-FFF2-40B4-BE49-F238E27FC236}">
              <a16:creationId xmlns:a16="http://schemas.microsoft.com/office/drawing/2014/main" id="{00000000-0008-0000-0000-0000E7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80</xdr:row>
      <xdr:rowOff>0</xdr:rowOff>
    </xdr:from>
    <xdr:to>
      <xdr:col>19</xdr:col>
      <xdr:colOff>174171</xdr:colOff>
      <xdr:row>83</xdr:row>
      <xdr:rowOff>130629</xdr:rowOff>
    </xdr:to>
    <xdr:pic>
      <xdr:nvPicPr>
        <xdr:cNvPr id="39912" name="Picture 100" descr="cost of license">
          <a:extLst>
            <a:ext uri="{FF2B5EF4-FFF2-40B4-BE49-F238E27FC236}">
              <a16:creationId xmlns:a16="http://schemas.microsoft.com/office/drawing/2014/main" id="{00000000-0008-0000-0000-0000E89B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744891" y="14308183"/>
          <a:ext cx="174172" cy="679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80</xdr:row>
      <xdr:rowOff>0</xdr:rowOff>
    </xdr:from>
    <xdr:to>
      <xdr:col>25</xdr:col>
      <xdr:colOff>174171</xdr:colOff>
      <xdr:row>82</xdr:row>
      <xdr:rowOff>0</xdr:rowOff>
    </xdr:to>
    <xdr:pic>
      <xdr:nvPicPr>
        <xdr:cNvPr id="39913" name="Picture 101" descr="Not applicable">
          <a:extLst>
            <a:ext uri="{FF2B5EF4-FFF2-40B4-BE49-F238E27FC236}">
              <a16:creationId xmlns:a16="http://schemas.microsoft.com/office/drawing/2014/main" id="{00000000-0008-0000-0000-0000E9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80</xdr:row>
      <xdr:rowOff>0</xdr:rowOff>
    </xdr:from>
    <xdr:to>
      <xdr:col>27</xdr:col>
      <xdr:colOff>174171</xdr:colOff>
      <xdr:row>82</xdr:row>
      <xdr:rowOff>0</xdr:rowOff>
    </xdr:to>
    <xdr:pic>
      <xdr:nvPicPr>
        <xdr:cNvPr id="39914" name="Picture 102" descr="cost of license">
          <a:extLst>
            <a:ext uri="{FF2B5EF4-FFF2-40B4-BE49-F238E27FC236}">
              <a16:creationId xmlns:a16="http://schemas.microsoft.com/office/drawing/2014/main" id="{00000000-0008-0000-0000-0000EA9B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2331337"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80</xdr:row>
      <xdr:rowOff>0</xdr:rowOff>
    </xdr:from>
    <xdr:to>
      <xdr:col>29</xdr:col>
      <xdr:colOff>174171</xdr:colOff>
      <xdr:row>82</xdr:row>
      <xdr:rowOff>0</xdr:rowOff>
    </xdr:to>
    <xdr:pic>
      <xdr:nvPicPr>
        <xdr:cNvPr id="39915" name="Picture 103" descr="Not applicable">
          <a:extLst>
            <a:ext uri="{FF2B5EF4-FFF2-40B4-BE49-F238E27FC236}">
              <a16:creationId xmlns:a16="http://schemas.microsoft.com/office/drawing/2014/main" id="{00000000-0008-0000-0000-0000EB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80</xdr:row>
      <xdr:rowOff>0</xdr:rowOff>
    </xdr:from>
    <xdr:to>
      <xdr:col>39</xdr:col>
      <xdr:colOff>174171</xdr:colOff>
      <xdr:row>82</xdr:row>
      <xdr:rowOff>0</xdr:rowOff>
    </xdr:to>
    <xdr:pic>
      <xdr:nvPicPr>
        <xdr:cNvPr id="39916" name="Picture 104" descr="$0 license">
          <a:extLst>
            <a:ext uri="{FF2B5EF4-FFF2-40B4-BE49-F238E27FC236}">
              <a16:creationId xmlns:a16="http://schemas.microsoft.com/office/drawing/2014/main" id="{00000000-0008-0000-0000-0000EC9B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38423"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93</xdr:row>
      <xdr:rowOff>0</xdr:rowOff>
    </xdr:from>
    <xdr:to>
      <xdr:col>27</xdr:col>
      <xdr:colOff>174171</xdr:colOff>
      <xdr:row>96</xdr:row>
      <xdr:rowOff>130629</xdr:rowOff>
    </xdr:to>
    <xdr:pic>
      <xdr:nvPicPr>
        <xdr:cNvPr id="39917" name="Picture 105" descr="cost of license">
          <a:extLst>
            <a:ext uri="{FF2B5EF4-FFF2-40B4-BE49-F238E27FC236}">
              <a16:creationId xmlns:a16="http://schemas.microsoft.com/office/drawing/2014/main" id="{00000000-0008-0000-0000-0000ED9B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2331337" y="16685623"/>
          <a:ext cx="174172" cy="679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100</xdr:row>
      <xdr:rowOff>0</xdr:rowOff>
    </xdr:from>
    <xdr:to>
      <xdr:col>1</xdr:col>
      <xdr:colOff>174171</xdr:colOff>
      <xdr:row>102</xdr:row>
      <xdr:rowOff>0</xdr:rowOff>
    </xdr:to>
    <xdr:pic>
      <xdr:nvPicPr>
        <xdr:cNvPr id="39918" name="Picture 106" descr="cost of license">
          <a:extLst>
            <a:ext uri="{FF2B5EF4-FFF2-40B4-BE49-F238E27FC236}">
              <a16:creationId xmlns:a16="http://schemas.microsoft.com/office/drawing/2014/main" id="{00000000-0008-0000-0000-0000EE9B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4434"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100</xdr:row>
      <xdr:rowOff>0</xdr:rowOff>
    </xdr:from>
    <xdr:to>
      <xdr:col>5</xdr:col>
      <xdr:colOff>174171</xdr:colOff>
      <xdr:row>102</xdr:row>
      <xdr:rowOff>0</xdr:rowOff>
    </xdr:to>
    <xdr:pic>
      <xdr:nvPicPr>
        <xdr:cNvPr id="39919" name="Picture 107" descr="Not applicable">
          <a:extLst>
            <a:ext uri="{FF2B5EF4-FFF2-40B4-BE49-F238E27FC236}">
              <a16:creationId xmlns:a16="http://schemas.microsoft.com/office/drawing/2014/main" id="{00000000-0008-0000-0000-0000EF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7474"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100</xdr:row>
      <xdr:rowOff>0</xdr:rowOff>
    </xdr:from>
    <xdr:to>
      <xdr:col>9</xdr:col>
      <xdr:colOff>174171</xdr:colOff>
      <xdr:row>102</xdr:row>
      <xdr:rowOff>0</xdr:rowOff>
    </xdr:to>
    <xdr:pic>
      <xdr:nvPicPr>
        <xdr:cNvPr id="39920" name="Picture 108" descr="Not applicable">
          <a:extLst>
            <a:ext uri="{FF2B5EF4-FFF2-40B4-BE49-F238E27FC236}">
              <a16:creationId xmlns:a16="http://schemas.microsoft.com/office/drawing/2014/main" id="{00000000-0008-0000-0000-0000F0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8926"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100</xdr:row>
      <xdr:rowOff>0</xdr:rowOff>
    </xdr:from>
    <xdr:to>
      <xdr:col>11</xdr:col>
      <xdr:colOff>174171</xdr:colOff>
      <xdr:row>102</xdr:row>
      <xdr:rowOff>0</xdr:rowOff>
    </xdr:to>
    <xdr:pic>
      <xdr:nvPicPr>
        <xdr:cNvPr id="39921" name="Picture 109" descr="Not applicable">
          <a:extLst>
            <a:ext uri="{FF2B5EF4-FFF2-40B4-BE49-F238E27FC236}">
              <a16:creationId xmlns:a16="http://schemas.microsoft.com/office/drawing/2014/main" id="{00000000-0008-0000-0000-0000F1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100</xdr:row>
      <xdr:rowOff>0</xdr:rowOff>
    </xdr:from>
    <xdr:to>
      <xdr:col>15</xdr:col>
      <xdr:colOff>174171</xdr:colOff>
      <xdr:row>102</xdr:row>
      <xdr:rowOff>0</xdr:rowOff>
    </xdr:to>
    <xdr:pic>
      <xdr:nvPicPr>
        <xdr:cNvPr id="39922" name="Picture 110" descr="Not applicable">
          <a:extLst>
            <a:ext uri="{FF2B5EF4-FFF2-40B4-BE49-F238E27FC236}">
              <a16:creationId xmlns:a16="http://schemas.microsoft.com/office/drawing/2014/main" id="{00000000-0008-0000-0000-0000F2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100</xdr:row>
      <xdr:rowOff>0</xdr:rowOff>
    </xdr:from>
    <xdr:to>
      <xdr:col>19</xdr:col>
      <xdr:colOff>174171</xdr:colOff>
      <xdr:row>103</xdr:row>
      <xdr:rowOff>130629</xdr:rowOff>
    </xdr:to>
    <xdr:pic>
      <xdr:nvPicPr>
        <xdr:cNvPr id="39923" name="Picture 111" descr="cost of license">
          <a:extLst>
            <a:ext uri="{FF2B5EF4-FFF2-40B4-BE49-F238E27FC236}">
              <a16:creationId xmlns:a16="http://schemas.microsoft.com/office/drawing/2014/main" id="{00000000-0008-0000-0000-0000F39B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9744891" y="18714720"/>
          <a:ext cx="174172" cy="679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100</xdr:row>
      <xdr:rowOff>0</xdr:rowOff>
    </xdr:from>
    <xdr:to>
      <xdr:col>25</xdr:col>
      <xdr:colOff>174171</xdr:colOff>
      <xdr:row>102</xdr:row>
      <xdr:rowOff>0</xdr:rowOff>
    </xdr:to>
    <xdr:pic>
      <xdr:nvPicPr>
        <xdr:cNvPr id="39924" name="Picture 112" descr="Not applicable">
          <a:extLst>
            <a:ext uri="{FF2B5EF4-FFF2-40B4-BE49-F238E27FC236}">
              <a16:creationId xmlns:a16="http://schemas.microsoft.com/office/drawing/2014/main" id="{00000000-0008-0000-0000-0000F4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100</xdr:row>
      <xdr:rowOff>0</xdr:rowOff>
    </xdr:from>
    <xdr:to>
      <xdr:col>27</xdr:col>
      <xdr:colOff>174171</xdr:colOff>
      <xdr:row>102</xdr:row>
      <xdr:rowOff>0</xdr:rowOff>
    </xdr:to>
    <xdr:pic>
      <xdr:nvPicPr>
        <xdr:cNvPr id="39925" name="Picture 113" descr="Not applicable">
          <a:extLst>
            <a:ext uri="{FF2B5EF4-FFF2-40B4-BE49-F238E27FC236}">
              <a16:creationId xmlns:a16="http://schemas.microsoft.com/office/drawing/2014/main" id="{00000000-0008-0000-0000-0000F5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331337"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100</xdr:row>
      <xdr:rowOff>0</xdr:rowOff>
    </xdr:from>
    <xdr:to>
      <xdr:col>29</xdr:col>
      <xdr:colOff>174171</xdr:colOff>
      <xdr:row>102</xdr:row>
      <xdr:rowOff>0</xdr:rowOff>
    </xdr:to>
    <xdr:pic>
      <xdr:nvPicPr>
        <xdr:cNvPr id="39926" name="Picture 114" descr="Not applicable">
          <a:extLst>
            <a:ext uri="{FF2B5EF4-FFF2-40B4-BE49-F238E27FC236}">
              <a16:creationId xmlns:a16="http://schemas.microsoft.com/office/drawing/2014/main" id="{00000000-0008-0000-0000-0000F6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100</xdr:row>
      <xdr:rowOff>0</xdr:rowOff>
    </xdr:from>
    <xdr:to>
      <xdr:col>39</xdr:col>
      <xdr:colOff>174171</xdr:colOff>
      <xdr:row>102</xdr:row>
      <xdr:rowOff>0</xdr:rowOff>
    </xdr:to>
    <xdr:pic>
      <xdr:nvPicPr>
        <xdr:cNvPr id="39927" name="Picture 115" descr="Not applicable">
          <a:extLst>
            <a:ext uri="{FF2B5EF4-FFF2-40B4-BE49-F238E27FC236}">
              <a16:creationId xmlns:a16="http://schemas.microsoft.com/office/drawing/2014/main" id="{00000000-0008-0000-0000-0000F7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038423"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103</xdr:row>
      <xdr:rowOff>139337</xdr:rowOff>
    </xdr:from>
    <xdr:to>
      <xdr:col>19</xdr:col>
      <xdr:colOff>174171</xdr:colOff>
      <xdr:row>105</xdr:row>
      <xdr:rowOff>139337</xdr:rowOff>
    </xdr:to>
    <xdr:pic>
      <xdr:nvPicPr>
        <xdr:cNvPr id="39928" name="Picture 116" descr="cost of license">
          <a:extLst>
            <a:ext uri="{FF2B5EF4-FFF2-40B4-BE49-F238E27FC236}">
              <a16:creationId xmlns:a16="http://schemas.microsoft.com/office/drawing/2014/main" id="{00000000-0008-0000-0000-0000F89B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744891" y="1940269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174171</xdr:colOff>
      <xdr:row>108</xdr:row>
      <xdr:rowOff>0</xdr:rowOff>
    </xdr:to>
    <xdr:pic>
      <xdr:nvPicPr>
        <xdr:cNvPr id="39929" name="Picture 117" descr="Not applicable">
          <a:extLst>
            <a:ext uri="{FF2B5EF4-FFF2-40B4-BE49-F238E27FC236}">
              <a16:creationId xmlns:a16="http://schemas.microsoft.com/office/drawing/2014/main" id="{00000000-0008-0000-0000-0000F9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44434"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106</xdr:row>
      <xdr:rowOff>0</xdr:rowOff>
    </xdr:from>
    <xdr:to>
      <xdr:col>5</xdr:col>
      <xdr:colOff>174171</xdr:colOff>
      <xdr:row>108</xdr:row>
      <xdr:rowOff>0</xdr:rowOff>
    </xdr:to>
    <xdr:pic>
      <xdr:nvPicPr>
        <xdr:cNvPr id="39930" name="Picture 118" descr="Not applicable">
          <a:extLst>
            <a:ext uri="{FF2B5EF4-FFF2-40B4-BE49-F238E27FC236}">
              <a16:creationId xmlns:a16="http://schemas.microsoft.com/office/drawing/2014/main" id="{00000000-0008-0000-0000-0000FA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7474"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106</xdr:row>
      <xdr:rowOff>0</xdr:rowOff>
    </xdr:from>
    <xdr:to>
      <xdr:col>9</xdr:col>
      <xdr:colOff>174171</xdr:colOff>
      <xdr:row>108</xdr:row>
      <xdr:rowOff>0</xdr:rowOff>
    </xdr:to>
    <xdr:pic>
      <xdr:nvPicPr>
        <xdr:cNvPr id="39931" name="Picture 119" descr="Not applicable">
          <a:extLst>
            <a:ext uri="{FF2B5EF4-FFF2-40B4-BE49-F238E27FC236}">
              <a16:creationId xmlns:a16="http://schemas.microsoft.com/office/drawing/2014/main" id="{00000000-0008-0000-0000-0000FB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378926"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106</xdr:row>
      <xdr:rowOff>0</xdr:rowOff>
    </xdr:from>
    <xdr:to>
      <xdr:col>11</xdr:col>
      <xdr:colOff>174171</xdr:colOff>
      <xdr:row>108</xdr:row>
      <xdr:rowOff>0</xdr:rowOff>
    </xdr:to>
    <xdr:pic>
      <xdr:nvPicPr>
        <xdr:cNvPr id="39932" name="Picture 120" descr="Not applicable">
          <a:extLst>
            <a:ext uri="{FF2B5EF4-FFF2-40B4-BE49-F238E27FC236}">
              <a16:creationId xmlns:a16="http://schemas.microsoft.com/office/drawing/2014/main" id="{00000000-0008-0000-0000-0000FC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59086"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106</xdr:row>
      <xdr:rowOff>0</xdr:rowOff>
    </xdr:from>
    <xdr:to>
      <xdr:col>15</xdr:col>
      <xdr:colOff>174171</xdr:colOff>
      <xdr:row>108</xdr:row>
      <xdr:rowOff>0</xdr:rowOff>
    </xdr:to>
    <xdr:pic>
      <xdr:nvPicPr>
        <xdr:cNvPr id="39933" name="Picture 121" descr="Not applicable">
          <a:extLst>
            <a:ext uri="{FF2B5EF4-FFF2-40B4-BE49-F238E27FC236}">
              <a16:creationId xmlns:a16="http://schemas.microsoft.com/office/drawing/2014/main" id="{00000000-0008-0000-0000-0000FD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01989"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106</xdr:row>
      <xdr:rowOff>0</xdr:rowOff>
    </xdr:from>
    <xdr:to>
      <xdr:col>19</xdr:col>
      <xdr:colOff>174171</xdr:colOff>
      <xdr:row>108</xdr:row>
      <xdr:rowOff>0</xdr:rowOff>
    </xdr:to>
    <xdr:pic>
      <xdr:nvPicPr>
        <xdr:cNvPr id="39934" name="Picture 122" descr="cost of license">
          <a:extLst>
            <a:ext uri="{FF2B5EF4-FFF2-40B4-BE49-F238E27FC236}">
              <a16:creationId xmlns:a16="http://schemas.microsoft.com/office/drawing/2014/main" id="{00000000-0008-0000-0000-0000FE9B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744891"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0</xdr:colOff>
      <xdr:row>106</xdr:row>
      <xdr:rowOff>0</xdr:rowOff>
    </xdr:from>
    <xdr:to>
      <xdr:col>25</xdr:col>
      <xdr:colOff>174171</xdr:colOff>
      <xdr:row>108</xdr:row>
      <xdr:rowOff>0</xdr:rowOff>
    </xdr:to>
    <xdr:pic>
      <xdr:nvPicPr>
        <xdr:cNvPr id="39935" name="Picture 123" descr="Not applicable">
          <a:extLst>
            <a:ext uri="{FF2B5EF4-FFF2-40B4-BE49-F238E27FC236}">
              <a16:creationId xmlns:a16="http://schemas.microsoft.com/office/drawing/2014/main" id="{00000000-0008-0000-0000-0000FF9B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059886"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106</xdr:row>
      <xdr:rowOff>0</xdr:rowOff>
    </xdr:from>
    <xdr:to>
      <xdr:col>27</xdr:col>
      <xdr:colOff>174171</xdr:colOff>
      <xdr:row>108</xdr:row>
      <xdr:rowOff>0</xdr:rowOff>
    </xdr:to>
    <xdr:pic>
      <xdr:nvPicPr>
        <xdr:cNvPr id="39936" name="Picture 124" descr="Not applicable">
          <a:extLst>
            <a:ext uri="{FF2B5EF4-FFF2-40B4-BE49-F238E27FC236}">
              <a16:creationId xmlns:a16="http://schemas.microsoft.com/office/drawing/2014/main" id="{00000000-0008-0000-0000-00000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331337"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106</xdr:row>
      <xdr:rowOff>0</xdr:rowOff>
    </xdr:from>
    <xdr:to>
      <xdr:col>29</xdr:col>
      <xdr:colOff>174171</xdr:colOff>
      <xdr:row>108</xdr:row>
      <xdr:rowOff>0</xdr:rowOff>
    </xdr:to>
    <xdr:pic>
      <xdr:nvPicPr>
        <xdr:cNvPr id="39937" name="Picture 125" descr="Not applicable">
          <a:extLst>
            <a:ext uri="{FF2B5EF4-FFF2-40B4-BE49-F238E27FC236}">
              <a16:creationId xmlns:a16="http://schemas.microsoft.com/office/drawing/2014/main" id="{00000000-0008-0000-0000-00000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646331"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0</xdr:colOff>
      <xdr:row>106</xdr:row>
      <xdr:rowOff>0</xdr:rowOff>
    </xdr:from>
    <xdr:to>
      <xdr:col>39</xdr:col>
      <xdr:colOff>174171</xdr:colOff>
      <xdr:row>108</xdr:row>
      <xdr:rowOff>0</xdr:rowOff>
    </xdr:to>
    <xdr:pic>
      <xdr:nvPicPr>
        <xdr:cNvPr id="39938" name="Picture 126" descr="Not applicable">
          <a:extLst>
            <a:ext uri="{FF2B5EF4-FFF2-40B4-BE49-F238E27FC236}">
              <a16:creationId xmlns:a16="http://schemas.microsoft.com/office/drawing/2014/main" id="{00000000-0008-0000-0000-00000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038423"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24</xdr:row>
      <xdr:rowOff>8709</xdr:rowOff>
    </xdr:from>
    <xdr:to>
      <xdr:col>41</xdr:col>
      <xdr:colOff>174171</xdr:colOff>
      <xdr:row>26</xdr:row>
      <xdr:rowOff>8709</xdr:rowOff>
    </xdr:to>
    <xdr:pic>
      <xdr:nvPicPr>
        <xdr:cNvPr id="39939" name="Picture 20" descr="Not applicable">
          <a:extLst>
            <a:ext uri="{FF2B5EF4-FFF2-40B4-BE49-F238E27FC236}">
              <a16:creationId xmlns:a16="http://schemas.microsoft.com/office/drawing/2014/main" id="{00000000-0008-0000-0000-00000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32</xdr:row>
      <xdr:rowOff>0</xdr:rowOff>
    </xdr:from>
    <xdr:to>
      <xdr:col>41</xdr:col>
      <xdr:colOff>174171</xdr:colOff>
      <xdr:row>34</xdr:row>
      <xdr:rowOff>0</xdr:rowOff>
    </xdr:to>
    <xdr:pic>
      <xdr:nvPicPr>
        <xdr:cNvPr id="39940" name="Picture 30" descr="Not applicable">
          <a:extLst>
            <a:ext uri="{FF2B5EF4-FFF2-40B4-BE49-F238E27FC236}">
              <a16:creationId xmlns:a16="http://schemas.microsoft.com/office/drawing/2014/main" id="{00000000-0008-0000-0000-00000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45</xdr:row>
      <xdr:rowOff>0</xdr:rowOff>
    </xdr:from>
    <xdr:to>
      <xdr:col>41</xdr:col>
      <xdr:colOff>174171</xdr:colOff>
      <xdr:row>47</xdr:row>
      <xdr:rowOff>0</xdr:rowOff>
    </xdr:to>
    <xdr:pic>
      <xdr:nvPicPr>
        <xdr:cNvPr id="39941" name="Picture 42" descr="Not applicable">
          <a:extLst>
            <a:ext uri="{FF2B5EF4-FFF2-40B4-BE49-F238E27FC236}">
              <a16:creationId xmlns:a16="http://schemas.microsoft.com/office/drawing/2014/main" id="{00000000-0008-0000-0000-00000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49</xdr:row>
      <xdr:rowOff>0</xdr:rowOff>
    </xdr:from>
    <xdr:to>
      <xdr:col>41</xdr:col>
      <xdr:colOff>174171</xdr:colOff>
      <xdr:row>51</xdr:row>
      <xdr:rowOff>0</xdr:rowOff>
    </xdr:to>
    <xdr:pic>
      <xdr:nvPicPr>
        <xdr:cNvPr id="39942" name="Picture 52" descr="Not applicable">
          <a:extLst>
            <a:ext uri="{FF2B5EF4-FFF2-40B4-BE49-F238E27FC236}">
              <a16:creationId xmlns:a16="http://schemas.microsoft.com/office/drawing/2014/main" id="{00000000-0008-0000-0000-00000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54</xdr:row>
      <xdr:rowOff>0</xdr:rowOff>
    </xdr:from>
    <xdr:to>
      <xdr:col>41</xdr:col>
      <xdr:colOff>174171</xdr:colOff>
      <xdr:row>56</xdr:row>
      <xdr:rowOff>0</xdr:rowOff>
    </xdr:to>
    <xdr:pic>
      <xdr:nvPicPr>
        <xdr:cNvPr id="39943" name="Picture 62" descr="Not applicable">
          <a:extLst>
            <a:ext uri="{FF2B5EF4-FFF2-40B4-BE49-F238E27FC236}">
              <a16:creationId xmlns:a16="http://schemas.microsoft.com/office/drawing/2014/main" id="{00000000-0008-0000-0000-00000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64</xdr:row>
      <xdr:rowOff>0</xdr:rowOff>
    </xdr:from>
    <xdr:to>
      <xdr:col>41</xdr:col>
      <xdr:colOff>174171</xdr:colOff>
      <xdr:row>66</xdr:row>
      <xdr:rowOff>0</xdr:rowOff>
    </xdr:to>
    <xdr:pic>
      <xdr:nvPicPr>
        <xdr:cNvPr id="39944" name="Picture 72" descr="Not applicable">
          <a:extLst>
            <a:ext uri="{FF2B5EF4-FFF2-40B4-BE49-F238E27FC236}">
              <a16:creationId xmlns:a16="http://schemas.microsoft.com/office/drawing/2014/main" id="{00000000-0008-0000-0000-00000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71</xdr:row>
      <xdr:rowOff>0</xdr:rowOff>
    </xdr:from>
    <xdr:to>
      <xdr:col>41</xdr:col>
      <xdr:colOff>174171</xdr:colOff>
      <xdr:row>73</xdr:row>
      <xdr:rowOff>0</xdr:rowOff>
    </xdr:to>
    <xdr:pic>
      <xdr:nvPicPr>
        <xdr:cNvPr id="39945" name="Picture 83" descr="Not applicable">
          <a:extLst>
            <a:ext uri="{FF2B5EF4-FFF2-40B4-BE49-F238E27FC236}">
              <a16:creationId xmlns:a16="http://schemas.microsoft.com/office/drawing/2014/main" id="{00000000-0008-0000-0000-00000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74</xdr:row>
      <xdr:rowOff>139337</xdr:rowOff>
    </xdr:from>
    <xdr:to>
      <xdr:col>41</xdr:col>
      <xdr:colOff>174171</xdr:colOff>
      <xdr:row>76</xdr:row>
      <xdr:rowOff>139337</xdr:rowOff>
    </xdr:to>
    <xdr:pic>
      <xdr:nvPicPr>
        <xdr:cNvPr id="39946" name="Picture 93" descr="Not applicable">
          <a:extLst>
            <a:ext uri="{FF2B5EF4-FFF2-40B4-BE49-F238E27FC236}">
              <a16:creationId xmlns:a16="http://schemas.microsoft.com/office/drawing/2014/main" id="{00000000-0008-0000-0000-00000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80</xdr:row>
      <xdr:rowOff>0</xdr:rowOff>
    </xdr:from>
    <xdr:to>
      <xdr:col>41</xdr:col>
      <xdr:colOff>174171</xdr:colOff>
      <xdr:row>82</xdr:row>
      <xdr:rowOff>0</xdr:rowOff>
    </xdr:to>
    <xdr:pic>
      <xdr:nvPicPr>
        <xdr:cNvPr id="39947" name="Picture 103" descr="Not applicable">
          <a:extLst>
            <a:ext uri="{FF2B5EF4-FFF2-40B4-BE49-F238E27FC236}">
              <a16:creationId xmlns:a16="http://schemas.microsoft.com/office/drawing/2014/main" id="{00000000-0008-0000-0000-00000B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100</xdr:row>
      <xdr:rowOff>0</xdr:rowOff>
    </xdr:from>
    <xdr:to>
      <xdr:col>41</xdr:col>
      <xdr:colOff>174171</xdr:colOff>
      <xdr:row>102</xdr:row>
      <xdr:rowOff>0</xdr:rowOff>
    </xdr:to>
    <xdr:pic>
      <xdr:nvPicPr>
        <xdr:cNvPr id="39948" name="Picture 114" descr="Not applicable">
          <a:extLst>
            <a:ext uri="{FF2B5EF4-FFF2-40B4-BE49-F238E27FC236}">
              <a16:creationId xmlns:a16="http://schemas.microsoft.com/office/drawing/2014/main" id="{00000000-0008-0000-0000-00000C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0</xdr:colOff>
      <xdr:row>106</xdr:row>
      <xdr:rowOff>0</xdr:rowOff>
    </xdr:from>
    <xdr:to>
      <xdr:col>41</xdr:col>
      <xdr:colOff>174171</xdr:colOff>
      <xdr:row>108</xdr:row>
      <xdr:rowOff>0</xdr:rowOff>
    </xdr:to>
    <xdr:pic>
      <xdr:nvPicPr>
        <xdr:cNvPr id="39949" name="Picture 125" descr="Not applicable">
          <a:extLst>
            <a:ext uri="{FF2B5EF4-FFF2-40B4-BE49-F238E27FC236}">
              <a16:creationId xmlns:a16="http://schemas.microsoft.com/office/drawing/2014/main" id="{00000000-0008-0000-0000-00000D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92457"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24</xdr:row>
      <xdr:rowOff>8709</xdr:rowOff>
    </xdr:from>
    <xdr:to>
      <xdr:col>43</xdr:col>
      <xdr:colOff>174171</xdr:colOff>
      <xdr:row>26</xdr:row>
      <xdr:rowOff>8709</xdr:rowOff>
    </xdr:to>
    <xdr:pic>
      <xdr:nvPicPr>
        <xdr:cNvPr id="39950" name="Picture 20" descr="Not applicable">
          <a:extLst>
            <a:ext uri="{FF2B5EF4-FFF2-40B4-BE49-F238E27FC236}">
              <a16:creationId xmlns:a16="http://schemas.microsoft.com/office/drawing/2014/main" id="{00000000-0008-0000-0000-00000E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32</xdr:row>
      <xdr:rowOff>0</xdr:rowOff>
    </xdr:from>
    <xdr:to>
      <xdr:col>43</xdr:col>
      <xdr:colOff>174171</xdr:colOff>
      <xdr:row>34</xdr:row>
      <xdr:rowOff>0</xdr:rowOff>
    </xdr:to>
    <xdr:pic>
      <xdr:nvPicPr>
        <xdr:cNvPr id="39951" name="Picture 30" descr="Not applicable">
          <a:extLst>
            <a:ext uri="{FF2B5EF4-FFF2-40B4-BE49-F238E27FC236}">
              <a16:creationId xmlns:a16="http://schemas.microsoft.com/office/drawing/2014/main" id="{00000000-0008-0000-0000-00000F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45</xdr:row>
      <xdr:rowOff>0</xdr:rowOff>
    </xdr:from>
    <xdr:to>
      <xdr:col>43</xdr:col>
      <xdr:colOff>174171</xdr:colOff>
      <xdr:row>47</xdr:row>
      <xdr:rowOff>0</xdr:rowOff>
    </xdr:to>
    <xdr:pic>
      <xdr:nvPicPr>
        <xdr:cNvPr id="39952" name="Picture 42" descr="Not applicable">
          <a:extLst>
            <a:ext uri="{FF2B5EF4-FFF2-40B4-BE49-F238E27FC236}">
              <a16:creationId xmlns:a16="http://schemas.microsoft.com/office/drawing/2014/main" id="{00000000-0008-0000-0000-00001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49</xdr:row>
      <xdr:rowOff>0</xdr:rowOff>
    </xdr:from>
    <xdr:to>
      <xdr:col>43</xdr:col>
      <xdr:colOff>174171</xdr:colOff>
      <xdr:row>51</xdr:row>
      <xdr:rowOff>0</xdr:rowOff>
    </xdr:to>
    <xdr:pic>
      <xdr:nvPicPr>
        <xdr:cNvPr id="39953" name="Picture 52" descr="Not applicable">
          <a:extLst>
            <a:ext uri="{FF2B5EF4-FFF2-40B4-BE49-F238E27FC236}">
              <a16:creationId xmlns:a16="http://schemas.microsoft.com/office/drawing/2014/main" id="{00000000-0008-0000-0000-00001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54</xdr:row>
      <xdr:rowOff>0</xdr:rowOff>
    </xdr:from>
    <xdr:to>
      <xdr:col>43</xdr:col>
      <xdr:colOff>174171</xdr:colOff>
      <xdr:row>56</xdr:row>
      <xdr:rowOff>0</xdr:rowOff>
    </xdr:to>
    <xdr:pic>
      <xdr:nvPicPr>
        <xdr:cNvPr id="39954" name="Picture 62" descr="Not applicable">
          <a:extLst>
            <a:ext uri="{FF2B5EF4-FFF2-40B4-BE49-F238E27FC236}">
              <a16:creationId xmlns:a16="http://schemas.microsoft.com/office/drawing/2014/main" id="{00000000-0008-0000-0000-00001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64</xdr:row>
      <xdr:rowOff>0</xdr:rowOff>
    </xdr:from>
    <xdr:to>
      <xdr:col>43</xdr:col>
      <xdr:colOff>174171</xdr:colOff>
      <xdr:row>66</xdr:row>
      <xdr:rowOff>0</xdr:rowOff>
    </xdr:to>
    <xdr:pic>
      <xdr:nvPicPr>
        <xdr:cNvPr id="39955" name="Picture 72" descr="Not applicable">
          <a:extLst>
            <a:ext uri="{FF2B5EF4-FFF2-40B4-BE49-F238E27FC236}">
              <a16:creationId xmlns:a16="http://schemas.microsoft.com/office/drawing/2014/main" id="{00000000-0008-0000-0000-00001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71</xdr:row>
      <xdr:rowOff>0</xdr:rowOff>
    </xdr:from>
    <xdr:to>
      <xdr:col>43</xdr:col>
      <xdr:colOff>174171</xdr:colOff>
      <xdr:row>73</xdr:row>
      <xdr:rowOff>0</xdr:rowOff>
    </xdr:to>
    <xdr:pic>
      <xdr:nvPicPr>
        <xdr:cNvPr id="39956" name="Picture 83" descr="Not applicable">
          <a:extLst>
            <a:ext uri="{FF2B5EF4-FFF2-40B4-BE49-F238E27FC236}">
              <a16:creationId xmlns:a16="http://schemas.microsoft.com/office/drawing/2014/main" id="{00000000-0008-0000-0000-00001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74</xdr:row>
      <xdr:rowOff>139337</xdr:rowOff>
    </xdr:from>
    <xdr:to>
      <xdr:col>43</xdr:col>
      <xdr:colOff>174171</xdr:colOff>
      <xdr:row>76</xdr:row>
      <xdr:rowOff>139337</xdr:rowOff>
    </xdr:to>
    <xdr:pic>
      <xdr:nvPicPr>
        <xdr:cNvPr id="39957" name="Picture 93" descr="Not applicable">
          <a:extLst>
            <a:ext uri="{FF2B5EF4-FFF2-40B4-BE49-F238E27FC236}">
              <a16:creationId xmlns:a16="http://schemas.microsoft.com/office/drawing/2014/main" id="{00000000-0008-0000-0000-00001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80</xdr:row>
      <xdr:rowOff>0</xdr:rowOff>
    </xdr:from>
    <xdr:to>
      <xdr:col>43</xdr:col>
      <xdr:colOff>174171</xdr:colOff>
      <xdr:row>82</xdr:row>
      <xdr:rowOff>0</xdr:rowOff>
    </xdr:to>
    <xdr:pic>
      <xdr:nvPicPr>
        <xdr:cNvPr id="39958" name="Picture 103" descr="Not applicable">
          <a:extLst>
            <a:ext uri="{FF2B5EF4-FFF2-40B4-BE49-F238E27FC236}">
              <a16:creationId xmlns:a16="http://schemas.microsoft.com/office/drawing/2014/main" id="{00000000-0008-0000-0000-00001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100</xdr:row>
      <xdr:rowOff>0</xdr:rowOff>
    </xdr:from>
    <xdr:to>
      <xdr:col>43</xdr:col>
      <xdr:colOff>174171</xdr:colOff>
      <xdr:row>102</xdr:row>
      <xdr:rowOff>0</xdr:rowOff>
    </xdr:to>
    <xdr:pic>
      <xdr:nvPicPr>
        <xdr:cNvPr id="39959" name="Picture 114" descr="Not applicable">
          <a:extLst>
            <a:ext uri="{FF2B5EF4-FFF2-40B4-BE49-F238E27FC236}">
              <a16:creationId xmlns:a16="http://schemas.microsoft.com/office/drawing/2014/main" id="{00000000-0008-0000-0000-00001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106</xdr:row>
      <xdr:rowOff>0</xdr:rowOff>
    </xdr:from>
    <xdr:to>
      <xdr:col>43</xdr:col>
      <xdr:colOff>174171</xdr:colOff>
      <xdr:row>108</xdr:row>
      <xdr:rowOff>0</xdr:rowOff>
    </xdr:to>
    <xdr:pic>
      <xdr:nvPicPr>
        <xdr:cNvPr id="39960" name="Picture 125" descr="Not applicable">
          <a:extLst>
            <a:ext uri="{FF2B5EF4-FFF2-40B4-BE49-F238E27FC236}">
              <a16:creationId xmlns:a16="http://schemas.microsoft.com/office/drawing/2014/main" id="{00000000-0008-0000-0000-00001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24</xdr:row>
      <xdr:rowOff>8709</xdr:rowOff>
    </xdr:from>
    <xdr:to>
      <xdr:col>49</xdr:col>
      <xdr:colOff>174171</xdr:colOff>
      <xdr:row>26</xdr:row>
      <xdr:rowOff>8709</xdr:rowOff>
    </xdr:to>
    <xdr:pic>
      <xdr:nvPicPr>
        <xdr:cNvPr id="39961" name="Picture 20" descr="Not applicable">
          <a:extLst>
            <a:ext uri="{FF2B5EF4-FFF2-40B4-BE49-F238E27FC236}">
              <a16:creationId xmlns:a16="http://schemas.microsoft.com/office/drawing/2014/main" id="{00000000-0008-0000-0000-00001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32</xdr:row>
      <xdr:rowOff>0</xdr:rowOff>
    </xdr:from>
    <xdr:to>
      <xdr:col>49</xdr:col>
      <xdr:colOff>174171</xdr:colOff>
      <xdr:row>34</xdr:row>
      <xdr:rowOff>0</xdr:rowOff>
    </xdr:to>
    <xdr:pic>
      <xdr:nvPicPr>
        <xdr:cNvPr id="39962" name="Picture 30" descr="Not applicable">
          <a:extLst>
            <a:ext uri="{FF2B5EF4-FFF2-40B4-BE49-F238E27FC236}">
              <a16:creationId xmlns:a16="http://schemas.microsoft.com/office/drawing/2014/main" id="{00000000-0008-0000-0000-00001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45</xdr:row>
      <xdr:rowOff>0</xdr:rowOff>
    </xdr:from>
    <xdr:to>
      <xdr:col>49</xdr:col>
      <xdr:colOff>174171</xdr:colOff>
      <xdr:row>47</xdr:row>
      <xdr:rowOff>0</xdr:rowOff>
    </xdr:to>
    <xdr:pic>
      <xdr:nvPicPr>
        <xdr:cNvPr id="39963" name="Picture 42" descr="Not applicable">
          <a:extLst>
            <a:ext uri="{FF2B5EF4-FFF2-40B4-BE49-F238E27FC236}">
              <a16:creationId xmlns:a16="http://schemas.microsoft.com/office/drawing/2014/main" id="{00000000-0008-0000-0000-00001B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49</xdr:row>
      <xdr:rowOff>0</xdr:rowOff>
    </xdr:from>
    <xdr:to>
      <xdr:col>49</xdr:col>
      <xdr:colOff>174171</xdr:colOff>
      <xdr:row>51</xdr:row>
      <xdr:rowOff>0</xdr:rowOff>
    </xdr:to>
    <xdr:pic>
      <xdr:nvPicPr>
        <xdr:cNvPr id="39964" name="Picture 52" descr="Not applicable">
          <a:extLst>
            <a:ext uri="{FF2B5EF4-FFF2-40B4-BE49-F238E27FC236}">
              <a16:creationId xmlns:a16="http://schemas.microsoft.com/office/drawing/2014/main" id="{00000000-0008-0000-0000-00001C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54</xdr:row>
      <xdr:rowOff>0</xdr:rowOff>
    </xdr:from>
    <xdr:to>
      <xdr:col>49</xdr:col>
      <xdr:colOff>174171</xdr:colOff>
      <xdr:row>56</xdr:row>
      <xdr:rowOff>0</xdr:rowOff>
    </xdr:to>
    <xdr:pic>
      <xdr:nvPicPr>
        <xdr:cNvPr id="39965" name="Picture 62" descr="Not applicable">
          <a:extLst>
            <a:ext uri="{FF2B5EF4-FFF2-40B4-BE49-F238E27FC236}">
              <a16:creationId xmlns:a16="http://schemas.microsoft.com/office/drawing/2014/main" id="{00000000-0008-0000-0000-00001D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64</xdr:row>
      <xdr:rowOff>0</xdr:rowOff>
    </xdr:from>
    <xdr:to>
      <xdr:col>49</xdr:col>
      <xdr:colOff>174171</xdr:colOff>
      <xdr:row>66</xdr:row>
      <xdr:rowOff>0</xdr:rowOff>
    </xdr:to>
    <xdr:pic>
      <xdr:nvPicPr>
        <xdr:cNvPr id="39966" name="Picture 72" descr="Not applicable">
          <a:extLst>
            <a:ext uri="{FF2B5EF4-FFF2-40B4-BE49-F238E27FC236}">
              <a16:creationId xmlns:a16="http://schemas.microsoft.com/office/drawing/2014/main" id="{00000000-0008-0000-0000-00001E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71</xdr:row>
      <xdr:rowOff>0</xdr:rowOff>
    </xdr:from>
    <xdr:to>
      <xdr:col>49</xdr:col>
      <xdr:colOff>174171</xdr:colOff>
      <xdr:row>73</xdr:row>
      <xdr:rowOff>0</xdr:rowOff>
    </xdr:to>
    <xdr:pic>
      <xdr:nvPicPr>
        <xdr:cNvPr id="39967" name="Picture 83" descr="Not applicable">
          <a:extLst>
            <a:ext uri="{FF2B5EF4-FFF2-40B4-BE49-F238E27FC236}">
              <a16:creationId xmlns:a16="http://schemas.microsoft.com/office/drawing/2014/main" id="{00000000-0008-0000-0000-00001F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74</xdr:row>
      <xdr:rowOff>139337</xdr:rowOff>
    </xdr:from>
    <xdr:to>
      <xdr:col>49</xdr:col>
      <xdr:colOff>174171</xdr:colOff>
      <xdr:row>76</xdr:row>
      <xdr:rowOff>139337</xdr:rowOff>
    </xdr:to>
    <xdr:pic>
      <xdr:nvPicPr>
        <xdr:cNvPr id="39968" name="Picture 93" descr="Not applicable">
          <a:extLst>
            <a:ext uri="{FF2B5EF4-FFF2-40B4-BE49-F238E27FC236}">
              <a16:creationId xmlns:a16="http://schemas.microsoft.com/office/drawing/2014/main" id="{00000000-0008-0000-0000-00002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80</xdr:row>
      <xdr:rowOff>0</xdr:rowOff>
    </xdr:from>
    <xdr:to>
      <xdr:col>49</xdr:col>
      <xdr:colOff>174171</xdr:colOff>
      <xdr:row>82</xdr:row>
      <xdr:rowOff>0</xdr:rowOff>
    </xdr:to>
    <xdr:pic>
      <xdr:nvPicPr>
        <xdr:cNvPr id="39969" name="Picture 103" descr="Not applicable">
          <a:extLst>
            <a:ext uri="{FF2B5EF4-FFF2-40B4-BE49-F238E27FC236}">
              <a16:creationId xmlns:a16="http://schemas.microsoft.com/office/drawing/2014/main" id="{00000000-0008-0000-0000-00002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100</xdr:row>
      <xdr:rowOff>0</xdr:rowOff>
    </xdr:from>
    <xdr:to>
      <xdr:col>49</xdr:col>
      <xdr:colOff>174171</xdr:colOff>
      <xdr:row>102</xdr:row>
      <xdr:rowOff>0</xdr:rowOff>
    </xdr:to>
    <xdr:pic>
      <xdr:nvPicPr>
        <xdr:cNvPr id="39970" name="Picture 114" descr="Not applicable">
          <a:extLst>
            <a:ext uri="{FF2B5EF4-FFF2-40B4-BE49-F238E27FC236}">
              <a16:creationId xmlns:a16="http://schemas.microsoft.com/office/drawing/2014/main" id="{00000000-0008-0000-0000-00002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0</xdr:colOff>
      <xdr:row>106</xdr:row>
      <xdr:rowOff>0</xdr:rowOff>
    </xdr:from>
    <xdr:to>
      <xdr:col>49</xdr:col>
      <xdr:colOff>174171</xdr:colOff>
      <xdr:row>108</xdr:row>
      <xdr:rowOff>0</xdr:rowOff>
    </xdr:to>
    <xdr:pic>
      <xdr:nvPicPr>
        <xdr:cNvPr id="39971" name="Picture 125" descr="Not applicable">
          <a:extLst>
            <a:ext uri="{FF2B5EF4-FFF2-40B4-BE49-F238E27FC236}">
              <a16:creationId xmlns:a16="http://schemas.microsoft.com/office/drawing/2014/main" id="{00000000-0008-0000-0000-00002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78263"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24</xdr:row>
      <xdr:rowOff>8709</xdr:rowOff>
    </xdr:from>
    <xdr:to>
      <xdr:col>51</xdr:col>
      <xdr:colOff>174171</xdr:colOff>
      <xdr:row>26</xdr:row>
      <xdr:rowOff>8709</xdr:rowOff>
    </xdr:to>
    <xdr:pic>
      <xdr:nvPicPr>
        <xdr:cNvPr id="39972" name="Picture 20" descr="Not applicable">
          <a:extLst>
            <a:ext uri="{FF2B5EF4-FFF2-40B4-BE49-F238E27FC236}">
              <a16:creationId xmlns:a16="http://schemas.microsoft.com/office/drawing/2014/main" id="{00000000-0008-0000-0000-00002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32</xdr:row>
      <xdr:rowOff>0</xdr:rowOff>
    </xdr:from>
    <xdr:to>
      <xdr:col>51</xdr:col>
      <xdr:colOff>174171</xdr:colOff>
      <xdr:row>34</xdr:row>
      <xdr:rowOff>0</xdr:rowOff>
    </xdr:to>
    <xdr:pic>
      <xdr:nvPicPr>
        <xdr:cNvPr id="39973" name="Picture 30" descr="Not applicable">
          <a:extLst>
            <a:ext uri="{FF2B5EF4-FFF2-40B4-BE49-F238E27FC236}">
              <a16:creationId xmlns:a16="http://schemas.microsoft.com/office/drawing/2014/main" id="{00000000-0008-0000-0000-00002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45</xdr:row>
      <xdr:rowOff>0</xdr:rowOff>
    </xdr:from>
    <xdr:to>
      <xdr:col>51</xdr:col>
      <xdr:colOff>174171</xdr:colOff>
      <xdr:row>47</xdr:row>
      <xdr:rowOff>0</xdr:rowOff>
    </xdr:to>
    <xdr:pic>
      <xdr:nvPicPr>
        <xdr:cNvPr id="39974" name="Picture 42" descr="Not applicable">
          <a:extLst>
            <a:ext uri="{FF2B5EF4-FFF2-40B4-BE49-F238E27FC236}">
              <a16:creationId xmlns:a16="http://schemas.microsoft.com/office/drawing/2014/main" id="{00000000-0008-0000-0000-00002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49</xdr:row>
      <xdr:rowOff>0</xdr:rowOff>
    </xdr:from>
    <xdr:to>
      <xdr:col>51</xdr:col>
      <xdr:colOff>174171</xdr:colOff>
      <xdr:row>51</xdr:row>
      <xdr:rowOff>0</xdr:rowOff>
    </xdr:to>
    <xdr:pic>
      <xdr:nvPicPr>
        <xdr:cNvPr id="39975" name="Picture 52" descr="Not applicable">
          <a:extLst>
            <a:ext uri="{FF2B5EF4-FFF2-40B4-BE49-F238E27FC236}">
              <a16:creationId xmlns:a16="http://schemas.microsoft.com/office/drawing/2014/main" id="{00000000-0008-0000-0000-00002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54</xdr:row>
      <xdr:rowOff>0</xdr:rowOff>
    </xdr:from>
    <xdr:to>
      <xdr:col>51</xdr:col>
      <xdr:colOff>174171</xdr:colOff>
      <xdr:row>56</xdr:row>
      <xdr:rowOff>0</xdr:rowOff>
    </xdr:to>
    <xdr:pic>
      <xdr:nvPicPr>
        <xdr:cNvPr id="39976" name="Picture 62" descr="Not applicable">
          <a:extLst>
            <a:ext uri="{FF2B5EF4-FFF2-40B4-BE49-F238E27FC236}">
              <a16:creationId xmlns:a16="http://schemas.microsoft.com/office/drawing/2014/main" id="{00000000-0008-0000-0000-00002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64</xdr:row>
      <xdr:rowOff>0</xdr:rowOff>
    </xdr:from>
    <xdr:to>
      <xdr:col>51</xdr:col>
      <xdr:colOff>174171</xdr:colOff>
      <xdr:row>66</xdr:row>
      <xdr:rowOff>0</xdr:rowOff>
    </xdr:to>
    <xdr:pic>
      <xdr:nvPicPr>
        <xdr:cNvPr id="39977" name="Picture 72" descr="Not applicable">
          <a:extLst>
            <a:ext uri="{FF2B5EF4-FFF2-40B4-BE49-F238E27FC236}">
              <a16:creationId xmlns:a16="http://schemas.microsoft.com/office/drawing/2014/main" id="{00000000-0008-0000-0000-00002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71</xdr:row>
      <xdr:rowOff>0</xdr:rowOff>
    </xdr:from>
    <xdr:to>
      <xdr:col>51</xdr:col>
      <xdr:colOff>174171</xdr:colOff>
      <xdr:row>73</xdr:row>
      <xdr:rowOff>0</xdr:rowOff>
    </xdr:to>
    <xdr:pic>
      <xdr:nvPicPr>
        <xdr:cNvPr id="39978" name="Picture 83" descr="Not applicable">
          <a:extLst>
            <a:ext uri="{FF2B5EF4-FFF2-40B4-BE49-F238E27FC236}">
              <a16:creationId xmlns:a16="http://schemas.microsoft.com/office/drawing/2014/main" id="{00000000-0008-0000-0000-00002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74</xdr:row>
      <xdr:rowOff>139337</xdr:rowOff>
    </xdr:from>
    <xdr:to>
      <xdr:col>51</xdr:col>
      <xdr:colOff>174171</xdr:colOff>
      <xdr:row>76</xdr:row>
      <xdr:rowOff>139337</xdr:rowOff>
    </xdr:to>
    <xdr:pic>
      <xdr:nvPicPr>
        <xdr:cNvPr id="39979" name="Picture 93" descr="Not applicable">
          <a:extLst>
            <a:ext uri="{FF2B5EF4-FFF2-40B4-BE49-F238E27FC236}">
              <a16:creationId xmlns:a16="http://schemas.microsoft.com/office/drawing/2014/main" id="{00000000-0008-0000-0000-00002B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80</xdr:row>
      <xdr:rowOff>0</xdr:rowOff>
    </xdr:from>
    <xdr:to>
      <xdr:col>51</xdr:col>
      <xdr:colOff>174171</xdr:colOff>
      <xdr:row>82</xdr:row>
      <xdr:rowOff>0</xdr:rowOff>
    </xdr:to>
    <xdr:pic>
      <xdr:nvPicPr>
        <xdr:cNvPr id="39980" name="Picture 103" descr="Not applicable">
          <a:extLst>
            <a:ext uri="{FF2B5EF4-FFF2-40B4-BE49-F238E27FC236}">
              <a16:creationId xmlns:a16="http://schemas.microsoft.com/office/drawing/2014/main" id="{00000000-0008-0000-0000-00002C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100</xdr:row>
      <xdr:rowOff>0</xdr:rowOff>
    </xdr:from>
    <xdr:to>
      <xdr:col>51</xdr:col>
      <xdr:colOff>174171</xdr:colOff>
      <xdr:row>102</xdr:row>
      <xdr:rowOff>0</xdr:rowOff>
    </xdr:to>
    <xdr:pic>
      <xdr:nvPicPr>
        <xdr:cNvPr id="39981" name="Picture 114" descr="Not applicable">
          <a:extLst>
            <a:ext uri="{FF2B5EF4-FFF2-40B4-BE49-F238E27FC236}">
              <a16:creationId xmlns:a16="http://schemas.microsoft.com/office/drawing/2014/main" id="{00000000-0008-0000-0000-00002D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0</xdr:colOff>
      <xdr:row>106</xdr:row>
      <xdr:rowOff>0</xdr:rowOff>
    </xdr:from>
    <xdr:to>
      <xdr:col>51</xdr:col>
      <xdr:colOff>174171</xdr:colOff>
      <xdr:row>108</xdr:row>
      <xdr:rowOff>0</xdr:rowOff>
    </xdr:to>
    <xdr:pic>
      <xdr:nvPicPr>
        <xdr:cNvPr id="39982" name="Picture 125" descr="Not applicable">
          <a:extLst>
            <a:ext uri="{FF2B5EF4-FFF2-40B4-BE49-F238E27FC236}">
              <a16:creationId xmlns:a16="http://schemas.microsoft.com/office/drawing/2014/main" id="{00000000-0008-0000-0000-00002E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49714"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24</xdr:row>
      <xdr:rowOff>8709</xdr:rowOff>
    </xdr:from>
    <xdr:to>
      <xdr:col>45</xdr:col>
      <xdr:colOff>174171</xdr:colOff>
      <xdr:row>26</xdr:row>
      <xdr:rowOff>8709</xdr:rowOff>
    </xdr:to>
    <xdr:pic>
      <xdr:nvPicPr>
        <xdr:cNvPr id="39983" name="Picture 20" descr="Not applicable">
          <a:extLst>
            <a:ext uri="{FF2B5EF4-FFF2-40B4-BE49-F238E27FC236}">
              <a16:creationId xmlns:a16="http://schemas.microsoft.com/office/drawing/2014/main" id="{00000000-0008-0000-0000-00002F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32</xdr:row>
      <xdr:rowOff>0</xdr:rowOff>
    </xdr:from>
    <xdr:to>
      <xdr:col>45</xdr:col>
      <xdr:colOff>174171</xdr:colOff>
      <xdr:row>34</xdr:row>
      <xdr:rowOff>0</xdr:rowOff>
    </xdr:to>
    <xdr:pic>
      <xdr:nvPicPr>
        <xdr:cNvPr id="39984" name="Picture 30" descr="Not applicable">
          <a:extLst>
            <a:ext uri="{FF2B5EF4-FFF2-40B4-BE49-F238E27FC236}">
              <a16:creationId xmlns:a16="http://schemas.microsoft.com/office/drawing/2014/main" id="{00000000-0008-0000-0000-00003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45</xdr:row>
      <xdr:rowOff>0</xdr:rowOff>
    </xdr:from>
    <xdr:to>
      <xdr:col>45</xdr:col>
      <xdr:colOff>174171</xdr:colOff>
      <xdr:row>47</xdr:row>
      <xdr:rowOff>0</xdr:rowOff>
    </xdr:to>
    <xdr:pic>
      <xdr:nvPicPr>
        <xdr:cNvPr id="39985" name="Picture 42" descr="Not applicable">
          <a:extLst>
            <a:ext uri="{FF2B5EF4-FFF2-40B4-BE49-F238E27FC236}">
              <a16:creationId xmlns:a16="http://schemas.microsoft.com/office/drawing/2014/main" id="{00000000-0008-0000-0000-00003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49</xdr:row>
      <xdr:rowOff>0</xdr:rowOff>
    </xdr:from>
    <xdr:to>
      <xdr:col>45</xdr:col>
      <xdr:colOff>174171</xdr:colOff>
      <xdr:row>51</xdr:row>
      <xdr:rowOff>0</xdr:rowOff>
    </xdr:to>
    <xdr:pic>
      <xdr:nvPicPr>
        <xdr:cNvPr id="39986" name="Picture 52" descr="Not applicable">
          <a:extLst>
            <a:ext uri="{FF2B5EF4-FFF2-40B4-BE49-F238E27FC236}">
              <a16:creationId xmlns:a16="http://schemas.microsoft.com/office/drawing/2014/main" id="{00000000-0008-0000-0000-00003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54</xdr:row>
      <xdr:rowOff>0</xdr:rowOff>
    </xdr:from>
    <xdr:to>
      <xdr:col>45</xdr:col>
      <xdr:colOff>174171</xdr:colOff>
      <xdr:row>56</xdr:row>
      <xdr:rowOff>0</xdr:rowOff>
    </xdr:to>
    <xdr:pic>
      <xdr:nvPicPr>
        <xdr:cNvPr id="39987" name="Picture 62" descr="Not applicable">
          <a:extLst>
            <a:ext uri="{FF2B5EF4-FFF2-40B4-BE49-F238E27FC236}">
              <a16:creationId xmlns:a16="http://schemas.microsoft.com/office/drawing/2014/main" id="{00000000-0008-0000-0000-00003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64</xdr:row>
      <xdr:rowOff>0</xdr:rowOff>
    </xdr:from>
    <xdr:to>
      <xdr:col>45</xdr:col>
      <xdr:colOff>174171</xdr:colOff>
      <xdr:row>66</xdr:row>
      <xdr:rowOff>0</xdr:rowOff>
    </xdr:to>
    <xdr:pic>
      <xdr:nvPicPr>
        <xdr:cNvPr id="39988" name="Picture 72" descr="Not applicable">
          <a:extLst>
            <a:ext uri="{FF2B5EF4-FFF2-40B4-BE49-F238E27FC236}">
              <a16:creationId xmlns:a16="http://schemas.microsoft.com/office/drawing/2014/main" id="{00000000-0008-0000-0000-00003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71</xdr:row>
      <xdr:rowOff>0</xdr:rowOff>
    </xdr:from>
    <xdr:to>
      <xdr:col>45</xdr:col>
      <xdr:colOff>174171</xdr:colOff>
      <xdr:row>73</xdr:row>
      <xdr:rowOff>0</xdr:rowOff>
    </xdr:to>
    <xdr:pic>
      <xdr:nvPicPr>
        <xdr:cNvPr id="39989" name="Picture 83" descr="Not applicable">
          <a:extLst>
            <a:ext uri="{FF2B5EF4-FFF2-40B4-BE49-F238E27FC236}">
              <a16:creationId xmlns:a16="http://schemas.microsoft.com/office/drawing/2014/main" id="{00000000-0008-0000-0000-00003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74</xdr:row>
      <xdr:rowOff>139337</xdr:rowOff>
    </xdr:from>
    <xdr:to>
      <xdr:col>45</xdr:col>
      <xdr:colOff>174171</xdr:colOff>
      <xdr:row>76</xdr:row>
      <xdr:rowOff>139337</xdr:rowOff>
    </xdr:to>
    <xdr:pic>
      <xdr:nvPicPr>
        <xdr:cNvPr id="39990" name="Picture 93" descr="Not applicable">
          <a:extLst>
            <a:ext uri="{FF2B5EF4-FFF2-40B4-BE49-F238E27FC236}">
              <a16:creationId xmlns:a16="http://schemas.microsoft.com/office/drawing/2014/main" id="{00000000-0008-0000-0000-00003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80</xdr:row>
      <xdr:rowOff>0</xdr:rowOff>
    </xdr:from>
    <xdr:to>
      <xdr:col>45</xdr:col>
      <xdr:colOff>174171</xdr:colOff>
      <xdr:row>82</xdr:row>
      <xdr:rowOff>0</xdr:rowOff>
    </xdr:to>
    <xdr:pic>
      <xdr:nvPicPr>
        <xdr:cNvPr id="39991" name="Picture 103" descr="Not applicable">
          <a:extLst>
            <a:ext uri="{FF2B5EF4-FFF2-40B4-BE49-F238E27FC236}">
              <a16:creationId xmlns:a16="http://schemas.microsoft.com/office/drawing/2014/main" id="{00000000-0008-0000-0000-00003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100</xdr:row>
      <xdr:rowOff>0</xdr:rowOff>
    </xdr:from>
    <xdr:to>
      <xdr:col>45</xdr:col>
      <xdr:colOff>174171</xdr:colOff>
      <xdr:row>102</xdr:row>
      <xdr:rowOff>0</xdr:rowOff>
    </xdr:to>
    <xdr:pic>
      <xdr:nvPicPr>
        <xdr:cNvPr id="39992" name="Picture 114" descr="Not applicable">
          <a:extLst>
            <a:ext uri="{FF2B5EF4-FFF2-40B4-BE49-F238E27FC236}">
              <a16:creationId xmlns:a16="http://schemas.microsoft.com/office/drawing/2014/main" id="{00000000-0008-0000-0000-00003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106</xdr:row>
      <xdr:rowOff>0</xdr:rowOff>
    </xdr:from>
    <xdr:to>
      <xdr:col>45</xdr:col>
      <xdr:colOff>174171</xdr:colOff>
      <xdr:row>108</xdr:row>
      <xdr:rowOff>0</xdr:rowOff>
    </xdr:to>
    <xdr:pic>
      <xdr:nvPicPr>
        <xdr:cNvPr id="39993" name="Picture 125" descr="Not applicable">
          <a:extLst>
            <a:ext uri="{FF2B5EF4-FFF2-40B4-BE49-F238E27FC236}">
              <a16:creationId xmlns:a16="http://schemas.microsoft.com/office/drawing/2014/main" id="{00000000-0008-0000-0000-00003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24</xdr:row>
      <xdr:rowOff>8709</xdr:rowOff>
    </xdr:from>
    <xdr:to>
      <xdr:col>47</xdr:col>
      <xdr:colOff>174171</xdr:colOff>
      <xdr:row>26</xdr:row>
      <xdr:rowOff>8709</xdr:rowOff>
    </xdr:to>
    <xdr:pic>
      <xdr:nvPicPr>
        <xdr:cNvPr id="39994" name="Picture 20" descr="Not applicable">
          <a:extLst>
            <a:ext uri="{FF2B5EF4-FFF2-40B4-BE49-F238E27FC236}">
              <a16:creationId xmlns:a16="http://schemas.microsoft.com/office/drawing/2014/main" id="{00000000-0008-0000-0000-00003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32</xdr:row>
      <xdr:rowOff>0</xdr:rowOff>
    </xdr:from>
    <xdr:to>
      <xdr:col>47</xdr:col>
      <xdr:colOff>174171</xdr:colOff>
      <xdr:row>34</xdr:row>
      <xdr:rowOff>0</xdr:rowOff>
    </xdr:to>
    <xdr:pic>
      <xdr:nvPicPr>
        <xdr:cNvPr id="39995" name="Picture 30" descr="Not applicable">
          <a:extLst>
            <a:ext uri="{FF2B5EF4-FFF2-40B4-BE49-F238E27FC236}">
              <a16:creationId xmlns:a16="http://schemas.microsoft.com/office/drawing/2014/main" id="{00000000-0008-0000-0000-00003B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45</xdr:row>
      <xdr:rowOff>0</xdr:rowOff>
    </xdr:from>
    <xdr:to>
      <xdr:col>47</xdr:col>
      <xdr:colOff>174171</xdr:colOff>
      <xdr:row>47</xdr:row>
      <xdr:rowOff>0</xdr:rowOff>
    </xdr:to>
    <xdr:pic>
      <xdr:nvPicPr>
        <xdr:cNvPr id="39996" name="Picture 42" descr="Not applicable">
          <a:extLst>
            <a:ext uri="{FF2B5EF4-FFF2-40B4-BE49-F238E27FC236}">
              <a16:creationId xmlns:a16="http://schemas.microsoft.com/office/drawing/2014/main" id="{00000000-0008-0000-0000-00003C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49</xdr:row>
      <xdr:rowOff>0</xdr:rowOff>
    </xdr:from>
    <xdr:to>
      <xdr:col>47</xdr:col>
      <xdr:colOff>174171</xdr:colOff>
      <xdr:row>51</xdr:row>
      <xdr:rowOff>0</xdr:rowOff>
    </xdr:to>
    <xdr:pic>
      <xdr:nvPicPr>
        <xdr:cNvPr id="39997" name="Picture 52" descr="Not applicable">
          <a:extLst>
            <a:ext uri="{FF2B5EF4-FFF2-40B4-BE49-F238E27FC236}">
              <a16:creationId xmlns:a16="http://schemas.microsoft.com/office/drawing/2014/main" id="{00000000-0008-0000-0000-00003D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54</xdr:row>
      <xdr:rowOff>0</xdr:rowOff>
    </xdr:from>
    <xdr:to>
      <xdr:col>47</xdr:col>
      <xdr:colOff>174171</xdr:colOff>
      <xdr:row>56</xdr:row>
      <xdr:rowOff>0</xdr:rowOff>
    </xdr:to>
    <xdr:pic>
      <xdr:nvPicPr>
        <xdr:cNvPr id="39998" name="Picture 62" descr="Not applicable">
          <a:extLst>
            <a:ext uri="{FF2B5EF4-FFF2-40B4-BE49-F238E27FC236}">
              <a16:creationId xmlns:a16="http://schemas.microsoft.com/office/drawing/2014/main" id="{00000000-0008-0000-0000-00003E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64</xdr:row>
      <xdr:rowOff>0</xdr:rowOff>
    </xdr:from>
    <xdr:to>
      <xdr:col>47</xdr:col>
      <xdr:colOff>174171</xdr:colOff>
      <xdr:row>66</xdr:row>
      <xdr:rowOff>0</xdr:rowOff>
    </xdr:to>
    <xdr:pic>
      <xdr:nvPicPr>
        <xdr:cNvPr id="39999" name="Picture 72" descr="Not applicable">
          <a:extLst>
            <a:ext uri="{FF2B5EF4-FFF2-40B4-BE49-F238E27FC236}">
              <a16:creationId xmlns:a16="http://schemas.microsoft.com/office/drawing/2014/main" id="{00000000-0008-0000-0000-00003F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71</xdr:row>
      <xdr:rowOff>0</xdr:rowOff>
    </xdr:from>
    <xdr:to>
      <xdr:col>47</xdr:col>
      <xdr:colOff>174171</xdr:colOff>
      <xdr:row>73</xdr:row>
      <xdr:rowOff>0</xdr:rowOff>
    </xdr:to>
    <xdr:pic>
      <xdr:nvPicPr>
        <xdr:cNvPr id="40000" name="Picture 83" descr="Not applicable">
          <a:extLst>
            <a:ext uri="{FF2B5EF4-FFF2-40B4-BE49-F238E27FC236}">
              <a16:creationId xmlns:a16="http://schemas.microsoft.com/office/drawing/2014/main" id="{00000000-0008-0000-0000-00004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74</xdr:row>
      <xdr:rowOff>139337</xdr:rowOff>
    </xdr:from>
    <xdr:to>
      <xdr:col>47</xdr:col>
      <xdr:colOff>174171</xdr:colOff>
      <xdr:row>76</xdr:row>
      <xdr:rowOff>139337</xdr:rowOff>
    </xdr:to>
    <xdr:pic>
      <xdr:nvPicPr>
        <xdr:cNvPr id="40001" name="Picture 93" descr="Not applicable">
          <a:extLst>
            <a:ext uri="{FF2B5EF4-FFF2-40B4-BE49-F238E27FC236}">
              <a16:creationId xmlns:a16="http://schemas.microsoft.com/office/drawing/2014/main" id="{00000000-0008-0000-0000-00004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80</xdr:row>
      <xdr:rowOff>0</xdr:rowOff>
    </xdr:from>
    <xdr:to>
      <xdr:col>47</xdr:col>
      <xdr:colOff>174171</xdr:colOff>
      <xdr:row>82</xdr:row>
      <xdr:rowOff>0</xdr:rowOff>
    </xdr:to>
    <xdr:pic>
      <xdr:nvPicPr>
        <xdr:cNvPr id="40002" name="Picture 103" descr="Not applicable">
          <a:extLst>
            <a:ext uri="{FF2B5EF4-FFF2-40B4-BE49-F238E27FC236}">
              <a16:creationId xmlns:a16="http://schemas.microsoft.com/office/drawing/2014/main" id="{00000000-0008-0000-0000-00004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100</xdr:row>
      <xdr:rowOff>0</xdr:rowOff>
    </xdr:from>
    <xdr:to>
      <xdr:col>47</xdr:col>
      <xdr:colOff>174171</xdr:colOff>
      <xdr:row>102</xdr:row>
      <xdr:rowOff>0</xdr:rowOff>
    </xdr:to>
    <xdr:pic>
      <xdr:nvPicPr>
        <xdr:cNvPr id="40003" name="Picture 114" descr="Not applicable">
          <a:extLst>
            <a:ext uri="{FF2B5EF4-FFF2-40B4-BE49-F238E27FC236}">
              <a16:creationId xmlns:a16="http://schemas.microsoft.com/office/drawing/2014/main" id="{00000000-0008-0000-0000-00004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0</xdr:colOff>
      <xdr:row>106</xdr:row>
      <xdr:rowOff>0</xdr:rowOff>
    </xdr:from>
    <xdr:to>
      <xdr:col>47</xdr:col>
      <xdr:colOff>174171</xdr:colOff>
      <xdr:row>108</xdr:row>
      <xdr:rowOff>0</xdr:rowOff>
    </xdr:to>
    <xdr:pic>
      <xdr:nvPicPr>
        <xdr:cNvPr id="40004" name="Picture 125" descr="Not applicable">
          <a:extLst>
            <a:ext uri="{FF2B5EF4-FFF2-40B4-BE49-F238E27FC236}">
              <a16:creationId xmlns:a16="http://schemas.microsoft.com/office/drawing/2014/main" id="{00000000-0008-0000-0000-00004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06811"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43543</xdr:colOff>
      <xdr:row>17</xdr:row>
      <xdr:rowOff>174171</xdr:rowOff>
    </xdr:from>
    <xdr:to>
      <xdr:col>41</xdr:col>
      <xdr:colOff>217714</xdr:colOff>
      <xdr:row>19</xdr:row>
      <xdr:rowOff>174171</xdr:rowOff>
    </xdr:to>
    <xdr:pic>
      <xdr:nvPicPr>
        <xdr:cNvPr id="40005" name="Picture 20" descr="Not applicable">
          <a:extLst>
            <a:ext uri="{FF2B5EF4-FFF2-40B4-BE49-F238E27FC236}">
              <a16:creationId xmlns:a16="http://schemas.microsoft.com/office/drawing/2014/main" id="{00000000-0008-0000-0000-00004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36000" y="16459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0</xdr:colOff>
      <xdr:row>17</xdr:row>
      <xdr:rowOff>156754</xdr:rowOff>
    </xdr:from>
    <xdr:to>
      <xdr:col>43</xdr:col>
      <xdr:colOff>174171</xdr:colOff>
      <xdr:row>19</xdr:row>
      <xdr:rowOff>156754</xdr:rowOff>
    </xdr:to>
    <xdr:pic>
      <xdr:nvPicPr>
        <xdr:cNvPr id="40006" name="Picture 20" descr="Not applicable">
          <a:extLst>
            <a:ext uri="{FF2B5EF4-FFF2-40B4-BE49-F238E27FC236}">
              <a16:creationId xmlns:a16="http://schemas.microsoft.com/office/drawing/2014/main" id="{00000000-0008-0000-0000-00004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563909" y="162850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17</xdr:row>
      <xdr:rowOff>174171</xdr:rowOff>
    </xdr:from>
    <xdr:to>
      <xdr:col>45</xdr:col>
      <xdr:colOff>174171</xdr:colOff>
      <xdr:row>19</xdr:row>
      <xdr:rowOff>174171</xdr:rowOff>
    </xdr:to>
    <xdr:pic>
      <xdr:nvPicPr>
        <xdr:cNvPr id="40007" name="Picture 20" descr="Not applicable">
          <a:extLst>
            <a:ext uri="{FF2B5EF4-FFF2-40B4-BE49-F238E27FC236}">
              <a16:creationId xmlns:a16="http://schemas.microsoft.com/office/drawing/2014/main" id="{00000000-0008-0000-0000-00004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35360" y="16459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8709</xdr:colOff>
      <xdr:row>18</xdr:row>
      <xdr:rowOff>17417</xdr:rowOff>
    </xdr:from>
    <xdr:to>
      <xdr:col>47</xdr:col>
      <xdr:colOff>182880</xdr:colOff>
      <xdr:row>20</xdr:row>
      <xdr:rowOff>17417</xdr:rowOff>
    </xdr:to>
    <xdr:pic>
      <xdr:nvPicPr>
        <xdr:cNvPr id="40008" name="Picture 20" descr="Not applicable">
          <a:extLst>
            <a:ext uri="{FF2B5EF4-FFF2-40B4-BE49-F238E27FC236}">
              <a16:creationId xmlns:a16="http://schemas.microsoft.com/office/drawing/2014/main" id="{00000000-0008-0000-0000-00004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115520" y="167204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17417</xdr:colOff>
      <xdr:row>18</xdr:row>
      <xdr:rowOff>17417</xdr:rowOff>
    </xdr:from>
    <xdr:to>
      <xdr:col>49</xdr:col>
      <xdr:colOff>200297</xdr:colOff>
      <xdr:row>20</xdr:row>
      <xdr:rowOff>17417</xdr:rowOff>
    </xdr:to>
    <xdr:pic>
      <xdr:nvPicPr>
        <xdr:cNvPr id="40009" name="Picture 20" descr="Not applicable">
          <a:extLst>
            <a:ext uri="{FF2B5EF4-FFF2-40B4-BE49-F238E27FC236}">
              <a16:creationId xmlns:a16="http://schemas.microsoft.com/office/drawing/2014/main" id="{00000000-0008-0000-0000-00004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395680" y="167204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50</xdr:col>
      <xdr:colOff>627017</xdr:colOff>
      <xdr:row>17</xdr:row>
      <xdr:rowOff>156754</xdr:rowOff>
    </xdr:from>
    <xdr:to>
      <xdr:col>51</xdr:col>
      <xdr:colOff>156754</xdr:colOff>
      <xdr:row>19</xdr:row>
      <xdr:rowOff>156754</xdr:rowOff>
    </xdr:to>
    <xdr:pic>
      <xdr:nvPicPr>
        <xdr:cNvPr id="40010" name="Picture 20" descr="Not applicable">
          <a:extLst>
            <a:ext uri="{FF2B5EF4-FFF2-40B4-BE49-F238E27FC236}">
              <a16:creationId xmlns:a16="http://schemas.microsoft.com/office/drawing/2014/main" id="{00000000-0008-0000-0000-00004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632297" y="162850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54701</xdr:colOff>
      <xdr:row>9</xdr:row>
      <xdr:rowOff>105319</xdr:rowOff>
    </xdr:from>
    <xdr:to>
      <xdr:col>41</xdr:col>
      <xdr:colOff>176621</xdr:colOff>
      <xdr:row>11</xdr:row>
      <xdr:rowOff>61776</xdr:rowOff>
    </xdr:to>
    <xdr:pic>
      <xdr:nvPicPr>
        <xdr:cNvPr id="40011" name="Picture 3">
          <a:extLst>
            <a:ext uri="{FF2B5EF4-FFF2-40B4-BE49-F238E27FC236}">
              <a16:creationId xmlns:a16="http://schemas.microsoft.com/office/drawing/2014/main" id="{00000000-0008-0000-0000-00004B9C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25543601" y="1438819"/>
          <a:ext cx="121920" cy="337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55517</xdr:colOff>
      <xdr:row>9</xdr:row>
      <xdr:rowOff>104503</xdr:rowOff>
    </xdr:from>
    <xdr:to>
      <xdr:col>43</xdr:col>
      <xdr:colOff>177437</xdr:colOff>
      <xdr:row>11</xdr:row>
      <xdr:rowOff>121920</xdr:rowOff>
    </xdr:to>
    <xdr:pic>
      <xdr:nvPicPr>
        <xdr:cNvPr id="40012" name="Picture 4">
          <a:extLst>
            <a:ext uri="{FF2B5EF4-FFF2-40B4-BE49-F238E27FC236}">
              <a16:creationId xmlns:a16="http://schemas.microsoft.com/office/drawing/2014/main" id="{00000000-0008-0000-0000-00004C9C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26773142" y="1438003"/>
          <a:ext cx="121920" cy="39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36467</xdr:colOff>
      <xdr:row>9</xdr:row>
      <xdr:rowOff>159204</xdr:rowOff>
    </xdr:from>
    <xdr:to>
      <xdr:col>45</xdr:col>
      <xdr:colOff>167096</xdr:colOff>
      <xdr:row>11</xdr:row>
      <xdr:rowOff>124369</xdr:rowOff>
    </xdr:to>
    <xdr:pic>
      <xdr:nvPicPr>
        <xdr:cNvPr id="40013" name="Picture 5">
          <a:extLst>
            <a:ext uri="{FF2B5EF4-FFF2-40B4-BE49-F238E27FC236}">
              <a16:creationId xmlns:a16="http://schemas.microsoft.com/office/drawing/2014/main" id="{00000000-0008-0000-0000-00004D9C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27982817" y="1492704"/>
          <a:ext cx="130629" cy="346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17417</xdr:colOff>
      <xdr:row>9</xdr:row>
      <xdr:rowOff>150495</xdr:rowOff>
    </xdr:from>
    <xdr:to>
      <xdr:col>47</xdr:col>
      <xdr:colOff>148046</xdr:colOff>
      <xdr:row>11</xdr:row>
      <xdr:rowOff>159204</xdr:rowOff>
    </xdr:to>
    <xdr:pic>
      <xdr:nvPicPr>
        <xdr:cNvPr id="40014" name="Picture 6">
          <a:extLst>
            <a:ext uri="{FF2B5EF4-FFF2-40B4-BE49-F238E27FC236}">
              <a16:creationId xmlns:a16="http://schemas.microsoft.com/office/drawing/2014/main" id="{00000000-0008-0000-0000-00004E9C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29192492" y="1483995"/>
          <a:ext cx="130629" cy="389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49</xdr:col>
      <xdr:colOff>37284</xdr:colOff>
      <xdr:row>9</xdr:row>
      <xdr:rowOff>186962</xdr:rowOff>
    </xdr:from>
    <xdr:to>
      <xdr:col>49</xdr:col>
      <xdr:colOff>167912</xdr:colOff>
      <xdr:row>12</xdr:row>
      <xdr:rowOff>22588</xdr:rowOff>
    </xdr:to>
    <xdr:pic>
      <xdr:nvPicPr>
        <xdr:cNvPr id="40015" name="Picture 7">
          <a:extLst>
            <a:ext uri="{FF2B5EF4-FFF2-40B4-BE49-F238E27FC236}">
              <a16:creationId xmlns:a16="http://schemas.microsoft.com/office/drawing/2014/main" id="{00000000-0008-0000-0000-00004F9C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30441084" y="1520462"/>
          <a:ext cx="130628" cy="407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17417</xdr:colOff>
      <xdr:row>10</xdr:row>
      <xdr:rowOff>51979</xdr:rowOff>
    </xdr:from>
    <xdr:to>
      <xdr:col>51</xdr:col>
      <xdr:colOff>139337</xdr:colOff>
      <xdr:row>12</xdr:row>
      <xdr:rowOff>17145</xdr:rowOff>
    </xdr:to>
    <xdr:pic>
      <xdr:nvPicPr>
        <xdr:cNvPr id="40016" name="Picture 8">
          <a:extLst>
            <a:ext uri="{FF2B5EF4-FFF2-40B4-BE49-F238E27FC236}">
              <a16:creationId xmlns:a16="http://schemas.microsoft.com/office/drawing/2014/main" id="{00000000-0008-0000-0000-0000509C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31649942" y="1575979"/>
          <a:ext cx="121920"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617492</xdr:colOff>
      <xdr:row>8</xdr:row>
      <xdr:rowOff>158387</xdr:rowOff>
    </xdr:from>
    <xdr:to>
      <xdr:col>13</xdr:col>
      <xdr:colOff>156754</xdr:colOff>
      <xdr:row>10</xdr:row>
      <xdr:rowOff>148862</xdr:rowOff>
    </xdr:to>
    <xdr:pic>
      <xdr:nvPicPr>
        <xdr:cNvPr id="40017" name="Picture 5" descr="cost of license">
          <a:extLst>
            <a:ext uri="{FF2B5EF4-FFF2-40B4-BE49-F238E27FC236}">
              <a16:creationId xmlns:a16="http://schemas.microsoft.com/office/drawing/2014/main" id="{00000000-0008-0000-0000-0000519C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99392" y="1301387"/>
          <a:ext cx="158387"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8709</xdr:colOff>
      <xdr:row>16</xdr:row>
      <xdr:rowOff>165463</xdr:rowOff>
    </xdr:from>
    <xdr:to>
      <xdr:col>13</xdr:col>
      <xdr:colOff>182880</xdr:colOff>
      <xdr:row>18</xdr:row>
      <xdr:rowOff>165463</xdr:rowOff>
    </xdr:to>
    <xdr:pic>
      <xdr:nvPicPr>
        <xdr:cNvPr id="40018" name="Picture 11" descr="Not applicable">
          <a:extLst>
            <a:ext uri="{FF2B5EF4-FFF2-40B4-BE49-F238E27FC236}">
              <a16:creationId xmlns:a16="http://schemas.microsoft.com/office/drawing/2014/main" id="{00000000-0008-0000-0000-00005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9246" y="1454331"/>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24</xdr:row>
      <xdr:rowOff>8709</xdr:rowOff>
    </xdr:from>
    <xdr:to>
      <xdr:col>13</xdr:col>
      <xdr:colOff>174171</xdr:colOff>
      <xdr:row>26</xdr:row>
      <xdr:rowOff>8709</xdr:rowOff>
    </xdr:to>
    <xdr:pic>
      <xdr:nvPicPr>
        <xdr:cNvPr id="40019" name="Picture 16" descr="Not applicable">
          <a:extLst>
            <a:ext uri="{FF2B5EF4-FFF2-40B4-BE49-F238E27FC236}">
              <a16:creationId xmlns:a16="http://schemas.microsoft.com/office/drawing/2014/main" id="{00000000-0008-0000-0000-00005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13</xdr:col>
      <xdr:colOff>174171</xdr:colOff>
      <xdr:row>34</xdr:row>
      <xdr:rowOff>0</xdr:rowOff>
    </xdr:to>
    <xdr:pic>
      <xdr:nvPicPr>
        <xdr:cNvPr id="40020" name="Picture 26" descr="Not applicable">
          <a:extLst>
            <a:ext uri="{FF2B5EF4-FFF2-40B4-BE49-F238E27FC236}">
              <a16:creationId xmlns:a16="http://schemas.microsoft.com/office/drawing/2014/main" id="{00000000-0008-0000-0000-00005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45</xdr:row>
      <xdr:rowOff>0</xdr:rowOff>
    </xdr:from>
    <xdr:to>
      <xdr:col>13</xdr:col>
      <xdr:colOff>174171</xdr:colOff>
      <xdr:row>47</xdr:row>
      <xdr:rowOff>0</xdr:rowOff>
    </xdr:to>
    <xdr:pic>
      <xdr:nvPicPr>
        <xdr:cNvPr id="40021" name="Picture 38" descr="Not applicable">
          <a:extLst>
            <a:ext uri="{FF2B5EF4-FFF2-40B4-BE49-F238E27FC236}">
              <a16:creationId xmlns:a16="http://schemas.microsoft.com/office/drawing/2014/main" id="{00000000-0008-0000-0000-00005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49</xdr:row>
      <xdr:rowOff>0</xdr:rowOff>
    </xdr:from>
    <xdr:to>
      <xdr:col>13</xdr:col>
      <xdr:colOff>174171</xdr:colOff>
      <xdr:row>51</xdr:row>
      <xdr:rowOff>0</xdr:rowOff>
    </xdr:to>
    <xdr:pic>
      <xdr:nvPicPr>
        <xdr:cNvPr id="40022" name="Picture 48" descr="Not applicable">
          <a:extLst>
            <a:ext uri="{FF2B5EF4-FFF2-40B4-BE49-F238E27FC236}">
              <a16:creationId xmlns:a16="http://schemas.microsoft.com/office/drawing/2014/main" id="{00000000-0008-0000-0000-00005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54</xdr:row>
      <xdr:rowOff>0</xdr:rowOff>
    </xdr:from>
    <xdr:to>
      <xdr:col>13</xdr:col>
      <xdr:colOff>174171</xdr:colOff>
      <xdr:row>56</xdr:row>
      <xdr:rowOff>0</xdr:rowOff>
    </xdr:to>
    <xdr:pic>
      <xdr:nvPicPr>
        <xdr:cNvPr id="40023" name="Picture 58" descr="Not applicable">
          <a:extLst>
            <a:ext uri="{FF2B5EF4-FFF2-40B4-BE49-F238E27FC236}">
              <a16:creationId xmlns:a16="http://schemas.microsoft.com/office/drawing/2014/main" id="{00000000-0008-0000-0000-00005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64</xdr:row>
      <xdr:rowOff>0</xdr:rowOff>
    </xdr:from>
    <xdr:to>
      <xdr:col>13</xdr:col>
      <xdr:colOff>174171</xdr:colOff>
      <xdr:row>66</xdr:row>
      <xdr:rowOff>0</xdr:rowOff>
    </xdr:to>
    <xdr:pic>
      <xdr:nvPicPr>
        <xdr:cNvPr id="40024" name="Picture 68" descr="Not applicable">
          <a:extLst>
            <a:ext uri="{FF2B5EF4-FFF2-40B4-BE49-F238E27FC236}">
              <a16:creationId xmlns:a16="http://schemas.microsoft.com/office/drawing/2014/main" id="{00000000-0008-0000-0000-00005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71</xdr:row>
      <xdr:rowOff>0</xdr:rowOff>
    </xdr:from>
    <xdr:to>
      <xdr:col>13</xdr:col>
      <xdr:colOff>174171</xdr:colOff>
      <xdr:row>73</xdr:row>
      <xdr:rowOff>0</xdr:rowOff>
    </xdr:to>
    <xdr:pic>
      <xdr:nvPicPr>
        <xdr:cNvPr id="40025" name="Picture 79" descr="Not applicable">
          <a:extLst>
            <a:ext uri="{FF2B5EF4-FFF2-40B4-BE49-F238E27FC236}">
              <a16:creationId xmlns:a16="http://schemas.microsoft.com/office/drawing/2014/main" id="{00000000-0008-0000-0000-00005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74</xdr:row>
      <xdr:rowOff>139337</xdr:rowOff>
    </xdr:from>
    <xdr:to>
      <xdr:col>13</xdr:col>
      <xdr:colOff>174171</xdr:colOff>
      <xdr:row>76</xdr:row>
      <xdr:rowOff>139337</xdr:rowOff>
    </xdr:to>
    <xdr:pic>
      <xdr:nvPicPr>
        <xdr:cNvPr id="40026" name="Picture 89" descr="Not applicable">
          <a:extLst>
            <a:ext uri="{FF2B5EF4-FFF2-40B4-BE49-F238E27FC236}">
              <a16:creationId xmlns:a16="http://schemas.microsoft.com/office/drawing/2014/main" id="{00000000-0008-0000-0000-00005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80</xdr:row>
      <xdr:rowOff>0</xdr:rowOff>
    </xdr:from>
    <xdr:to>
      <xdr:col>13</xdr:col>
      <xdr:colOff>174171</xdr:colOff>
      <xdr:row>82</xdr:row>
      <xdr:rowOff>0</xdr:rowOff>
    </xdr:to>
    <xdr:pic>
      <xdr:nvPicPr>
        <xdr:cNvPr id="40027" name="Picture 99" descr="Not applicable">
          <a:extLst>
            <a:ext uri="{FF2B5EF4-FFF2-40B4-BE49-F238E27FC236}">
              <a16:creationId xmlns:a16="http://schemas.microsoft.com/office/drawing/2014/main" id="{00000000-0008-0000-0000-00005B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100</xdr:row>
      <xdr:rowOff>0</xdr:rowOff>
    </xdr:from>
    <xdr:to>
      <xdr:col>13</xdr:col>
      <xdr:colOff>174171</xdr:colOff>
      <xdr:row>102</xdr:row>
      <xdr:rowOff>0</xdr:rowOff>
    </xdr:to>
    <xdr:pic>
      <xdr:nvPicPr>
        <xdr:cNvPr id="40028" name="Picture 110" descr="Not applicable">
          <a:extLst>
            <a:ext uri="{FF2B5EF4-FFF2-40B4-BE49-F238E27FC236}">
              <a16:creationId xmlns:a16="http://schemas.microsoft.com/office/drawing/2014/main" id="{00000000-0008-0000-0000-00005C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106</xdr:row>
      <xdr:rowOff>0</xdr:rowOff>
    </xdr:from>
    <xdr:to>
      <xdr:col>13</xdr:col>
      <xdr:colOff>174171</xdr:colOff>
      <xdr:row>108</xdr:row>
      <xdr:rowOff>0</xdr:rowOff>
    </xdr:to>
    <xdr:pic>
      <xdr:nvPicPr>
        <xdr:cNvPr id="40029" name="Picture 121" descr="Not applicable">
          <a:extLst>
            <a:ext uri="{FF2B5EF4-FFF2-40B4-BE49-F238E27FC236}">
              <a16:creationId xmlns:a16="http://schemas.microsoft.com/office/drawing/2014/main" id="{00000000-0008-0000-0000-00005D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930537"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7892</xdr:colOff>
      <xdr:row>9</xdr:row>
      <xdr:rowOff>53612</xdr:rowOff>
    </xdr:from>
    <xdr:to>
      <xdr:col>31</xdr:col>
      <xdr:colOff>166279</xdr:colOff>
      <xdr:row>11</xdr:row>
      <xdr:rowOff>44087</xdr:rowOff>
    </xdr:to>
    <xdr:pic>
      <xdr:nvPicPr>
        <xdr:cNvPr id="40030" name="Picture 5" descr="cost of license">
          <a:extLst>
            <a:ext uri="{FF2B5EF4-FFF2-40B4-BE49-F238E27FC236}">
              <a16:creationId xmlns:a16="http://schemas.microsoft.com/office/drawing/2014/main" id="{00000000-0008-0000-0000-00005E9C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343642" y="1387112"/>
          <a:ext cx="158387"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17417</xdr:colOff>
      <xdr:row>17</xdr:row>
      <xdr:rowOff>43543</xdr:rowOff>
    </xdr:from>
    <xdr:to>
      <xdr:col>31</xdr:col>
      <xdr:colOff>200297</xdr:colOff>
      <xdr:row>19</xdr:row>
      <xdr:rowOff>43543</xdr:rowOff>
    </xdr:to>
    <xdr:pic>
      <xdr:nvPicPr>
        <xdr:cNvPr id="40031" name="Picture 11" descr="Not applicable">
          <a:extLst>
            <a:ext uri="{FF2B5EF4-FFF2-40B4-BE49-F238E27FC236}">
              <a16:creationId xmlns:a16="http://schemas.microsoft.com/office/drawing/2014/main" id="{00000000-0008-0000-0000-00005F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35200" y="1515291"/>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24</xdr:row>
      <xdr:rowOff>8709</xdr:rowOff>
    </xdr:from>
    <xdr:to>
      <xdr:col>31</xdr:col>
      <xdr:colOff>174171</xdr:colOff>
      <xdr:row>26</xdr:row>
      <xdr:rowOff>8709</xdr:rowOff>
    </xdr:to>
    <xdr:pic>
      <xdr:nvPicPr>
        <xdr:cNvPr id="40032" name="Picture 16" descr="Not applicable">
          <a:extLst>
            <a:ext uri="{FF2B5EF4-FFF2-40B4-BE49-F238E27FC236}">
              <a16:creationId xmlns:a16="http://schemas.microsoft.com/office/drawing/2014/main" id="{00000000-0008-0000-0000-00006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32</xdr:row>
      <xdr:rowOff>0</xdr:rowOff>
    </xdr:from>
    <xdr:to>
      <xdr:col>31</xdr:col>
      <xdr:colOff>174171</xdr:colOff>
      <xdr:row>34</xdr:row>
      <xdr:rowOff>0</xdr:rowOff>
    </xdr:to>
    <xdr:pic>
      <xdr:nvPicPr>
        <xdr:cNvPr id="40033" name="Picture 26" descr="Not applicable">
          <a:extLst>
            <a:ext uri="{FF2B5EF4-FFF2-40B4-BE49-F238E27FC236}">
              <a16:creationId xmlns:a16="http://schemas.microsoft.com/office/drawing/2014/main" id="{00000000-0008-0000-0000-00006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45</xdr:row>
      <xdr:rowOff>0</xdr:rowOff>
    </xdr:from>
    <xdr:to>
      <xdr:col>31</xdr:col>
      <xdr:colOff>174171</xdr:colOff>
      <xdr:row>47</xdr:row>
      <xdr:rowOff>0</xdr:rowOff>
    </xdr:to>
    <xdr:pic>
      <xdr:nvPicPr>
        <xdr:cNvPr id="40034" name="Picture 38" descr="Not applicable">
          <a:extLst>
            <a:ext uri="{FF2B5EF4-FFF2-40B4-BE49-F238E27FC236}">
              <a16:creationId xmlns:a16="http://schemas.microsoft.com/office/drawing/2014/main" id="{00000000-0008-0000-0000-00006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49</xdr:row>
      <xdr:rowOff>0</xdr:rowOff>
    </xdr:from>
    <xdr:to>
      <xdr:col>31</xdr:col>
      <xdr:colOff>174171</xdr:colOff>
      <xdr:row>51</xdr:row>
      <xdr:rowOff>0</xdr:rowOff>
    </xdr:to>
    <xdr:pic>
      <xdr:nvPicPr>
        <xdr:cNvPr id="40035" name="Picture 48" descr="Not applicable">
          <a:extLst>
            <a:ext uri="{FF2B5EF4-FFF2-40B4-BE49-F238E27FC236}">
              <a16:creationId xmlns:a16="http://schemas.microsoft.com/office/drawing/2014/main" id="{00000000-0008-0000-0000-00006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54</xdr:row>
      <xdr:rowOff>0</xdr:rowOff>
    </xdr:from>
    <xdr:to>
      <xdr:col>31</xdr:col>
      <xdr:colOff>174171</xdr:colOff>
      <xdr:row>56</xdr:row>
      <xdr:rowOff>0</xdr:rowOff>
    </xdr:to>
    <xdr:pic>
      <xdr:nvPicPr>
        <xdr:cNvPr id="40036" name="Picture 58" descr="Not applicable">
          <a:extLst>
            <a:ext uri="{FF2B5EF4-FFF2-40B4-BE49-F238E27FC236}">
              <a16:creationId xmlns:a16="http://schemas.microsoft.com/office/drawing/2014/main" id="{00000000-0008-0000-0000-00006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64</xdr:row>
      <xdr:rowOff>0</xdr:rowOff>
    </xdr:from>
    <xdr:to>
      <xdr:col>31</xdr:col>
      <xdr:colOff>174171</xdr:colOff>
      <xdr:row>66</xdr:row>
      <xdr:rowOff>0</xdr:rowOff>
    </xdr:to>
    <xdr:pic>
      <xdr:nvPicPr>
        <xdr:cNvPr id="40037" name="Picture 68" descr="Not applicable">
          <a:extLst>
            <a:ext uri="{FF2B5EF4-FFF2-40B4-BE49-F238E27FC236}">
              <a16:creationId xmlns:a16="http://schemas.microsoft.com/office/drawing/2014/main" id="{00000000-0008-0000-0000-00006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71</xdr:row>
      <xdr:rowOff>0</xdr:rowOff>
    </xdr:from>
    <xdr:to>
      <xdr:col>31</xdr:col>
      <xdr:colOff>174171</xdr:colOff>
      <xdr:row>73</xdr:row>
      <xdr:rowOff>0</xdr:rowOff>
    </xdr:to>
    <xdr:pic>
      <xdr:nvPicPr>
        <xdr:cNvPr id="40038" name="Picture 79" descr="Not applicable">
          <a:extLst>
            <a:ext uri="{FF2B5EF4-FFF2-40B4-BE49-F238E27FC236}">
              <a16:creationId xmlns:a16="http://schemas.microsoft.com/office/drawing/2014/main" id="{00000000-0008-0000-0000-00006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74</xdr:row>
      <xdr:rowOff>139337</xdr:rowOff>
    </xdr:from>
    <xdr:to>
      <xdr:col>31</xdr:col>
      <xdr:colOff>174171</xdr:colOff>
      <xdr:row>76</xdr:row>
      <xdr:rowOff>139337</xdr:rowOff>
    </xdr:to>
    <xdr:pic>
      <xdr:nvPicPr>
        <xdr:cNvPr id="40039" name="Picture 89" descr="Not applicable">
          <a:extLst>
            <a:ext uri="{FF2B5EF4-FFF2-40B4-BE49-F238E27FC236}">
              <a16:creationId xmlns:a16="http://schemas.microsoft.com/office/drawing/2014/main" id="{00000000-0008-0000-0000-00006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80</xdr:row>
      <xdr:rowOff>0</xdr:rowOff>
    </xdr:from>
    <xdr:to>
      <xdr:col>31</xdr:col>
      <xdr:colOff>174171</xdr:colOff>
      <xdr:row>82</xdr:row>
      <xdr:rowOff>0</xdr:rowOff>
    </xdr:to>
    <xdr:pic>
      <xdr:nvPicPr>
        <xdr:cNvPr id="40040" name="Picture 99" descr="Not applicable">
          <a:extLst>
            <a:ext uri="{FF2B5EF4-FFF2-40B4-BE49-F238E27FC236}">
              <a16:creationId xmlns:a16="http://schemas.microsoft.com/office/drawing/2014/main" id="{00000000-0008-0000-0000-00006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100</xdr:row>
      <xdr:rowOff>0</xdr:rowOff>
    </xdr:from>
    <xdr:to>
      <xdr:col>31</xdr:col>
      <xdr:colOff>174171</xdr:colOff>
      <xdr:row>102</xdr:row>
      <xdr:rowOff>0</xdr:rowOff>
    </xdr:to>
    <xdr:pic>
      <xdr:nvPicPr>
        <xdr:cNvPr id="40041" name="Picture 110" descr="Not applicable">
          <a:extLst>
            <a:ext uri="{FF2B5EF4-FFF2-40B4-BE49-F238E27FC236}">
              <a16:creationId xmlns:a16="http://schemas.microsoft.com/office/drawing/2014/main" id="{00000000-0008-0000-0000-00006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0</xdr:colOff>
      <xdr:row>106</xdr:row>
      <xdr:rowOff>0</xdr:rowOff>
    </xdr:from>
    <xdr:to>
      <xdr:col>31</xdr:col>
      <xdr:colOff>174171</xdr:colOff>
      <xdr:row>108</xdr:row>
      <xdr:rowOff>0</xdr:rowOff>
    </xdr:to>
    <xdr:pic>
      <xdr:nvPicPr>
        <xdr:cNvPr id="40042" name="Picture 121" descr="Not applicable">
          <a:extLst>
            <a:ext uri="{FF2B5EF4-FFF2-40B4-BE49-F238E27FC236}">
              <a16:creationId xmlns:a16="http://schemas.microsoft.com/office/drawing/2014/main" id="{00000000-0008-0000-0000-00006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17783"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7892</xdr:colOff>
      <xdr:row>7</xdr:row>
      <xdr:rowOff>120287</xdr:rowOff>
    </xdr:from>
    <xdr:to>
      <xdr:col>33</xdr:col>
      <xdr:colOff>166279</xdr:colOff>
      <xdr:row>9</xdr:row>
      <xdr:rowOff>110762</xdr:rowOff>
    </xdr:to>
    <xdr:pic>
      <xdr:nvPicPr>
        <xdr:cNvPr id="40043" name="Picture 5" descr="cost of license">
          <a:extLst>
            <a:ext uri="{FF2B5EF4-FFF2-40B4-BE49-F238E27FC236}">
              <a16:creationId xmlns:a16="http://schemas.microsoft.com/office/drawing/2014/main" id="{00000000-0008-0000-0000-00006B9C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572367" y="1263287"/>
          <a:ext cx="158387"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22</xdr:row>
      <xdr:rowOff>0</xdr:rowOff>
    </xdr:from>
    <xdr:to>
      <xdr:col>33</xdr:col>
      <xdr:colOff>174171</xdr:colOff>
      <xdr:row>24</xdr:row>
      <xdr:rowOff>0</xdr:rowOff>
    </xdr:to>
    <xdr:pic>
      <xdr:nvPicPr>
        <xdr:cNvPr id="40044" name="Picture 11" descr="Not applicable">
          <a:extLst>
            <a:ext uri="{FF2B5EF4-FFF2-40B4-BE49-F238E27FC236}">
              <a16:creationId xmlns:a16="http://schemas.microsoft.com/office/drawing/2014/main" id="{00000000-0008-0000-0000-00006C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23861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24</xdr:row>
      <xdr:rowOff>8709</xdr:rowOff>
    </xdr:from>
    <xdr:to>
      <xdr:col>33</xdr:col>
      <xdr:colOff>174171</xdr:colOff>
      <xdr:row>26</xdr:row>
      <xdr:rowOff>8709</xdr:rowOff>
    </xdr:to>
    <xdr:pic>
      <xdr:nvPicPr>
        <xdr:cNvPr id="40045" name="Picture 16" descr="Not applicable">
          <a:extLst>
            <a:ext uri="{FF2B5EF4-FFF2-40B4-BE49-F238E27FC236}">
              <a16:creationId xmlns:a16="http://schemas.microsoft.com/office/drawing/2014/main" id="{00000000-0008-0000-0000-00006D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2760617"/>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32</xdr:row>
      <xdr:rowOff>0</xdr:rowOff>
    </xdr:from>
    <xdr:to>
      <xdr:col>33</xdr:col>
      <xdr:colOff>174171</xdr:colOff>
      <xdr:row>34</xdr:row>
      <xdr:rowOff>0</xdr:rowOff>
    </xdr:to>
    <xdr:pic>
      <xdr:nvPicPr>
        <xdr:cNvPr id="40046" name="Picture 26" descr="Not applicable">
          <a:extLst>
            <a:ext uri="{FF2B5EF4-FFF2-40B4-BE49-F238E27FC236}">
              <a16:creationId xmlns:a16="http://schemas.microsoft.com/office/drawing/2014/main" id="{00000000-0008-0000-0000-00006E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421494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45</xdr:row>
      <xdr:rowOff>0</xdr:rowOff>
    </xdr:from>
    <xdr:to>
      <xdr:col>33</xdr:col>
      <xdr:colOff>174171</xdr:colOff>
      <xdr:row>47</xdr:row>
      <xdr:rowOff>0</xdr:rowOff>
    </xdr:to>
    <xdr:pic>
      <xdr:nvPicPr>
        <xdr:cNvPr id="40047" name="Picture 38" descr="Not applicable">
          <a:extLst>
            <a:ext uri="{FF2B5EF4-FFF2-40B4-BE49-F238E27FC236}">
              <a16:creationId xmlns:a16="http://schemas.microsoft.com/office/drawing/2014/main" id="{00000000-0008-0000-0000-00006F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6592389"/>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49</xdr:row>
      <xdr:rowOff>0</xdr:rowOff>
    </xdr:from>
    <xdr:to>
      <xdr:col>33</xdr:col>
      <xdr:colOff>174171</xdr:colOff>
      <xdr:row>51</xdr:row>
      <xdr:rowOff>0</xdr:rowOff>
    </xdr:to>
    <xdr:pic>
      <xdr:nvPicPr>
        <xdr:cNvPr id="40048" name="Picture 48" descr="Not applicable">
          <a:extLst>
            <a:ext uri="{FF2B5EF4-FFF2-40B4-BE49-F238E27FC236}">
              <a16:creationId xmlns:a16="http://schemas.microsoft.com/office/drawing/2014/main" id="{00000000-0008-0000-0000-00007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78899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54</xdr:row>
      <xdr:rowOff>0</xdr:rowOff>
    </xdr:from>
    <xdr:to>
      <xdr:col>33</xdr:col>
      <xdr:colOff>174171</xdr:colOff>
      <xdr:row>56</xdr:row>
      <xdr:rowOff>0</xdr:rowOff>
    </xdr:to>
    <xdr:pic>
      <xdr:nvPicPr>
        <xdr:cNvPr id="40049" name="Picture 58" descr="Not applicable">
          <a:extLst>
            <a:ext uri="{FF2B5EF4-FFF2-40B4-BE49-F238E27FC236}">
              <a16:creationId xmlns:a16="http://schemas.microsoft.com/office/drawing/2014/main" id="{00000000-0008-0000-0000-00007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88043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64</xdr:row>
      <xdr:rowOff>0</xdr:rowOff>
    </xdr:from>
    <xdr:to>
      <xdr:col>33</xdr:col>
      <xdr:colOff>174171</xdr:colOff>
      <xdr:row>66</xdr:row>
      <xdr:rowOff>0</xdr:rowOff>
    </xdr:to>
    <xdr:pic>
      <xdr:nvPicPr>
        <xdr:cNvPr id="40050" name="Picture 68" descr="Not applicable">
          <a:extLst>
            <a:ext uri="{FF2B5EF4-FFF2-40B4-BE49-F238E27FC236}">
              <a16:creationId xmlns:a16="http://schemas.microsoft.com/office/drawing/2014/main" id="{00000000-0008-0000-0000-00007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10633166"/>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71</xdr:row>
      <xdr:rowOff>0</xdr:rowOff>
    </xdr:from>
    <xdr:to>
      <xdr:col>33</xdr:col>
      <xdr:colOff>174171</xdr:colOff>
      <xdr:row>73</xdr:row>
      <xdr:rowOff>0</xdr:rowOff>
    </xdr:to>
    <xdr:pic>
      <xdr:nvPicPr>
        <xdr:cNvPr id="40051" name="Picture 79" descr="Not applicable">
          <a:extLst>
            <a:ext uri="{FF2B5EF4-FFF2-40B4-BE49-F238E27FC236}">
              <a16:creationId xmlns:a16="http://schemas.microsoft.com/office/drawing/2014/main" id="{00000000-0008-0000-0000-00007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1266226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74</xdr:row>
      <xdr:rowOff>139337</xdr:rowOff>
    </xdr:from>
    <xdr:to>
      <xdr:col>33</xdr:col>
      <xdr:colOff>174171</xdr:colOff>
      <xdr:row>76</xdr:row>
      <xdr:rowOff>139337</xdr:rowOff>
    </xdr:to>
    <xdr:pic>
      <xdr:nvPicPr>
        <xdr:cNvPr id="40052" name="Picture 89" descr="Not applicable">
          <a:extLst>
            <a:ext uri="{FF2B5EF4-FFF2-40B4-BE49-F238E27FC236}">
              <a16:creationId xmlns:a16="http://schemas.microsoft.com/office/drawing/2014/main" id="{00000000-0008-0000-0000-00007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1335024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80</xdr:row>
      <xdr:rowOff>0</xdr:rowOff>
    </xdr:from>
    <xdr:to>
      <xdr:col>33</xdr:col>
      <xdr:colOff>174171</xdr:colOff>
      <xdr:row>82</xdr:row>
      <xdr:rowOff>0</xdr:rowOff>
    </xdr:to>
    <xdr:pic>
      <xdr:nvPicPr>
        <xdr:cNvPr id="40053" name="Picture 99" descr="Not applicable">
          <a:extLst>
            <a:ext uri="{FF2B5EF4-FFF2-40B4-BE49-F238E27FC236}">
              <a16:creationId xmlns:a16="http://schemas.microsoft.com/office/drawing/2014/main" id="{00000000-0008-0000-0000-00007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14308183"/>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100</xdr:row>
      <xdr:rowOff>0</xdr:rowOff>
    </xdr:from>
    <xdr:to>
      <xdr:col>33</xdr:col>
      <xdr:colOff>174171</xdr:colOff>
      <xdr:row>102</xdr:row>
      <xdr:rowOff>0</xdr:rowOff>
    </xdr:to>
    <xdr:pic>
      <xdr:nvPicPr>
        <xdr:cNvPr id="40054" name="Picture 110" descr="Not applicable">
          <a:extLst>
            <a:ext uri="{FF2B5EF4-FFF2-40B4-BE49-F238E27FC236}">
              <a16:creationId xmlns:a16="http://schemas.microsoft.com/office/drawing/2014/main" id="{00000000-0008-0000-0000-00007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1871472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0</xdr:colOff>
      <xdr:row>106</xdr:row>
      <xdr:rowOff>0</xdr:rowOff>
    </xdr:from>
    <xdr:to>
      <xdr:col>33</xdr:col>
      <xdr:colOff>174171</xdr:colOff>
      <xdr:row>108</xdr:row>
      <xdr:rowOff>0</xdr:rowOff>
    </xdr:to>
    <xdr:pic>
      <xdr:nvPicPr>
        <xdr:cNvPr id="40055" name="Picture 121" descr="Not applicable">
          <a:extLst>
            <a:ext uri="{FF2B5EF4-FFF2-40B4-BE49-F238E27FC236}">
              <a16:creationId xmlns:a16="http://schemas.microsoft.com/office/drawing/2014/main" id="{00000000-0008-0000-0000-00007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189234" y="19812000"/>
          <a:ext cx="174172"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26942</xdr:colOff>
      <xdr:row>9</xdr:row>
      <xdr:rowOff>53612</xdr:rowOff>
    </xdr:from>
    <xdr:to>
      <xdr:col>17</xdr:col>
      <xdr:colOff>185329</xdr:colOff>
      <xdr:row>11</xdr:row>
      <xdr:rowOff>44087</xdr:rowOff>
    </xdr:to>
    <xdr:pic>
      <xdr:nvPicPr>
        <xdr:cNvPr id="40056" name="Picture 5" descr="cost of license">
          <a:extLst>
            <a:ext uri="{FF2B5EF4-FFF2-40B4-BE49-F238E27FC236}">
              <a16:creationId xmlns:a16="http://schemas.microsoft.com/office/drawing/2014/main" id="{00000000-0008-0000-0000-0000789C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85417" y="1387112"/>
          <a:ext cx="158387"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16</xdr:row>
      <xdr:rowOff>174171</xdr:rowOff>
    </xdr:from>
    <xdr:to>
      <xdr:col>17</xdr:col>
      <xdr:colOff>174171</xdr:colOff>
      <xdr:row>18</xdr:row>
      <xdr:rowOff>174171</xdr:rowOff>
    </xdr:to>
    <xdr:pic>
      <xdr:nvPicPr>
        <xdr:cNvPr id="40057" name="Picture 11" descr="Not applicable">
          <a:extLst>
            <a:ext uri="{FF2B5EF4-FFF2-40B4-BE49-F238E27FC236}">
              <a16:creationId xmlns:a16="http://schemas.microsoft.com/office/drawing/2014/main" id="{00000000-0008-0000-0000-00007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14630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24</xdr:row>
      <xdr:rowOff>8709</xdr:rowOff>
    </xdr:from>
    <xdr:to>
      <xdr:col>17</xdr:col>
      <xdr:colOff>174171</xdr:colOff>
      <xdr:row>26</xdr:row>
      <xdr:rowOff>8709</xdr:rowOff>
    </xdr:to>
    <xdr:pic>
      <xdr:nvPicPr>
        <xdr:cNvPr id="40058" name="Picture 16" descr="Not applicable">
          <a:extLst>
            <a:ext uri="{FF2B5EF4-FFF2-40B4-BE49-F238E27FC236}">
              <a16:creationId xmlns:a16="http://schemas.microsoft.com/office/drawing/2014/main" id="{00000000-0008-0000-0000-00007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2760617"/>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32</xdr:row>
      <xdr:rowOff>0</xdr:rowOff>
    </xdr:from>
    <xdr:to>
      <xdr:col>17</xdr:col>
      <xdr:colOff>174171</xdr:colOff>
      <xdr:row>34</xdr:row>
      <xdr:rowOff>0</xdr:rowOff>
    </xdr:to>
    <xdr:pic>
      <xdr:nvPicPr>
        <xdr:cNvPr id="40059" name="Picture 26" descr="Not applicable">
          <a:extLst>
            <a:ext uri="{FF2B5EF4-FFF2-40B4-BE49-F238E27FC236}">
              <a16:creationId xmlns:a16="http://schemas.microsoft.com/office/drawing/2014/main" id="{00000000-0008-0000-0000-00007B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421494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45</xdr:row>
      <xdr:rowOff>0</xdr:rowOff>
    </xdr:from>
    <xdr:to>
      <xdr:col>17</xdr:col>
      <xdr:colOff>174171</xdr:colOff>
      <xdr:row>47</xdr:row>
      <xdr:rowOff>0</xdr:rowOff>
    </xdr:to>
    <xdr:pic>
      <xdr:nvPicPr>
        <xdr:cNvPr id="40060" name="Picture 38" descr="Not applicable">
          <a:extLst>
            <a:ext uri="{FF2B5EF4-FFF2-40B4-BE49-F238E27FC236}">
              <a16:creationId xmlns:a16="http://schemas.microsoft.com/office/drawing/2014/main" id="{00000000-0008-0000-0000-00007C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6592389"/>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49</xdr:row>
      <xdr:rowOff>0</xdr:rowOff>
    </xdr:from>
    <xdr:to>
      <xdr:col>17</xdr:col>
      <xdr:colOff>174171</xdr:colOff>
      <xdr:row>51</xdr:row>
      <xdr:rowOff>0</xdr:rowOff>
    </xdr:to>
    <xdr:pic>
      <xdr:nvPicPr>
        <xdr:cNvPr id="40061" name="Picture 48" descr="Not applicable">
          <a:extLst>
            <a:ext uri="{FF2B5EF4-FFF2-40B4-BE49-F238E27FC236}">
              <a16:creationId xmlns:a16="http://schemas.microsoft.com/office/drawing/2014/main" id="{00000000-0008-0000-0000-00007D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78899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54</xdr:row>
      <xdr:rowOff>0</xdr:rowOff>
    </xdr:from>
    <xdr:to>
      <xdr:col>17</xdr:col>
      <xdr:colOff>174171</xdr:colOff>
      <xdr:row>56</xdr:row>
      <xdr:rowOff>0</xdr:rowOff>
    </xdr:to>
    <xdr:pic>
      <xdr:nvPicPr>
        <xdr:cNvPr id="40062" name="Picture 58" descr="Not applicable">
          <a:extLst>
            <a:ext uri="{FF2B5EF4-FFF2-40B4-BE49-F238E27FC236}">
              <a16:creationId xmlns:a16="http://schemas.microsoft.com/office/drawing/2014/main" id="{00000000-0008-0000-0000-00007E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88043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64</xdr:row>
      <xdr:rowOff>0</xdr:rowOff>
    </xdr:from>
    <xdr:to>
      <xdr:col>17</xdr:col>
      <xdr:colOff>174171</xdr:colOff>
      <xdr:row>66</xdr:row>
      <xdr:rowOff>0</xdr:rowOff>
    </xdr:to>
    <xdr:pic>
      <xdr:nvPicPr>
        <xdr:cNvPr id="40063" name="Picture 68" descr="Not applicable">
          <a:extLst>
            <a:ext uri="{FF2B5EF4-FFF2-40B4-BE49-F238E27FC236}">
              <a16:creationId xmlns:a16="http://schemas.microsoft.com/office/drawing/2014/main" id="{00000000-0008-0000-0000-00007F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10633166"/>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71</xdr:row>
      <xdr:rowOff>0</xdr:rowOff>
    </xdr:from>
    <xdr:to>
      <xdr:col>17</xdr:col>
      <xdr:colOff>174171</xdr:colOff>
      <xdr:row>73</xdr:row>
      <xdr:rowOff>0</xdr:rowOff>
    </xdr:to>
    <xdr:pic>
      <xdr:nvPicPr>
        <xdr:cNvPr id="40064" name="Picture 79" descr="Not applicable">
          <a:extLst>
            <a:ext uri="{FF2B5EF4-FFF2-40B4-BE49-F238E27FC236}">
              <a16:creationId xmlns:a16="http://schemas.microsoft.com/office/drawing/2014/main" id="{00000000-0008-0000-0000-00008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1266226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74</xdr:row>
      <xdr:rowOff>139337</xdr:rowOff>
    </xdr:from>
    <xdr:to>
      <xdr:col>17</xdr:col>
      <xdr:colOff>174171</xdr:colOff>
      <xdr:row>76</xdr:row>
      <xdr:rowOff>139337</xdr:rowOff>
    </xdr:to>
    <xdr:pic>
      <xdr:nvPicPr>
        <xdr:cNvPr id="40065" name="Picture 89" descr="Not applicable">
          <a:extLst>
            <a:ext uri="{FF2B5EF4-FFF2-40B4-BE49-F238E27FC236}">
              <a16:creationId xmlns:a16="http://schemas.microsoft.com/office/drawing/2014/main" id="{00000000-0008-0000-0000-00008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1335024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80</xdr:row>
      <xdr:rowOff>0</xdr:rowOff>
    </xdr:from>
    <xdr:to>
      <xdr:col>17</xdr:col>
      <xdr:colOff>174171</xdr:colOff>
      <xdr:row>82</xdr:row>
      <xdr:rowOff>0</xdr:rowOff>
    </xdr:to>
    <xdr:pic>
      <xdr:nvPicPr>
        <xdr:cNvPr id="40066" name="Picture 99" descr="Not applicable">
          <a:extLst>
            <a:ext uri="{FF2B5EF4-FFF2-40B4-BE49-F238E27FC236}">
              <a16:creationId xmlns:a16="http://schemas.microsoft.com/office/drawing/2014/main" id="{00000000-0008-0000-0000-00008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14308183"/>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100</xdr:row>
      <xdr:rowOff>0</xdr:rowOff>
    </xdr:from>
    <xdr:to>
      <xdr:col>17</xdr:col>
      <xdr:colOff>174171</xdr:colOff>
      <xdr:row>102</xdr:row>
      <xdr:rowOff>0</xdr:rowOff>
    </xdr:to>
    <xdr:pic>
      <xdr:nvPicPr>
        <xdr:cNvPr id="40067" name="Picture 110" descr="Not applicable">
          <a:extLst>
            <a:ext uri="{FF2B5EF4-FFF2-40B4-BE49-F238E27FC236}">
              <a16:creationId xmlns:a16="http://schemas.microsoft.com/office/drawing/2014/main" id="{00000000-0008-0000-0000-00008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1871472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106</xdr:row>
      <xdr:rowOff>0</xdr:rowOff>
    </xdr:from>
    <xdr:to>
      <xdr:col>17</xdr:col>
      <xdr:colOff>174171</xdr:colOff>
      <xdr:row>108</xdr:row>
      <xdr:rowOff>0</xdr:rowOff>
    </xdr:to>
    <xdr:pic>
      <xdr:nvPicPr>
        <xdr:cNvPr id="40068" name="Picture 121" descr="Not applicable">
          <a:extLst>
            <a:ext uri="{FF2B5EF4-FFF2-40B4-BE49-F238E27FC236}">
              <a16:creationId xmlns:a16="http://schemas.microsoft.com/office/drawing/2014/main" id="{00000000-0008-0000-0000-00008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473440" y="19812000"/>
          <a:ext cx="174171"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9525</xdr:colOff>
      <xdr:row>13</xdr:row>
      <xdr:rowOff>26942</xdr:rowOff>
    </xdr:from>
    <xdr:to>
      <xdr:col>11</xdr:col>
      <xdr:colOff>183696</xdr:colOff>
      <xdr:row>15</xdr:row>
      <xdr:rowOff>26942</xdr:rowOff>
    </xdr:to>
    <xdr:pic>
      <xdr:nvPicPr>
        <xdr:cNvPr id="40069" name="Picture 2" descr="cost of license">
          <a:extLst>
            <a:ext uri="{FF2B5EF4-FFF2-40B4-BE49-F238E27FC236}">
              <a16:creationId xmlns:a16="http://schemas.microsoft.com/office/drawing/2014/main" id="{00000000-0008-0000-0000-0000859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1825" y="2122442"/>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24</xdr:row>
      <xdr:rowOff>8709</xdr:rowOff>
    </xdr:from>
    <xdr:to>
      <xdr:col>35</xdr:col>
      <xdr:colOff>182880</xdr:colOff>
      <xdr:row>26</xdr:row>
      <xdr:rowOff>8709</xdr:rowOff>
    </xdr:to>
    <xdr:pic>
      <xdr:nvPicPr>
        <xdr:cNvPr id="40070" name="Picture 16" descr="Not applicable">
          <a:extLst>
            <a:ext uri="{FF2B5EF4-FFF2-40B4-BE49-F238E27FC236}">
              <a16:creationId xmlns:a16="http://schemas.microsoft.com/office/drawing/2014/main" id="{00000000-0008-0000-0000-00008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2760617"/>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32</xdr:row>
      <xdr:rowOff>0</xdr:rowOff>
    </xdr:from>
    <xdr:to>
      <xdr:col>35</xdr:col>
      <xdr:colOff>182880</xdr:colOff>
      <xdr:row>34</xdr:row>
      <xdr:rowOff>0</xdr:rowOff>
    </xdr:to>
    <xdr:pic>
      <xdr:nvPicPr>
        <xdr:cNvPr id="40071" name="Picture 26" descr="Not applicable">
          <a:extLst>
            <a:ext uri="{FF2B5EF4-FFF2-40B4-BE49-F238E27FC236}">
              <a16:creationId xmlns:a16="http://schemas.microsoft.com/office/drawing/2014/main" id="{00000000-0008-0000-0000-00008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4214949"/>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45</xdr:row>
      <xdr:rowOff>0</xdr:rowOff>
    </xdr:from>
    <xdr:to>
      <xdr:col>35</xdr:col>
      <xdr:colOff>182880</xdr:colOff>
      <xdr:row>47</xdr:row>
      <xdr:rowOff>0</xdr:rowOff>
    </xdr:to>
    <xdr:pic>
      <xdr:nvPicPr>
        <xdr:cNvPr id="40072" name="Picture 38" descr="Not applicable">
          <a:extLst>
            <a:ext uri="{FF2B5EF4-FFF2-40B4-BE49-F238E27FC236}">
              <a16:creationId xmlns:a16="http://schemas.microsoft.com/office/drawing/2014/main" id="{00000000-0008-0000-0000-00008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6592389"/>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49</xdr:row>
      <xdr:rowOff>0</xdr:rowOff>
    </xdr:from>
    <xdr:to>
      <xdr:col>35</xdr:col>
      <xdr:colOff>182880</xdr:colOff>
      <xdr:row>51</xdr:row>
      <xdr:rowOff>0</xdr:rowOff>
    </xdr:to>
    <xdr:pic>
      <xdr:nvPicPr>
        <xdr:cNvPr id="40073" name="Picture 48" descr="Not applicable">
          <a:extLst>
            <a:ext uri="{FF2B5EF4-FFF2-40B4-BE49-F238E27FC236}">
              <a16:creationId xmlns:a16="http://schemas.microsoft.com/office/drawing/2014/main" id="{00000000-0008-0000-0000-00008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788996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54</xdr:row>
      <xdr:rowOff>0</xdr:rowOff>
    </xdr:from>
    <xdr:to>
      <xdr:col>35</xdr:col>
      <xdr:colOff>182880</xdr:colOff>
      <xdr:row>56</xdr:row>
      <xdr:rowOff>0</xdr:rowOff>
    </xdr:to>
    <xdr:pic>
      <xdr:nvPicPr>
        <xdr:cNvPr id="40074" name="Picture 58" descr="Not applicable">
          <a:extLst>
            <a:ext uri="{FF2B5EF4-FFF2-40B4-BE49-F238E27FC236}">
              <a16:creationId xmlns:a16="http://schemas.microsoft.com/office/drawing/2014/main" id="{00000000-0008-0000-0000-00008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880436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64</xdr:row>
      <xdr:rowOff>0</xdr:rowOff>
    </xdr:from>
    <xdr:to>
      <xdr:col>35</xdr:col>
      <xdr:colOff>182880</xdr:colOff>
      <xdr:row>66</xdr:row>
      <xdr:rowOff>0</xdr:rowOff>
    </xdr:to>
    <xdr:pic>
      <xdr:nvPicPr>
        <xdr:cNvPr id="40075" name="Picture 68" descr="Not applicable">
          <a:extLst>
            <a:ext uri="{FF2B5EF4-FFF2-40B4-BE49-F238E27FC236}">
              <a16:creationId xmlns:a16="http://schemas.microsoft.com/office/drawing/2014/main" id="{00000000-0008-0000-0000-00008B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1063316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49</xdr:row>
      <xdr:rowOff>0</xdr:rowOff>
    </xdr:from>
    <xdr:to>
      <xdr:col>37</xdr:col>
      <xdr:colOff>182880</xdr:colOff>
      <xdr:row>51</xdr:row>
      <xdr:rowOff>0</xdr:rowOff>
    </xdr:to>
    <xdr:pic>
      <xdr:nvPicPr>
        <xdr:cNvPr id="40076" name="Picture 48" descr="Not applicable">
          <a:extLst>
            <a:ext uri="{FF2B5EF4-FFF2-40B4-BE49-F238E27FC236}">
              <a16:creationId xmlns:a16="http://schemas.microsoft.com/office/drawing/2014/main" id="{00000000-0008-0000-0000-00008C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788996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54</xdr:row>
      <xdr:rowOff>0</xdr:rowOff>
    </xdr:from>
    <xdr:to>
      <xdr:col>37</xdr:col>
      <xdr:colOff>182880</xdr:colOff>
      <xdr:row>56</xdr:row>
      <xdr:rowOff>0</xdr:rowOff>
    </xdr:to>
    <xdr:pic>
      <xdr:nvPicPr>
        <xdr:cNvPr id="40077" name="Picture 58" descr="Not applicable">
          <a:extLst>
            <a:ext uri="{FF2B5EF4-FFF2-40B4-BE49-F238E27FC236}">
              <a16:creationId xmlns:a16="http://schemas.microsoft.com/office/drawing/2014/main" id="{00000000-0008-0000-0000-00008D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880436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64</xdr:row>
      <xdr:rowOff>0</xdr:rowOff>
    </xdr:from>
    <xdr:to>
      <xdr:col>37</xdr:col>
      <xdr:colOff>182880</xdr:colOff>
      <xdr:row>66</xdr:row>
      <xdr:rowOff>0</xdr:rowOff>
    </xdr:to>
    <xdr:pic>
      <xdr:nvPicPr>
        <xdr:cNvPr id="40078" name="Picture 68" descr="Not applicable">
          <a:extLst>
            <a:ext uri="{FF2B5EF4-FFF2-40B4-BE49-F238E27FC236}">
              <a16:creationId xmlns:a16="http://schemas.microsoft.com/office/drawing/2014/main" id="{00000000-0008-0000-0000-00008E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1063316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71</xdr:row>
      <xdr:rowOff>0</xdr:rowOff>
    </xdr:from>
    <xdr:to>
      <xdr:col>35</xdr:col>
      <xdr:colOff>182880</xdr:colOff>
      <xdr:row>73</xdr:row>
      <xdr:rowOff>0</xdr:rowOff>
    </xdr:to>
    <xdr:pic>
      <xdr:nvPicPr>
        <xdr:cNvPr id="40079" name="Picture 79" descr="Not applicable">
          <a:extLst>
            <a:ext uri="{FF2B5EF4-FFF2-40B4-BE49-F238E27FC236}">
              <a16:creationId xmlns:a16="http://schemas.microsoft.com/office/drawing/2014/main" id="{00000000-0008-0000-0000-00008F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12662263"/>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74</xdr:row>
      <xdr:rowOff>139337</xdr:rowOff>
    </xdr:from>
    <xdr:to>
      <xdr:col>35</xdr:col>
      <xdr:colOff>182880</xdr:colOff>
      <xdr:row>76</xdr:row>
      <xdr:rowOff>139337</xdr:rowOff>
    </xdr:to>
    <xdr:pic>
      <xdr:nvPicPr>
        <xdr:cNvPr id="40080" name="Picture 89" descr="Not applicable">
          <a:extLst>
            <a:ext uri="{FF2B5EF4-FFF2-40B4-BE49-F238E27FC236}">
              <a16:creationId xmlns:a16="http://schemas.microsoft.com/office/drawing/2014/main" id="{00000000-0008-0000-0000-000090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13350240"/>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80</xdr:row>
      <xdr:rowOff>0</xdr:rowOff>
    </xdr:from>
    <xdr:to>
      <xdr:col>35</xdr:col>
      <xdr:colOff>182880</xdr:colOff>
      <xdr:row>82</xdr:row>
      <xdr:rowOff>0</xdr:rowOff>
    </xdr:to>
    <xdr:pic>
      <xdr:nvPicPr>
        <xdr:cNvPr id="40081" name="Picture 99" descr="Not applicable">
          <a:extLst>
            <a:ext uri="{FF2B5EF4-FFF2-40B4-BE49-F238E27FC236}">
              <a16:creationId xmlns:a16="http://schemas.microsoft.com/office/drawing/2014/main" id="{00000000-0008-0000-0000-000091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14308183"/>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71</xdr:row>
      <xdr:rowOff>0</xdr:rowOff>
    </xdr:from>
    <xdr:to>
      <xdr:col>37</xdr:col>
      <xdr:colOff>182880</xdr:colOff>
      <xdr:row>73</xdr:row>
      <xdr:rowOff>0</xdr:rowOff>
    </xdr:to>
    <xdr:pic>
      <xdr:nvPicPr>
        <xdr:cNvPr id="40082" name="Picture 79" descr="Not applicable">
          <a:extLst>
            <a:ext uri="{FF2B5EF4-FFF2-40B4-BE49-F238E27FC236}">
              <a16:creationId xmlns:a16="http://schemas.microsoft.com/office/drawing/2014/main" id="{00000000-0008-0000-0000-000092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12662263"/>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74</xdr:row>
      <xdr:rowOff>139337</xdr:rowOff>
    </xdr:from>
    <xdr:to>
      <xdr:col>37</xdr:col>
      <xdr:colOff>182880</xdr:colOff>
      <xdr:row>76</xdr:row>
      <xdr:rowOff>139337</xdr:rowOff>
    </xdr:to>
    <xdr:pic>
      <xdr:nvPicPr>
        <xdr:cNvPr id="40083" name="Picture 89" descr="Not applicable">
          <a:extLst>
            <a:ext uri="{FF2B5EF4-FFF2-40B4-BE49-F238E27FC236}">
              <a16:creationId xmlns:a16="http://schemas.microsoft.com/office/drawing/2014/main" id="{00000000-0008-0000-0000-000093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13350240"/>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80</xdr:row>
      <xdr:rowOff>0</xdr:rowOff>
    </xdr:from>
    <xdr:to>
      <xdr:col>37</xdr:col>
      <xdr:colOff>182880</xdr:colOff>
      <xdr:row>82</xdr:row>
      <xdr:rowOff>0</xdr:rowOff>
    </xdr:to>
    <xdr:pic>
      <xdr:nvPicPr>
        <xdr:cNvPr id="40084" name="Picture 99" descr="Not applicable">
          <a:extLst>
            <a:ext uri="{FF2B5EF4-FFF2-40B4-BE49-F238E27FC236}">
              <a16:creationId xmlns:a16="http://schemas.microsoft.com/office/drawing/2014/main" id="{00000000-0008-0000-0000-000094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14308183"/>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100</xdr:row>
      <xdr:rowOff>0</xdr:rowOff>
    </xdr:from>
    <xdr:to>
      <xdr:col>35</xdr:col>
      <xdr:colOff>182880</xdr:colOff>
      <xdr:row>102</xdr:row>
      <xdr:rowOff>0</xdr:rowOff>
    </xdr:to>
    <xdr:pic>
      <xdr:nvPicPr>
        <xdr:cNvPr id="40085" name="Picture 110" descr="Not applicable">
          <a:extLst>
            <a:ext uri="{FF2B5EF4-FFF2-40B4-BE49-F238E27FC236}">
              <a16:creationId xmlns:a16="http://schemas.microsoft.com/office/drawing/2014/main" id="{00000000-0008-0000-0000-000095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18714720"/>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0</xdr:colOff>
      <xdr:row>106</xdr:row>
      <xdr:rowOff>0</xdr:rowOff>
    </xdr:from>
    <xdr:to>
      <xdr:col>35</xdr:col>
      <xdr:colOff>182880</xdr:colOff>
      <xdr:row>108</xdr:row>
      <xdr:rowOff>0</xdr:rowOff>
    </xdr:to>
    <xdr:pic>
      <xdr:nvPicPr>
        <xdr:cNvPr id="40086" name="Picture 121" descr="Not applicable">
          <a:extLst>
            <a:ext uri="{FF2B5EF4-FFF2-40B4-BE49-F238E27FC236}">
              <a16:creationId xmlns:a16="http://schemas.microsoft.com/office/drawing/2014/main" id="{00000000-0008-0000-0000-000096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460686" y="19812000"/>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100</xdr:row>
      <xdr:rowOff>0</xdr:rowOff>
    </xdr:from>
    <xdr:to>
      <xdr:col>37</xdr:col>
      <xdr:colOff>182880</xdr:colOff>
      <xdr:row>102</xdr:row>
      <xdr:rowOff>0</xdr:rowOff>
    </xdr:to>
    <xdr:pic>
      <xdr:nvPicPr>
        <xdr:cNvPr id="40087" name="Picture 110" descr="Not applicable">
          <a:extLst>
            <a:ext uri="{FF2B5EF4-FFF2-40B4-BE49-F238E27FC236}">
              <a16:creationId xmlns:a16="http://schemas.microsoft.com/office/drawing/2014/main" id="{00000000-0008-0000-0000-000097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18714720"/>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106</xdr:row>
      <xdr:rowOff>0</xdr:rowOff>
    </xdr:from>
    <xdr:to>
      <xdr:col>37</xdr:col>
      <xdr:colOff>182880</xdr:colOff>
      <xdr:row>108</xdr:row>
      <xdr:rowOff>0</xdr:rowOff>
    </xdr:to>
    <xdr:pic>
      <xdr:nvPicPr>
        <xdr:cNvPr id="40088" name="Picture 121" descr="Not applicable">
          <a:extLst>
            <a:ext uri="{FF2B5EF4-FFF2-40B4-BE49-F238E27FC236}">
              <a16:creationId xmlns:a16="http://schemas.microsoft.com/office/drawing/2014/main" id="{00000000-0008-0000-0000-000098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19812000"/>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24</xdr:row>
      <xdr:rowOff>8709</xdr:rowOff>
    </xdr:from>
    <xdr:to>
      <xdr:col>37</xdr:col>
      <xdr:colOff>182880</xdr:colOff>
      <xdr:row>26</xdr:row>
      <xdr:rowOff>8709</xdr:rowOff>
    </xdr:to>
    <xdr:pic>
      <xdr:nvPicPr>
        <xdr:cNvPr id="40089" name="Picture 16" descr="Not applicable">
          <a:extLst>
            <a:ext uri="{FF2B5EF4-FFF2-40B4-BE49-F238E27FC236}">
              <a16:creationId xmlns:a16="http://schemas.microsoft.com/office/drawing/2014/main" id="{00000000-0008-0000-0000-000099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2760617"/>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32</xdr:row>
      <xdr:rowOff>0</xdr:rowOff>
    </xdr:from>
    <xdr:to>
      <xdr:col>37</xdr:col>
      <xdr:colOff>182880</xdr:colOff>
      <xdr:row>34</xdr:row>
      <xdr:rowOff>0</xdr:rowOff>
    </xdr:to>
    <xdr:pic>
      <xdr:nvPicPr>
        <xdr:cNvPr id="40090" name="Picture 26" descr="Not applicable">
          <a:extLst>
            <a:ext uri="{FF2B5EF4-FFF2-40B4-BE49-F238E27FC236}">
              <a16:creationId xmlns:a16="http://schemas.microsoft.com/office/drawing/2014/main" id="{00000000-0008-0000-0000-00009A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4214949"/>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0</xdr:colOff>
      <xdr:row>45</xdr:row>
      <xdr:rowOff>0</xdr:rowOff>
    </xdr:from>
    <xdr:to>
      <xdr:col>37</xdr:col>
      <xdr:colOff>182880</xdr:colOff>
      <xdr:row>47</xdr:row>
      <xdr:rowOff>0</xdr:rowOff>
    </xdr:to>
    <xdr:pic>
      <xdr:nvPicPr>
        <xdr:cNvPr id="40091" name="Picture 38" descr="Not applicable">
          <a:extLst>
            <a:ext uri="{FF2B5EF4-FFF2-40B4-BE49-F238E27FC236}">
              <a16:creationId xmlns:a16="http://schemas.microsoft.com/office/drawing/2014/main" id="{00000000-0008-0000-0000-00009B9C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49554" y="6592389"/>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38100</xdr:colOff>
      <xdr:row>10</xdr:row>
      <xdr:rowOff>113484</xdr:rowOff>
    </xdr:from>
    <xdr:to>
      <xdr:col>35</xdr:col>
      <xdr:colOff>220980</xdr:colOff>
      <xdr:row>12</xdr:row>
      <xdr:rowOff>113484</xdr:rowOff>
    </xdr:to>
    <xdr:pic>
      <xdr:nvPicPr>
        <xdr:cNvPr id="40092" name="Picture 5" descr="cost of license">
          <a:extLst>
            <a:ext uri="{FF2B5EF4-FFF2-40B4-BE49-F238E27FC236}">
              <a16:creationId xmlns:a16="http://schemas.microsoft.com/office/drawing/2014/main" id="{00000000-0008-0000-0000-00009C9C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831300" y="1827984"/>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9525</xdr:colOff>
      <xdr:row>10</xdr:row>
      <xdr:rowOff>142059</xdr:rowOff>
    </xdr:from>
    <xdr:to>
      <xdr:col>37</xdr:col>
      <xdr:colOff>192405</xdr:colOff>
      <xdr:row>12</xdr:row>
      <xdr:rowOff>142059</xdr:rowOff>
    </xdr:to>
    <xdr:pic>
      <xdr:nvPicPr>
        <xdr:cNvPr id="40093" name="Picture 5" descr="cost of license">
          <a:extLst>
            <a:ext uri="{FF2B5EF4-FFF2-40B4-BE49-F238E27FC236}">
              <a16:creationId xmlns:a16="http://schemas.microsoft.com/office/drawing/2014/main" id="{00000000-0008-0000-0000-00009D9C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040975" y="1856559"/>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87086</xdr:colOff>
      <xdr:row>12</xdr:row>
      <xdr:rowOff>26126</xdr:rowOff>
    </xdr:from>
    <xdr:to>
      <xdr:col>1</xdr:col>
      <xdr:colOff>478971</xdr:colOff>
      <xdr:row>13</xdr:row>
      <xdr:rowOff>8709</xdr:rowOff>
    </xdr:to>
    <xdr:pic>
      <xdr:nvPicPr>
        <xdr:cNvPr id="40094" name="Picture 32" descr="cost of license">
          <a:extLst>
            <a:ext uri="{FF2B5EF4-FFF2-40B4-BE49-F238E27FC236}">
              <a16:creationId xmlns:a16="http://schemas.microsoft.com/office/drawing/2014/main" id="{00000000-0008-0000-0000-00009E9C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731520" y="592183"/>
          <a:ext cx="391886" cy="16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130629</xdr:colOff>
      <xdr:row>12</xdr:row>
      <xdr:rowOff>26126</xdr:rowOff>
    </xdr:from>
    <xdr:to>
      <xdr:col>5</xdr:col>
      <xdr:colOff>522514</xdr:colOff>
      <xdr:row>13</xdr:row>
      <xdr:rowOff>8709</xdr:rowOff>
    </xdr:to>
    <xdr:pic>
      <xdr:nvPicPr>
        <xdr:cNvPr id="40095" name="Picture 34" descr="cost of license">
          <a:extLst>
            <a:ext uri="{FF2B5EF4-FFF2-40B4-BE49-F238E27FC236}">
              <a16:creationId xmlns:a16="http://schemas.microsoft.com/office/drawing/2014/main" id="{00000000-0008-0000-0000-00009F9C0000}"/>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2238103" y="592183"/>
          <a:ext cx="391886" cy="16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95794</xdr:colOff>
      <xdr:row>12</xdr:row>
      <xdr:rowOff>17417</xdr:rowOff>
    </xdr:from>
    <xdr:to>
      <xdr:col>19</xdr:col>
      <xdr:colOff>487680</xdr:colOff>
      <xdr:row>13</xdr:row>
      <xdr:rowOff>0</xdr:rowOff>
    </xdr:to>
    <xdr:pic>
      <xdr:nvPicPr>
        <xdr:cNvPr id="40096" name="Picture 3" descr="cost of license">
          <a:extLst>
            <a:ext uri="{FF2B5EF4-FFF2-40B4-BE49-F238E27FC236}">
              <a16:creationId xmlns:a16="http://schemas.microsoft.com/office/drawing/2014/main" id="{00000000-0008-0000-0000-0000A09C000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9840686" y="583474"/>
          <a:ext cx="391885" cy="16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8709</xdr:colOff>
      <xdr:row>16</xdr:row>
      <xdr:rowOff>165463</xdr:rowOff>
    </xdr:from>
    <xdr:ext cx="174171" cy="381000"/>
    <xdr:pic>
      <xdr:nvPicPr>
        <xdr:cNvPr id="286" name="Picture 11" descr="Not applicable">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33434" y="1489438"/>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24</xdr:row>
      <xdr:rowOff>8709</xdr:rowOff>
    </xdr:from>
    <xdr:ext cx="174171" cy="381000"/>
    <xdr:pic>
      <xdr:nvPicPr>
        <xdr:cNvPr id="287" name="Picture 16" descr="Not applicable">
          <a:extLst>
            <a:ext uri="{FF2B5EF4-FFF2-40B4-BE49-F238E27FC236}">
              <a16:creationId xmlns:a16="http://schemas.microsoft.com/office/drawing/2014/main" id="{00000000-0008-0000-0000-00001F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2856684"/>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32</xdr:row>
      <xdr:rowOff>0</xdr:rowOff>
    </xdr:from>
    <xdr:ext cx="174171" cy="381000"/>
    <xdr:pic>
      <xdr:nvPicPr>
        <xdr:cNvPr id="288" name="Picture 26" descr="Not applicable">
          <a:extLst>
            <a:ext uri="{FF2B5EF4-FFF2-40B4-BE49-F238E27FC236}">
              <a16:creationId xmlns:a16="http://schemas.microsoft.com/office/drawing/2014/main" id="{00000000-0008-0000-0000-000020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4371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45</xdr:row>
      <xdr:rowOff>0</xdr:rowOff>
    </xdr:from>
    <xdr:ext cx="174171" cy="381000"/>
    <xdr:pic>
      <xdr:nvPicPr>
        <xdr:cNvPr id="289" name="Picture 38" descr="Not applicable">
          <a:extLst>
            <a:ext uri="{FF2B5EF4-FFF2-40B4-BE49-F238E27FC236}">
              <a16:creationId xmlns:a16="http://schemas.microsoft.com/office/drawing/2014/main" id="{00000000-0008-0000-0000-000021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6848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49</xdr:row>
      <xdr:rowOff>0</xdr:rowOff>
    </xdr:from>
    <xdr:ext cx="174171" cy="381000"/>
    <xdr:pic>
      <xdr:nvPicPr>
        <xdr:cNvPr id="290" name="Picture 48" descr="Not applicable">
          <a:extLst>
            <a:ext uri="{FF2B5EF4-FFF2-40B4-BE49-F238E27FC236}">
              <a16:creationId xmlns:a16="http://schemas.microsoft.com/office/drawing/2014/main" id="{00000000-0008-0000-0000-000022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8181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54</xdr:row>
      <xdr:rowOff>0</xdr:rowOff>
    </xdr:from>
    <xdr:ext cx="174171" cy="381000"/>
    <xdr:pic>
      <xdr:nvPicPr>
        <xdr:cNvPr id="291" name="Picture 58" descr="Not applicable">
          <a:extLst>
            <a:ext uri="{FF2B5EF4-FFF2-40B4-BE49-F238E27FC236}">
              <a16:creationId xmlns:a16="http://schemas.microsoft.com/office/drawing/2014/main" id="{00000000-0008-0000-0000-000023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9134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64</xdr:row>
      <xdr:rowOff>0</xdr:rowOff>
    </xdr:from>
    <xdr:ext cx="174171" cy="381000"/>
    <xdr:pic>
      <xdr:nvPicPr>
        <xdr:cNvPr id="292" name="Picture 68" descr="Not applicable">
          <a:extLst>
            <a:ext uri="{FF2B5EF4-FFF2-40B4-BE49-F238E27FC236}">
              <a16:creationId xmlns:a16="http://schemas.microsoft.com/office/drawing/2014/main" id="{00000000-0008-0000-0000-000024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11039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71</xdr:row>
      <xdr:rowOff>0</xdr:rowOff>
    </xdr:from>
    <xdr:ext cx="174171" cy="381000"/>
    <xdr:pic>
      <xdr:nvPicPr>
        <xdr:cNvPr id="293" name="Picture 79" descr="Not applicable">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13134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xdr:row>
      <xdr:rowOff>139337</xdr:rowOff>
    </xdr:from>
    <xdr:ext cx="174171" cy="381000"/>
    <xdr:pic>
      <xdr:nvPicPr>
        <xdr:cNvPr id="294" name="Picture 89" descr="Not applicable">
          <a:extLst>
            <a:ext uri="{FF2B5EF4-FFF2-40B4-BE49-F238E27FC236}">
              <a16:creationId xmlns:a16="http://schemas.microsoft.com/office/drawing/2014/main" id="{00000000-0008-0000-0000-000026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13845812"/>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80</xdr:row>
      <xdr:rowOff>0</xdr:rowOff>
    </xdr:from>
    <xdr:ext cx="174171" cy="381000"/>
    <xdr:pic>
      <xdr:nvPicPr>
        <xdr:cNvPr id="295" name="Picture 99" descr="Not applicable">
          <a:extLst>
            <a:ext uri="{FF2B5EF4-FFF2-40B4-BE49-F238E27FC236}">
              <a16:creationId xmlns:a16="http://schemas.microsoft.com/office/drawing/2014/main" id="{00000000-0008-0000-0000-000027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14849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100</xdr:row>
      <xdr:rowOff>0</xdr:rowOff>
    </xdr:from>
    <xdr:ext cx="174171" cy="381000"/>
    <xdr:pic>
      <xdr:nvPicPr>
        <xdr:cNvPr id="296" name="Picture 110" descr="Not applicable">
          <a:extLst>
            <a:ext uri="{FF2B5EF4-FFF2-40B4-BE49-F238E27FC236}">
              <a16:creationId xmlns:a16="http://schemas.microsoft.com/office/drawing/2014/main" id="{00000000-0008-0000-0000-000028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19421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106</xdr:row>
      <xdr:rowOff>0</xdr:rowOff>
    </xdr:from>
    <xdr:ext cx="174171" cy="381000"/>
    <xdr:pic>
      <xdr:nvPicPr>
        <xdr:cNvPr id="297" name="Picture 121" descr="Not applicable">
          <a:extLst>
            <a:ext uri="{FF2B5EF4-FFF2-40B4-BE49-F238E27FC236}">
              <a16:creationId xmlns:a16="http://schemas.microsoft.com/office/drawing/2014/main" id="{00000000-0008-0000-0000-000029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24725" y="20564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8709</xdr:colOff>
      <xdr:row>16</xdr:row>
      <xdr:rowOff>165463</xdr:rowOff>
    </xdr:from>
    <xdr:ext cx="174171" cy="381000"/>
    <xdr:pic>
      <xdr:nvPicPr>
        <xdr:cNvPr id="312" name="Picture 11" descr="Not applicable">
          <a:extLst>
            <a:ext uri="{FF2B5EF4-FFF2-40B4-BE49-F238E27FC236}">
              <a16:creationId xmlns:a16="http://schemas.microsoft.com/office/drawing/2014/main" id="{00000000-0008-0000-0000-000038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37534" y="1489438"/>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xdr:row>
      <xdr:rowOff>8709</xdr:rowOff>
    </xdr:from>
    <xdr:ext cx="174171" cy="381000"/>
    <xdr:pic>
      <xdr:nvPicPr>
        <xdr:cNvPr id="313" name="Picture 16" descr="Not applicable">
          <a:extLst>
            <a:ext uri="{FF2B5EF4-FFF2-40B4-BE49-F238E27FC236}">
              <a16:creationId xmlns:a16="http://schemas.microsoft.com/office/drawing/2014/main" id="{00000000-0008-0000-0000-000039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2856684"/>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174171" cy="381000"/>
    <xdr:pic>
      <xdr:nvPicPr>
        <xdr:cNvPr id="314" name="Picture 26" descr="Not applicable">
          <a:extLst>
            <a:ext uri="{FF2B5EF4-FFF2-40B4-BE49-F238E27FC236}">
              <a16:creationId xmlns:a16="http://schemas.microsoft.com/office/drawing/2014/main" id="{00000000-0008-0000-0000-00003A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4371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45</xdr:row>
      <xdr:rowOff>0</xdr:rowOff>
    </xdr:from>
    <xdr:ext cx="174171" cy="381000"/>
    <xdr:pic>
      <xdr:nvPicPr>
        <xdr:cNvPr id="315" name="Picture 38" descr="Not applicable">
          <a:extLst>
            <a:ext uri="{FF2B5EF4-FFF2-40B4-BE49-F238E27FC236}">
              <a16:creationId xmlns:a16="http://schemas.microsoft.com/office/drawing/2014/main" id="{00000000-0008-0000-0000-00003B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6848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49</xdr:row>
      <xdr:rowOff>0</xdr:rowOff>
    </xdr:from>
    <xdr:ext cx="174171" cy="381000"/>
    <xdr:pic>
      <xdr:nvPicPr>
        <xdr:cNvPr id="316" name="Picture 48" descr="Not applicable">
          <a:extLst>
            <a:ext uri="{FF2B5EF4-FFF2-40B4-BE49-F238E27FC236}">
              <a16:creationId xmlns:a16="http://schemas.microsoft.com/office/drawing/2014/main" id="{00000000-0008-0000-0000-00003C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8181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54</xdr:row>
      <xdr:rowOff>0</xdr:rowOff>
    </xdr:from>
    <xdr:ext cx="174171" cy="381000"/>
    <xdr:pic>
      <xdr:nvPicPr>
        <xdr:cNvPr id="317" name="Picture 58" descr="Not applicable">
          <a:extLst>
            <a:ext uri="{FF2B5EF4-FFF2-40B4-BE49-F238E27FC236}">
              <a16:creationId xmlns:a16="http://schemas.microsoft.com/office/drawing/2014/main" id="{00000000-0008-0000-0000-00003D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9134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64</xdr:row>
      <xdr:rowOff>0</xdr:rowOff>
    </xdr:from>
    <xdr:ext cx="174171" cy="381000"/>
    <xdr:pic>
      <xdr:nvPicPr>
        <xdr:cNvPr id="318" name="Picture 68" descr="Not applicable">
          <a:extLst>
            <a:ext uri="{FF2B5EF4-FFF2-40B4-BE49-F238E27FC236}">
              <a16:creationId xmlns:a16="http://schemas.microsoft.com/office/drawing/2014/main" id="{00000000-0008-0000-0000-00003E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11039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71</xdr:row>
      <xdr:rowOff>0</xdr:rowOff>
    </xdr:from>
    <xdr:ext cx="174171" cy="381000"/>
    <xdr:pic>
      <xdr:nvPicPr>
        <xdr:cNvPr id="319" name="Picture 79" descr="Not applicable">
          <a:extLst>
            <a:ext uri="{FF2B5EF4-FFF2-40B4-BE49-F238E27FC236}">
              <a16:creationId xmlns:a16="http://schemas.microsoft.com/office/drawing/2014/main" id="{00000000-0008-0000-0000-00003F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13134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74</xdr:row>
      <xdr:rowOff>139337</xdr:rowOff>
    </xdr:from>
    <xdr:ext cx="174171" cy="381000"/>
    <xdr:pic>
      <xdr:nvPicPr>
        <xdr:cNvPr id="320" name="Picture 89" descr="Not applicable">
          <a:extLst>
            <a:ext uri="{FF2B5EF4-FFF2-40B4-BE49-F238E27FC236}">
              <a16:creationId xmlns:a16="http://schemas.microsoft.com/office/drawing/2014/main" id="{00000000-0008-0000-0000-000040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13845812"/>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80</xdr:row>
      <xdr:rowOff>0</xdr:rowOff>
    </xdr:from>
    <xdr:ext cx="174171" cy="381000"/>
    <xdr:pic>
      <xdr:nvPicPr>
        <xdr:cNvPr id="321" name="Picture 99" descr="Not applicable">
          <a:extLst>
            <a:ext uri="{FF2B5EF4-FFF2-40B4-BE49-F238E27FC236}">
              <a16:creationId xmlns:a16="http://schemas.microsoft.com/office/drawing/2014/main" id="{00000000-0008-0000-0000-000041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14849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100</xdr:row>
      <xdr:rowOff>0</xdr:rowOff>
    </xdr:from>
    <xdr:ext cx="174171" cy="381000"/>
    <xdr:pic>
      <xdr:nvPicPr>
        <xdr:cNvPr id="322" name="Picture 110" descr="Not applicable">
          <a:extLst>
            <a:ext uri="{FF2B5EF4-FFF2-40B4-BE49-F238E27FC236}">
              <a16:creationId xmlns:a16="http://schemas.microsoft.com/office/drawing/2014/main" id="{00000000-0008-0000-0000-000042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19421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106</xdr:row>
      <xdr:rowOff>0</xdr:rowOff>
    </xdr:from>
    <xdr:ext cx="174171" cy="381000"/>
    <xdr:pic>
      <xdr:nvPicPr>
        <xdr:cNvPr id="323" name="Picture 121" descr="Not applicable">
          <a:extLst>
            <a:ext uri="{FF2B5EF4-FFF2-40B4-BE49-F238E27FC236}">
              <a16:creationId xmlns:a16="http://schemas.microsoft.com/office/drawing/2014/main" id="{00000000-0008-0000-0000-000043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28825" y="20564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8709</xdr:colOff>
      <xdr:row>16</xdr:row>
      <xdr:rowOff>165463</xdr:rowOff>
    </xdr:from>
    <xdr:ext cx="174171" cy="381000"/>
    <xdr:pic>
      <xdr:nvPicPr>
        <xdr:cNvPr id="336" name="Picture 11" descr="Not applicable">
          <a:extLst>
            <a:ext uri="{FF2B5EF4-FFF2-40B4-BE49-F238E27FC236}">
              <a16:creationId xmlns:a16="http://schemas.microsoft.com/office/drawing/2014/main" id="{00000000-0008-0000-0000-000050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94984" y="1489438"/>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24</xdr:row>
      <xdr:rowOff>8709</xdr:rowOff>
    </xdr:from>
    <xdr:ext cx="174171" cy="381000"/>
    <xdr:pic>
      <xdr:nvPicPr>
        <xdr:cNvPr id="337" name="Picture 16" descr="Not applicable">
          <a:extLst>
            <a:ext uri="{FF2B5EF4-FFF2-40B4-BE49-F238E27FC236}">
              <a16:creationId xmlns:a16="http://schemas.microsoft.com/office/drawing/2014/main" id="{00000000-0008-0000-0000-000051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2856684"/>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32</xdr:row>
      <xdr:rowOff>0</xdr:rowOff>
    </xdr:from>
    <xdr:ext cx="174171" cy="381000"/>
    <xdr:pic>
      <xdr:nvPicPr>
        <xdr:cNvPr id="338" name="Picture 26" descr="Not applicable">
          <a:extLst>
            <a:ext uri="{FF2B5EF4-FFF2-40B4-BE49-F238E27FC236}">
              <a16:creationId xmlns:a16="http://schemas.microsoft.com/office/drawing/2014/main" id="{00000000-0008-0000-0000-000052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4371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45</xdr:row>
      <xdr:rowOff>0</xdr:rowOff>
    </xdr:from>
    <xdr:ext cx="174171" cy="381000"/>
    <xdr:pic>
      <xdr:nvPicPr>
        <xdr:cNvPr id="339" name="Picture 38" descr="Not applicable">
          <a:extLst>
            <a:ext uri="{FF2B5EF4-FFF2-40B4-BE49-F238E27FC236}">
              <a16:creationId xmlns:a16="http://schemas.microsoft.com/office/drawing/2014/main" id="{00000000-0008-0000-0000-000053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6848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49</xdr:row>
      <xdr:rowOff>0</xdr:rowOff>
    </xdr:from>
    <xdr:ext cx="174171" cy="381000"/>
    <xdr:pic>
      <xdr:nvPicPr>
        <xdr:cNvPr id="340" name="Picture 48" descr="Not applicable">
          <a:extLst>
            <a:ext uri="{FF2B5EF4-FFF2-40B4-BE49-F238E27FC236}">
              <a16:creationId xmlns:a16="http://schemas.microsoft.com/office/drawing/2014/main" id="{00000000-0008-0000-0000-000054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8181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54</xdr:row>
      <xdr:rowOff>0</xdr:rowOff>
    </xdr:from>
    <xdr:ext cx="174171" cy="381000"/>
    <xdr:pic>
      <xdr:nvPicPr>
        <xdr:cNvPr id="341" name="Picture 58" descr="Not applicable">
          <a:extLst>
            <a:ext uri="{FF2B5EF4-FFF2-40B4-BE49-F238E27FC236}">
              <a16:creationId xmlns:a16="http://schemas.microsoft.com/office/drawing/2014/main" id="{00000000-0008-0000-0000-000055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9134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64</xdr:row>
      <xdr:rowOff>0</xdr:rowOff>
    </xdr:from>
    <xdr:ext cx="174171" cy="381000"/>
    <xdr:pic>
      <xdr:nvPicPr>
        <xdr:cNvPr id="342" name="Picture 68" descr="Not applicable">
          <a:extLst>
            <a:ext uri="{FF2B5EF4-FFF2-40B4-BE49-F238E27FC236}">
              <a16:creationId xmlns:a16="http://schemas.microsoft.com/office/drawing/2014/main" id="{00000000-0008-0000-0000-000056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11039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71</xdr:row>
      <xdr:rowOff>0</xdr:rowOff>
    </xdr:from>
    <xdr:ext cx="174171" cy="381000"/>
    <xdr:pic>
      <xdr:nvPicPr>
        <xdr:cNvPr id="343" name="Picture 79" descr="Not applicable">
          <a:extLst>
            <a:ext uri="{FF2B5EF4-FFF2-40B4-BE49-F238E27FC236}">
              <a16:creationId xmlns:a16="http://schemas.microsoft.com/office/drawing/2014/main" id="{00000000-0008-0000-0000-000057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131349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74</xdr:row>
      <xdr:rowOff>139337</xdr:rowOff>
    </xdr:from>
    <xdr:ext cx="174171" cy="381000"/>
    <xdr:pic>
      <xdr:nvPicPr>
        <xdr:cNvPr id="344" name="Picture 89" descr="Not applicable">
          <a:extLst>
            <a:ext uri="{FF2B5EF4-FFF2-40B4-BE49-F238E27FC236}">
              <a16:creationId xmlns:a16="http://schemas.microsoft.com/office/drawing/2014/main" id="{00000000-0008-0000-0000-000058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13845812"/>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80</xdr:row>
      <xdr:rowOff>0</xdr:rowOff>
    </xdr:from>
    <xdr:ext cx="174171" cy="381000"/>
    <xdr:pic>
      <xdr:nvPicPr>
        <xdr:cNvPr id="345" name="Picture 99" descr="Not applicable">
          <a:extLst>
            <a:ext uri="{FF2B5EF4-FFF2-40B4-BE49-F238E27FC236}">
              <a16:creationId xmlns:a16="http://schemas.microsoft.com/office/drawing/2014/main" id="{00000000-0008-0000-0000-000059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14849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100</xdr:row>
      <xdr:rowOff>0</xdr:rowOff>
    </xdr:from>
    <xdr:ext cx="174171" cy="381000"/>
    <xdr:pic>
      <xdr:nvPicPr>
        <xdr:cNvPr id="346" name="Picture 110" descr="Not applicable">
          <a:extLst>
            <a:ext uri="{FF2B5EF4-FFF2-40B4-BE49-F238E27FC236}">
              <a16:creationId xmlns:a16="http://schemas.microsoft.com/office/drawing/2014/main" id="{00000000-0008-0000-0000-00005A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19421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106</xdr:row>
      <xdr:rowOff>0</xdr:rowOff>
    </xdr:from>
    <xdr:ext cx="174171" cy="381000"/>
    <xdr:pic>
      <xdr:nvPicPr>
        <xdr:cNvPr id="347" name="Picture 121" descr="Not applicable">
          <a:extLst>
            <a:ext uri="{FF2B5EF4-FFF2-40B4-BE49-F238E27FC236}">
              <a16:creationId xmlns:a16="http://schemas.microsoft.com/office/drawing/2014/main" id="{00000000-0008-0000-0000-00005B0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86275" y="2056447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9525</xdr:colOff>
      <xdr:row>7</xdr:row>
      <xdr:rowOff>104781</xdr:rowOff>
    </xdr:from>
    <xdr:to>
      <xdr:col>1</xdr:col>
      <xdr:colOff>183696</xdr:colOff>
      <xdr:row>9</xdr:row>
      <xdr:rowOff>104781</xdr:rowOff>
    </xdr:to>
    <xdr:pic>
      <xdr:nvPicPr>
        <xdr:cNvPr id="352" name="Picture 1" descr="cost of license">
          <a:extLst>
            <a:ext uri="{FF2B5EF4-FFF2-40B4-BE49-F238E27FC236}">
              <a16:creationId xmlns:a16="http://schemas.microsoft.com/office/drawing/2014/main" id="{00000000-0008-0000-0000-00006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057281"/>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7</xdr:row>
      <xdr:rowOff>95250</xdr:rowOff>
    </xdr:from>
    <xdr:to>
      <xdr:col>5</xdr:col>
      <xdr:colOff>185874</xdr:colOff>
      <xdr:row>9</xdr:row>
      <xdr:rowOff>95250</xdr:rowOff>
    </xdr:to>
    <xdr:pic>
      <xdr:nvPicPr>
        <xdr:cNvPr id="353" name="Picture 2" descr="cost of license">
          <a:extLst>
            <a:ext uri="{FF2B5EF4-FFF2-40B4-BE49-F238E27FC236}">
              <a16:creationId xmlns:a16="http://schemas.microsoft.com/office/drawing/2014/main" id="{00000000-0008-0000-0000-000061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95650" y="1047750"/>
          <a:ext cx="166824"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xdr:colOff>
      <xdr:row>8</xdr:row>
      <xdr:rowOff>28580</xdr:rowOff>
    </xdr:from>
    <xdr:to>
      <xdr:col>19</xdr:col>
      <xdr:colOff>183696</xdr:colOff>
      <xdr:row>10</xdr:row>
      <xdr:rowOff>28580</xdr:rowOff>
    </xdr:to>
    <xdr:pic>
      <xdr:nvPicPr>
        <xdr:cNvPr id="354" name="Picture 6" descr="cost of license">
          <a:extLst>
            <a:ext uri="{FF2B5EF4-FFF2-40B4-BE49-F238E27FC236}">
              <a16:creationId xmlns:a16="http://schemas.microsoft.com/office/drawing/2014/main" id="{00000000-0008-0000-0000-000062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896725" y="117158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114300</xdr:colOff>
      <xdr:row>11</xdr:row>
      <xdr:rowOff>28575</xdr:rowOff>
    </xdr:from>
    <xdr:to>
      <xdr:col>3</xdr:col>
      <xdr:colOff>466681</xdr:colOff>
      <xdr:row>11</xdr:row>
      <xdr:rowOff>152385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7"/>
        <a:stretch>
          <a:fillRect/>
        </a:stretch>
      </xdr:blipFill>
      <xdr:spPr>
        <a:xfrm>
          <a:off x="2143125" y="790575"/>
          <a:ext cx="352381" cy="123810"/>
        </a:xfrm>
        <a:prstGeom prst="rect">
          <a:avLst/>
        </a:prstGeom>
      </xdr:spPr>
    </xdr:pic>
    <xdr:clientData/>
  </xdr:twoCellAnchor>
  <xdr:twoCellAnchor editAs="oneCell">
    <xdr:from>
      <xdr:col>7</xdr:col>
      <xdr:colOff>144236</xdr:colOff>
      <xdr:row>11</xdr:row>
      <xdr:rowOff>27216</xdr:rowOff>
    </xdr:from>
    <xdr:to>
      <xdr:col>7</xdr:col>
      <xdr:colOff>525236</xdr:colOff>
      <xdr:row>12</xdr:row>
      <xdr:rowOff>10887</xdr:rowOff>
    </xdr:to>
    <xdr:pic>
      <xdr:nvPicPr>
        <xdr:cNvPr id="360" name="Picture 54" descr="cost of license">
          <a:extLst>
            <a:ext uri="{FF2B5EF4-FFF2-40B4-BE49-F238E27FC236}">
              <a16:creationId xmlns:a16="http://schemas.microsoft.com/office/drawing/2014/main" id="{00000000-0008-0000-0000-00006801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rot="5400000">
          <a:off x="4733925" y="495302"/>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104775</xdr:colOff>
      <xdr:row>11</xdr:row>
      <xdr:rowOff>38100</xdr:rowOff>
    </xdr:from>
    <xdr:to>
      <xdr:col>23</xdr:col>
      <xdr:colOff>457156</xdr:colOff>
      <xdr:row>11</xdr:row>
      <xdr:rowOff>161910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8"/>
        <a:stretch>
          <a:fillRect/>
        </a:stretch>
      </xdr:blipFill>
      <xdr:spPr>
        <a:xfrm>
          <a:off x="13239750" y="609600"/>
          <a:ext cx="352381" cy="123810"/>
        </a:xfrm>
        <a:prstGeom prst="rect">
          <a:avLst/>
        </a:prstGeom>
      </xdr:spPr>
    </xdr:pic>
    <xdr:clientData/>
  </xdr:twoCellAnchor>
  <xdr:oneCellAnchor>
    <xdr:from>
      <xdr:col>3</xdr:col>
      <xdr:colOff>19050</xdr:colOff>
      <xdr:row>6</xdr:row>
      <xdr:rowOff>152401</xdr:rowOff>
    </xdr:from>
    <xdr:ext cx="174171" cy="381000"/>
    <xdr:pic>
      <xdr:nvPicPr>
        <xdr:cNvPr id="327" name="Picture 11" descr="Not applicable">
          <a:extLst>
            <a:ext uri="{FF2B5EF4-FFF2-40B4-BE49-F238E27FC236}">
              <a16:creationId xmlns:a16="http://schemas.microsoft.com/office/drawing/2014/main" id="{A4031258-0118-472B-871B-4E2C6E11F74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47875" y="1104901"/>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xdr:row>
      <xdr:rowOff>161926</xdr:rowOff>
    </xdr:from>
    <xdr:ext cx="174171" cy="381000"/>
    <xdr:pic>
      <xdr:nvPicPr>
        <xdr:cNvPr id="329" name="Picture 11" descr="Not applicable">
          <a:extLst>
            <a:ext uri="{FF2B5EF4-FFF2-40B4-BE49-F238E27FC236}">
              <a16:creationId xmlns:a16="http://schemas.microsoft.com/office/drawing/2014/main" id="{B4F4E483-5414-4085-911E-71C4C1B4042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505325" y="1114426"/>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28575</xdr:colOff>
      <xdr:row>6</xdr:row>
      <xdr:rowOff>152403</xdr:rowOff>
    </xdr:from>
    <xdr:ext cx="174171" cy="381000"/>
    <xdr:pic>
      <xdr:nvPicPr>
        <xdr:cNvPr id="330" name="Picture 11" descr="Not applicable">
          <a:extLst>
            <a:ext uri="{FF2B5EF4-FFF2-40B4-BE49-F238E27FC236}">
              <a16:creationId xmlns:a16="http://schemas.microsoft.com/office/drawing/2014/main" id="{4C456241-A2F0-4677-92DE-31A2DC84BBA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411325" y="1104903"/>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24</xdr:row>
      <xdr:rowOff>8709</xdr:rowOff>
    </xdr:from>
    <xdr:ext cx="174171" cy="381000"/>
    <xdr:pic>
      <xdr:nvPicPr>
        <xdr:cNvPr id="331" name="Picture 20" descr="Not applicable">
          <a:extLst>
            <a:ext uri="{FF2B5EF4-FFF2-40B4-BE49-F238E27FC236}">
              <a16:creationId xmlns:a16="http://schemas.microsoft.com/office/drawing/2014/main" id="{AD233D11-A168-4D5C-95DE-F70A6E4FB5A5}"/>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3228159"/>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32</xdr:row>
      <xdr:rowOff>0</xdr:rowOff>
    </xdr:from>
    <xdr:ext cx="174171" cy="381000"/>
    <xdr:pic>
      <xdr:nvPicPr>
        <xdr:cNvPr id="332" name="Picture 30" descr="Not applicable">
          <a:extLst>
            <a:ext uri="{FF2B5EF4-FFF2-40B4-BE49-F238E27FC236}">
              <a16:creationId xmlns:a16="http://schemas.microsoft.com/office/drawing/2014/main" id="{16AC8DAB-AC34-4460-8662-3336B4C4915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47434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45</xdr:row>
      <xdr:rowOff>0</xdr:rowOff>
    </xdr:from>
    <xdr:ext cx="174171" cy="381000"/>
    <xdr:pic>
      <xdr:nvPicPr>
        <xdr:cNvPr id="333" name="Picture 42" descr="Not applicable">
          <a:extLst>
            <a:ext uri="{FF2B5EF4-FFF2-40B4-BE49-F238E27FC236}">
              <a16:creationId xmlns:a16="http://schemas.microsoft.com/office/drawing/2014/main" id="{DDAEAF61-34D6-4949-894F-0ADDD5B5C8B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7219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49</xdr:row>
      <xdr:rowOff>0</xdr:rowOff>
    </xdr:from>
    <xdr:ext cx="174171" cy="381000"/>
    <xdr:pic>
      <xdr:nvPicPr>
        <xdr:cNvPr id="334" name="Picture 52" descr="Not applicable">
          <a:extLst>
            <a:ext uri="{FF2B5EF4-FFF2-40B4-BE49-F238E27FC236}">
              <a16:creationId xmlns:a16="http://schemas.microsoft.com/office/drawing/2014/main" id="{15EA68BF-7B6C-4431-A852-27456A27B7D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85534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54</xdr:row>
      <xdr:rowOff>0</xdr:rowOff>
    </xdr:from>
    <xdr:ext cx="174171" cy="381000"/>
    <xdr:pic>
      <xdr:nvPicPr>
        <xdr:cNvPr id="335" name="Picture 62" descr="Not applicable">
          <a:extLst>
            <a:ext uri="{FF2B5EF4-FFF2-40B4-BE49-F238E27FC236}">
              <a16:creationId xmlns:a16="http://schemas.microsoft.com/office/drawing/2014/main" id="{F2D2179D-B828-4412-97AE-9A620517A40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9505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64</xdr:row>
      <xdr:rowOff>0</xdr:rowOff>
    </xdr:from>
    <xdr:ext cx="174171" cy="381000"/>
    <xdr:pic>
      <xdr:nvPicPr>
        <xdr:cNvPr id="348" name="Picture 72" descr="Not applicable">
          <a:extLst>
            <a:ext uri="{FF2B5EF4-FFF2-40B4-BE49-F238E27FC236}">
              <a16:creationId xmlns:a16="http://schemas.microsoft.com/office/drawing/2014/main" id="{8C5764B5-3BE1-464A-A35E-72FF969558A5}"/>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11410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71</xdr:row>
      <xdr:rowOff>0</xdr:rowOff>
    </xdr:from>
    <xdr:ext cx="174171" cy="381000"/>
    <xdr:pic>
      <xdr:nvPicPr>
        <xdr:cNvPr id="349" name="Picture 83" descr="Not applicable">
          <a:extLst>
            <a:ext uri="{FF2B5EF4-FFF2-40B4-BE49-F238E27FC236}">
              <a16:creationId xmlns:a16="http://schemas.microsoft.com/office/drawing/2014/main" id="{D0B7C557-B469-4227-97F2-85AF2BC5E25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135064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74</xdr:row>
      <xdr:rowOff>139337</xdr:rowOff>
    </xdr:from>
    <xdr:ext cx="174171" cy="381000"/>
    <xdr:pic>
      <xdr:nvPicPr>
        <xdr:cNvPr id="350" name="Picture 93" descr="Not applicable">
          <a:extLst>
            <a:ext uri="{FF2B5EF4-FFF2-40B4-BE49-F238E27FC236}">
              <a16:creationId xmlns:a16="http://schemas.microsoft.com/office/drawing/2014/main" id="{F551C32A-787E-4A7D-AA4B-DD6F7D2042B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14217287"/>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80</xdr:row>
      <xdr:rowOff>0</xdr:rowOff>
    </xdr:from>
    <xdr:ext cx="174171" cy="381000"/>
    <xdr:pic>
      <xdr:nvPicPr>
        <xdr:cNvPr id="351" name="Picture 103" descr="Not applicable">
          <a:extLst>
            <a:ext uri="{FF2B5EF4-FFF2-40B4-BE49-F238E27FC236}">
              <a16:creationId xmlns:a16="http://schemas.microsoft.com/office/drawing/2014/main" id="{DB24A088-A052-46CC-A828-5DF8D9B42B8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15220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100</xdr:row>
      <xdr:rowOff>0</xdr:rowOff>
    </xdr:from>
    <xdr:ext cx="174171" cy="381000"/>
    <xdr:pic>
      <xdr:nvPicPr>
        <xdr:cNvPr id="355" name="Picture 114" descr="Not applicable">
          <a:extLst>
            <a:ext uri="{FF2B5EF4-FFF2-40B4-BE49-F238E27FC236}">
              <a16:creationId xmlns:a16="http://schemas.microsoft.com/office/drawing/2014/main" id="{A8D7FDFC-B36F-439F-A6BA-F29BAAEB84D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19792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0</xdr:colOff>
      <xdr:row>106</xdr:row>
      <xdr:rowOff>0</xdr:rowOff>
    </xdr:from>
    <xdr:ext cx="174171" cy="381000"/>
    <xdr:pic>
      <xdr:nvPicPr>
        <xdr:cNvPr id="356" name="Picture 125" descr="Not applicable">
          <a:extLst>
            <a:ext uri="{FF2B5EF4-FFF2-40B4-BE49-F238E27FC236}">
              <a16:creationId xmlns:a16="http://schemas.microsoft.com/office/drawing/2014/main" id="{CC813EA6-E027-44D6-832B-784FE67D269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60175" y="20935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24</xdr:row>
      <xdr:rowOff>8709</xdr:rowOff>
    </xdr:from>
    <xdr:ext cx="174171" cy="381000"/>
    <xdr:pic>
      <xdr:nvPicPr>
        <xdr:cNvPr id="357" name="Picture 20" descr="Not applicable">
          <a:extLst>
            <a:ext uri="{FF2B5EF4-FFF2-40B4-BE49-F238E27FC236}">
              <a16:creationId xmlns:a16="http://schemas.microsoft.com/office/drawing/2014/main" id="{D9F34127-40EF-414A-8B37-1FFCF659394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3228159"/>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32</xdr:row>
      <xdr:rowOff>0</xdr:rowOff>
    </xdr:from>
    <xdr:ext cx="174171" cy="381000"/>
    <xdr:pic>
      <xdr:nvPicPr>
        <xdr:cNvPr id="358" name="Picture 30" descr="Not applicable">
          <a:extLst>
            <a:ext uri="{FF2B5EF4-FFF2-40B4-BE49-F238E27FC236}">
              <a16:creationId xmlns:a16="http://schemas.microsoft.com/office/drawing/2014/main" id="{9532CFBE-5D78-4492-8698-0E0D1B01FDB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47434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45</xdr:row>
      <xdr:rowOff>0</xdr:rowOff>
    </xdr:from>
    <xdr:ext cx="174171" cy="381000"/>
    <xdr:pic>
      <xdr:nvPicPr>
        <xdr:cNvPr id="359" name="Picture 42" descr="Not applicable">
          <a:extLst>
            <a:ext uri="{FF2B5EF4-FFF2-40B4-BE49-F238E27FC236}">
              <a16:creationId xmlns:a16="http://schemas.microsoft.com/office/drawing/2014/main" id="{D63AF8D2-B0CF-42D0-AE6A-B0393DE6CF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7219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49</xdr:row>
      <xdr:rowOff>0</xdr:rowOff>
    </xdr:from>
    <xdr:ext cx="174171" cy="381000"/>
    <xdr:pic>
      <xdr:nvPicPr>
        <xdr:cNvPr id="361" name="Picture 52" descr="Not applicable">
          <a:extLst>
            <a:ext uri="{FF2B5EF4-FFF2-40B4-BE49-F238E27FC236}">
              <a16:creationId xmlns:a16="http://schemas.microsoft.com/office/drawing/2014/main" id="{D1B9BDE2-1018-49EF-8D04-B3B1AA2B5B3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85534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54</xdr:row>
      <xdr:rowOff>0</xdr:rowOff>
    </xdr:from>
    <xdr:ext cx="174171" cy="381000"/>
    <xdr:pic>
      <xdr:nvPicPr>
        <xdr:cNvPr id="362" name="Picture 62" descr="Not applicable">
          <a:extLst>
            <a:ext uri="{FF2B5EF4-FFF2-40B4-BE49-F238E27FC236}">
              <a16:creationId xmlns:a16="http://schemas.microsoft.com/office/drawing/2014/main" id="{9A9D22C4-D46D-4450-A134-43C159A405F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9505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64</xdr:row>
      <xdr:rowOff>0</xdr:rowOff>
    </xdr:from>
    <xdr:ext cx="174171" cy="381000"/>
    <xdr:pic>
      <xdr:nvPicPr>
        <xdr:cNvPr id="363" name="Picture 72" descr="Not applicable">
          <a:extLst>
            <a:ext uri="{FF2B5EF4-FFF2-40B4-BE49-F238E27FC236}">
              <a16:creationId xmlns:a16="http://schemas.microsoft.com/office/drawing/2014/main" id="{53D60571-5B93-437F-A232-BFE5B8327373}"/>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11410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71</xdr:row>
      <xdr:rowOff>0</xdr:rowOff>
    </xdr:from>
    <xdr:ext cx="174171" cy="381000"/>
    <xdr:pic>
      <xdr:nvPicPr>
        <xdr:cNvPr id="364" name="Picture 83" descr="Not applicable">
          <a:extLst>
            <a:ext uri="{FF2B5EF4-FFF2-40B4-BE49-F238E27FC236}">
              <a16:creationId xmlns:a16="http://schemas.microsoft.com/office/drawing/2014/main" id="{47F4E092-6B73-4C3C-B699-BDD605BF29B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135064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74</xdr:row>
      <xdr:rowOff>139337</xdr:rowOff>
    </xdr:from>
    <xdr:ext cx="174171" cy="381000"/>
    <xdr:pic>
      <xdr:nvPicPr>
        <xdr:cNvPr id="365" name="Picture 93" descr="Not applicable">
          <a:extLst>
            <a:ext uri="{FF2B5EF4-FFF2-40B4-BE49-F238E27FC236}">
              <a16:creationId xmlns:a16="http://schemas.microsoft.com/office/drawing/2014/main" id="{CD9742C7-04B1-44C7-A432-165E7482347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14217287"/>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80</xdr:row>
      <xdr:rowOff>0</xdr:rowOff>
    </xdr:from>
    <xdr:ext cx="174171" cy="381000"/>
    <xdr:pic>
      <xdr:nvPicPr>
        <xdr:cNvPr id="366" name="Picture 103" descr="Not applicable">
          <a:extLst>
            <a:ext uri="{FF2B5EF4-FFF2-40B4-BE49-F238E27FC236}">
              <a16:creationId xmlns:a16="http://schemas.microsoft.com/office/drawing/2014/main" id="{6C26119A-AF22-4220-80F3-CC530627BC0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15220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100</xdr:row>
      <xdr:rowOff>0</xdr:rowOff>
    </xdr:from>
    <xdr:ext cx="174171" cy="381000"/>
    <xdr:pic>
      <xdr:nvPicPr>
        <xdr:cNvPr id="367" name="Picture 114" descr="Not applicable">
          <a:extLst>
            <a:ext uri="{FF2B5EF4-FFF2-40B4-BE49-F238E27FC236}">
              <a16:creationId xmlns:a16="http://schemas.microsoft.com/office/drawing/2014/main" id="{8A89FEAC-5B38-4E22-B591-21DB583DBD3E}"/>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19792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106</xdr:row>
      <xdr:rowOff>0</xdr:rowOff>
    </xdr:from>
    <xdr:ext cx="174171" cy="381000"/>
    <xdr:pic>
      <xdr:nvPicPr>
        <xdr:cNvPr id="368" name="Picture 125" descr="Not applicable">
          <a:extLst>
            <a:ext uri="{FF2B5EF4-FFF2-40B4-BE49-F238E27FC236}">
              <a16:creationId xmlns:a16="http://schemas.microsoft.com/office/drawing/2014/main" id="{92727C61-50D3-4080-BE6E-79A405D75A43}"/>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20935950"/>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53</xdr:col>
      <xdr:colOff>43543</xdr:colOff>
      <xdr:row>17</xdr:row>
      <xdr:rowOff>174171</xdr:rowOff>
    </xdr:from>
    <xdr:ext cx="174171" cy="381000"/>
    <xdr:pic>
      <xdr:nvPicPr>
        <xdr:cNvPr id="369" name="Picture 20" descr="Not applicable">
          <a:extLst>
            <a:ext uri="{FF2B5EF4-FFF2-40B4-BE49-F238E27FC236}">
              <a16:creationId xmlns:a16="http://schemas.microsoft.com/office/drawing/2014/main" id="{6A53AF10-5B41-479E-A65B-B64E1751522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303718" y="2060121"/>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55</xdr:col>
      <xdr:colOff>0</xdr:colOff>
      <xdr:row>17</xdr:row>
      <xdr:rowOff>156754</xdr:rowOff>
    </xdr:from>
    <xdr:ext cx="174171" cy="381000"/>
    <xdr:pic>
      <xdr:nvPicPr>
        <xdr:cNvPr id="370" name="Picture 20" descr="Not applicable">
          <a:extLst>
            <a:ext uri="{FF2B5EF4-FFF2-40B4-BE49-F238E27FC236}">
              <a16:creationId xmlns:a16="http://schemas.microsoft.com/office/drawing/2014/main" id="{A263214D-3E16-42F4-BE7A-9FB551777C1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88900" y="2042704"/>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53</xdr:col>
      <xdr:colOff>38085</xdr:colOff>
      <xdr:row>7</xdr:row>
      <xdr:rowOff>104792</xdr:rowOff>
    </xdr:from>
    <xdr:to>
      <xdr:col>53</xdr:col>
      <xdr:colOff>171418</xdr:colOff>
      <xdr:row>9</xdr:row>
      <xdr:rowOff>123792</xdr:rowOff>
    </xdr:to>
    <xdr:pic>
      <xdr:nvPicPr>
        <xdr:cNvPr id="2" name="Picture 1">
          <a:extLst>
            <a:ext uri="{FF2B5EF4-FFF2-40B4-BE49-F238E27FC236}">
              <a16:creationId xmlns:a16="http://schemas.microsoft.com/office/drawing/2014/main" id="{11A6BF7A-3692-417F-9526-9F45C5E1841F}"/>
            </a:ext>
          </a:extLst>
        </xdr:cNvPr>
        <xdr:cNvPicPr>
          <a:picLocks noChangeAspect="1"/>
        </xdr:cNvPicPr>
      </xdr:nvPicPr>
      <xdr:blipFill>
        <a:blip xmlns:r="http://schemas.openxmlformats.org/officeDocument/2006/relationships" r:embed="rId39"/>
        <a:stretch>
          <a:fillRect/>
        </a:stretch>
      </xdr:blipFill>
      <xdr:spPr>
        <a:xfrm rot="16200000">
          <a:off x="32766002" y="1190625"/>
          <a:ext cx="400000" cy="133333"/>
        </a:xfrm>
        <a:prstGeom prst="rect">
          <a:avLst/>
        </a:prstGeom>
      </xdr:spPr>
    </xdr:pic>
    <xdr:clientData/>
  </xdr:twoCellAnchor>
  <xdr:twoCellAnchor editAs="oneCell">
    <xdr:from>
      <xdr:col>55</xdr:col>
      <xdr:colOff>47607</xdr:colOff>
      <xdr:row>7</xdr:row>
      <xdr:rowOff>114318</xdr:rowOff>
    </xdr:from>
    <xdr:to>
      <xdr:col>55</xdr:col>
      <xdr:colOff>161893</xdr:colOff>
      <xdr:row>9</xdr:row>
      <xdr:rowOff>133318</xdr:rowOff>
    </xdr:to>
    <xdr:pic>
      <xdr:nvPicPr>
        <xdr:cNvPr id="4" name="Picture 3">
          <a:extLst>
            <a:ext uri="{FF2B5EF4-FFF2-40B4-BE49-F238E27FC236}">
              <a16:creationId xmlns:a16="http://schemas.microsoft.com/office/drawing/2014/main" id="{F8929CFB-A4C2-4C58-94EB-36BE7FA3BA1A}"/>
            </a:ext>
          </a:extLst>
        </xdr:cNvPr>
        <xdr:cNvPicPr>
          <a:picLocks noChangeAspect="1"/>
        </xdr:cNvPicPr>
      </xdr:nvPicPr>
      <xdr:blipFill>
        <a:blip xmlns:r="http://schemas.openxmlformats.org/officeDocument/2006/relationships" r:embed="rId40"/>
        <a:stretch>
          <a:fillRect/>
        </a:stretch>
      </xdr:blipFill>
      <xdr:spPr>
        <a:xfrm rot="16200000">
          <a:off x="33994725" y="1209675"/>
          <a:ext cx="400000" cy="114286"/>
        </a:xfrm>
        <a:prstGeom prst="rect">
          <a:avLst/>
        </a:prstGeom>
      </xdr:spPr>
    </xdr:pic>
    <xdr:clientData/>
  </xdr:twoCellAnchor>
  <xdr:twoCellAnchor editAs="oneCell">
    <xdr:from>
      <xdr:col>21</xdr:col>
      <xdr:colOff>77561</xdr:colOff>
      <xdr:row>6</xdr:row>
      <xdr:rowOff>27215</xdr:rowOff>
    </xdr:from>
    <xdr:to>
      <xdr:col>21</xdr:col>
      <xdr:colOff>458561</xdr:colOff>
      <xdr:row>7</xdr:row>
      <xdr:rowOff>10886</xdr:rowOff>
    </xdr:to>
    <xdr:pic>
      <xdr:nvPicPr>
        <xdr:cNvPr id="372" name="Picture 1" descr="cost of license">
          <a:extLst>
            <a:ext uri="{FF2B5EF4-FFF2-40B4-BE49-F238E27FC236}">
              <a16:creationId xmlns:a16="http://schemas.microsoft.com/office/drawing/2014/main" id="{CACD423F-E83B-40ED-8EFF-AFAEEF902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3335000" y="495301"/>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38100</xdr:colOff>
      <xdr:row>4</xdr:row>
      <xdr:rowOff>9525</xdr:rowOff>
    </xdr:from>
    <xdr:to>
      <xdr:col>13</xdr:col>
      <xdr:colOff>212271</xdr:colOff>
      <xdr:row>6</xdr:row>
      <xdr:rowOff>9525</xdr:rowOff>
    </xdr:to>
    <xdr:pic>
      <xdr:nvPicPr>
        <xdr:cNvPr id="371" name="Picture 11" descr="Not applicable">
          <a:extLst>
            <a:ext uri="{FF2B5EF4-FFF2-40B4-BE49-F238E27FC236}">
              <a16:creationId xmlns:a16="http://schemas.microsoft.com/office/drawing/2014/main" id="{F2753224-0BA9-4960-AF30-BEBD453DAEA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239125" y="581025"/>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617764</xdr:colOff>
      <xdr:row>4</xdr:row>
      <xdr:rowOff>1362</xdr:rowOff>
    </xdr:from>
    <xdr:to>
      <xdr:col>31</xdr:col>
      <xdr:colOff>172810</xdr:colOff>
      <xdr:row>6</xdr:row>
      <xdr:rowOff>1362</xdr:rowOff>
    </xdr:to>
    <xdr:pic>
      <xdr:nvPicPr>
        <xdr:cNvPr id="373" name="Picture 11" descr="Not applicable">
          <a:extLst>
            <a:ext uri="{FF2B5EF4-FFF2-40B4-BE49-F238E27FC236}">
              <a16:creationId xmlns:a16="http://schemas.microsoft.com/office/drawing/2014/main" id="{6D988025-AA5B-4B7A-8301-438D59E709E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9334389" y="572862"/>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15</xdr:row>
      <xdr:rowOff>0</xdr:rowOff>
    </xdr:from>
    <xdr:to>
      <xdr:col>45</xdr:col>
      <xdr:colOff>371429</xdr:colOff>
      <xdr:row>15</xdr:row>
      <xdr:rowOff>142857</xdr:rowOff>
    </xdr:to>
    <xdr:pic>
      <xdr:nvPicPr>
        <xdr:cNvPr id="40109" name="Picture 40108">
          <a:extLst>
            <a:ext uri="{FF2B5EF4-FFF2-40B4-BE49-F238E27FC236}">
              <a16:creationId xmlns:a16="http://schemas.microsoft.com/office/drawing/2014/main" id="{4BDE8701-D52C-43E4-1E5D-69C161F83E95}"/>
            </a:ext>
          </a:extLst>
        </xdr:cNvPr>
        <xdr:cNvPicPr>
          <a:picLocks noChangeAspect="1"/>
        </xdr:cNvPicPr>
      </xdr:nvPicPr>
      <xdr:blipFill>
        <a:blip xmlns:r="http://schemas.openxmlformats.org/officeDocument/2006/relationships" r:embed="rId41"/>
        <a:stretch>
          <a:fillRect/>
        </a:stretch>
      </xdr:blipFill>
      <xdr:spPr>
        <a:xfrm>
          <a:off x="27946350" y="2667000"/>
          <a:ext cx="371429" cy="142857"/>
        </a:xfrm>
        <a:prstGeom prst="rect">
          <a:avLst/>
        </a:prstGeom>
      </xdr:spPr>
    </xdr:pic>
    <xdr:clientData/>
  </xdr:twoCellAnchor>
  <xdr:twoCellAnchor editAs="oneCell">
    <xdr:from>
      <xdr:col>5</xdr:col>
      <xdr:colOff>85725</xdr:colOff>
      <xdr:row>4</xdr:row>
      <xdr:rowOff>28575</xdr:rowOff>
    </xdr:from>
    <xdr:to>
      <xdr:col>5</xdr:col>
      <xdr:colOff>485725</xdr:colOff>
      <xdr:row>4</xdr:row>
      <xdr:rowOff>142861</xdr:rowOff>
    </xdr:to>
    <xdr:pic>
      <xdr:nvPicPr>
        <xdr:cNvPr id="40111" name="Picture 40110">
          <a:extLst>
            <a:ext uri="{FF2B5EF4-FFF2-40B4-BE49-F238E27FC236}">
              <a16:creationId xmlns:a16="http://schemas.microsoft.com/office/drawing/2014/main" id="{D7475B5F-F9C6-EB6A-68A8-5838901B3671}"/>
            </a:ext>
          </a:extLst>
        </xdr:cNvPr>
        <xdr:cNvPicPr>
          <a:picLocks noChangeAspect="1"/>
        </xdr:cNvPicPr>
      </xdr:nvPicPr>
      <xdr:blipFill>
        <a:blip xmlns:r="http://schemas.openxmlformats.org/officeDocument/2006/relationships" r:embed="rId42"/>
        <a:stretch>
          <a:fillRect/>
        </a:stretch>
      </xdr:blipFill>
      <xdr:spPr>
        <a:xfrm>
          <a:off x="3362325" y="600075"/>
          <a:ext cx="400000" cy="114286"/>
        </a:xfrm>
        <a:prstGeom prst="rect">
          <a:avLst/>
        </a:prstGeom>
      </xdr:spPr>
    </xdr:pic>
    <xdr:clientData/>
  </xdr:twoCellAnchor>
  <xdr:twoCellAnchor editAs="oneCell">
    <xdr:from>
      <xdr:col>1</xdr:col>
      <xdr:colOff>104775</xdr:colOff>
      <xdr:row>4</xdr:row>
      <xdr:rowOff>57150</xdr:rowOff>
    </xdr:from>
    <xdr:to>
      <xdr:col>1</xdr:col>
      <xdr:colOff>533346</xdr:colOff>
      <xdr:row>4</xdr:row>
      <xdr:rowOff>152388</xdr:rowOff>
    </xdr:to>
    <xdr:pic>
      <xdr:nvPicPr>
        <xdr:cNvPr id="40112" name="Picture 40111">
          <a:extLst>
            <a:ext uri="{FF2B5EF4-FFF2-40B4-BE49-F238E27FC236}">
              <a16:creationId xmlns:a16="http://schemas.microsoft.com/office/drawing/2014/main" id="{6C528E91-29F7-24CF-082B-101EF6BF6745}"/>
            </a:ext>
          </a:extLst>
        </xdr:cNvPr>
        <xdr:cNvPicPr>
          <a:picLocks noChangeAspect="1"/>
        </xdr:cNvPicPr>
      </xdr:nvPicPr>
      <xdr:blipFill>
        <a:blip xmlns:r="http://schemas.openxmlformats.org/officeDocument/2006/relationships" r:embed="rId43"/>
        <a:stretch>
          <a:fillRect/>
        </a:stretch>
      </xdr:blipFill>
      <xdr:spPr>
        <a:xfrm>
          <a:off x="723900" y="628650"/>
          <a:ext cx="428571" cy="95238"/>
        </a:xfrm>
        <a:prstGeom prst="rect">
          <a:avLst/>
        </a:prstGeom>
      </xdr:spPr>
    </xdr:pic>
    <xdr:clientData/>
  </xdr:twoCellAnchor>
  <xdr:twoCellAnchor editAs="oneCell">
    <xdr:from>
      <xdr:col>9</xdr:col>
      <xdr:colOff>133350</xdr:colOff>
      <xdr:row>4</xdr:row>
      <xdr:rowOff>19050</xdr:rowOff>
    </xdr:from>
    <xdr:to>
      <xdr:col>9</xdr:col>
      <xdr:colOff>514302</xdr:colOff>
      <xdr:row>4</xdr:row>
      <xdr:rowOff>152383</xdr:rowOff>
    </xdr:to>
    <xdr:pic>
      <xdr:nvPicPr>
        <xdr:cNvPr id="40114" name="Picture 40113">
          <a:extLst>
            <a:ext uri="{FF2B5EF4-FFF2-40B4-BE49-F238E27FC236}">
              <a16:creationId xmlns:a16="http://schemas.microsoft.com/office/drawing/2014/main" id="{87D10FFC-2504-0368-EABB-BE8B72600AD0}"/>
            </a:ext>
          </a:extLst>
        </xdr:cNvPr>
        <xdr:cNvPicPr>
          <a:picLocks noChangeAspect="1"/>
        </xdr:cNvPicPr>
      </xdr:nvPicPr>
      <xdr:blipFill>
        <a:blip xmlns:r="http://schemas.openxmlformats.org/officeDocument/2006/relationships" r:embed="rId44"/>
        <a:stretch>
          <a:fillRect/>
        </a:stretch>
      </xdr:blipFill>
      <xdr:spPr>
        <a:xfrm>
          <a:off x="5867400" y="590550"/>
          <a:ext cx="380952" cy="133333"/>
        </a:xfrm>
        <a:prstGeom prst="rect">
          <a:avLst/>
        </a:prstGeom>
      </xdr:spPr>
    </xdr:pic>
    <xdr:clientData/>
  </xdr:twoCellAnchor>
  <xdr:twoCellAnchor editAs="oneCell">
    <xdr:from>
      <xdr:col>11</xdr:col>
      <xdr:colOff>104775</xdr:colOff>
      <xdr:row>4</xdr:row>
      <xdr:rowOff>28575</xdr:rowOff>
    </xdr:from>
    <xdr:to>
      <xdr:col>11</xdr:col>
      <xdr:colOff>466680</xdr:colOff>
      <xdr:row>4</xdr:row>
      <xdr:rowOff>152385</xdr:rowOff>
    </xdr:to>
    <xdr:pic>
      <xdr:nvPicPr>
        <xdr:cNvPr id="40115" name="Picture 40114">
          <a:extLst>
            <a:ext uri="{FF2B5EF4-FFF2-40B4-BE49-F238E27FC236}">
              <a16:creationId xmlns:a16="http://schemas.microsoft.com/office/drawing/2014/main" id="{0E8D4030-20FA-B035-E768-C7E6093CB7FB}"/>
            </a:ext>
          </a:extLst>
        </xdr:cNvPr>
        <xdr:cNvPicPr>
          <a:picLocks noChangeAspect="1"/>
        </xdr:cNvPicPr>
      </xdr:nvPicPr>
      <xdr:blipFill>
        <a:blip xmlns:r="http://schemas.openxmlformats.org/officeDocument/2006/relationships" r:embed="rId45"/>
        <a:stretch>
          <a:fillRect/>
        </a:stretch>
      </xdr:blipFill>
      <xdr:spPr>
        <a:xfrm>
          <a:off x="7077075" y="600075"/>
          <a:ext cx="361905" cy="123810"/>
        </a:xfrm>
        <a:prstGeom prst="rect">
          <a:avLst/>
        </a:prstGeom>
      </xdr:spPr>
    </xdr:pic>
    <xdr:clientData/>
  </xdr:twoCellAnchor>
  <xdr:twoCellAnchor editAs="oneCell">
    <xdr:from>
      <xdr:col>19</xdr:col>
      <xdr:colOff>104775</xdr:colOff>
      <xdr:row>4</xdr:row>
      <xdr:rowOff>38100</xdr:rowOff>
    </xdr:from>
    <xdr:to>
      <xdr:col>19</xdr:col>
      <xdr:colOff>476204</xdr:colOff>
      <xdr:row>4</xdr:row>
      <xdr:rowOff>161910</xdr:rowOff>
    </xdr:to>
    <xdr:pic>
      <xdr:nvPicPr>
        <xdr:cNvPr id="40116" name="Picture 40115">
          <a:extLst>
            <a:ext uri="{FF2B5EF4-FFF2-40B4-BE49-F238E27FC236}">
              <a16:creationId xmlns:a16="http://schemas.microsoft.com/office/drawing/2014/main" id="{350343AA-AE10-D6BD-2C5F-1FEE9E171169}"/>
            </a:ext>
          </a:extLst>
        </xdr:cNvPr>
        <xdr:cNvPicPr>
          <a:picLocks noChangeAspect="1"/>
        </xdr:cNvPicPr>
      </xdr:nvPicPr>
      <xdr:blipFill>
        <a:blip xmlns:r="http://schemas.openxmlformats.org/officeDocument/2006/relationships" r:embed="rId46"/>
        <a:stretch>
          <a:fillRect/>
        </a:stretch>
      </xdr:blipFill>
      <xdr:spPr>
        <a:xfrm>
          <a:off x="11991975" y="609600"/>
          <a:ext cx="371429" cy="123810"/>
        </a:xfrm>
        <a:prstGeom prst="rect">
          <a:avLst/>
        </a:prstGeom>
      </xdr:spPr>
    </xdr:pic>
    <xdr:clientData/>
  </xdr:twoCellAnchor>
  <xdr:twoCellAnchor editAs="oneCell">
    <xdr:from>
      <xdr:col>21</xdr:col>
      <xdr:colOff>104775</xdr:colOff>
      <xdr:row>4</xdr:row>
      <xdr:rowOff>28575</xdr:rowOff>
    </xdr:from>
    <xdr:to>
      <xdr:col>21</xdr:col>
      <xdr:colOff>476204</xdr:colOff>
      <xdr:row>4</xdr:row>
      <xdr:rowOff>152385</xdr:rowOff>
    </xdr:to>
    <xdr:pic>
      <xdr:nvPicPr>
        <xdr:cNvPr id="40117" name="Picture 40116">
          <a:extLst>
            <a:ext uri="{FF2B5EF4-FFF2-40B4-BE49-F238E27FC236}">
              <a16:creationId xmlns:a16="http://schemas.microsoft.com/office/drawing/2014/main" id="{E5A96122-787E-730E-B6E4-2A237BB0712A}"/>
            </a:ext>
          </a:extLst>
        </xdr:cNvPr>
        <xdr:cNvPicPr>
          <a:picLocks noChangeAspect="1"/>
        </xdr:cNvPicPr>
      </xdr:nvPicPr>
      <xdr:blipFill>
        <a:blip xmlns:r="http://schemas.openxmlformats.org/officeDocument/2006/relationships" r:embed="rId47"/>
        <a:stretch>
          <a:fillRect/>
        </a:stretch>
      </xdr:blipFill>
      <xdr:spPr>
        <a:xfrm>
          <a:off x="13258800" y="600075"/>
          <a:ext cx="371429" cy="123810"/>
        </a:xfrm>
        <a:prstGeom prst="rect">
          <a:avLst/>
        </a:prstGeom>
      </xdr:spPr>
    </xdr:pic>
    <xdr:clientData/>
  </xdr:twoCellAnchor>
  <xdr:twoCellAnchor editAs="oneCell">
    <xdr:from>
      <xdr:col>25</xdr:col>
      <xdr:colOff>123825</xdr:colOff>
      <xdr:row>4</xdr:row>
      <xdr:rowOff>38100</xdr:rowOff>
    </xdr:from>
    <xdr:to>
      <xdr:col>25</xdr:col>
      <xdr:colOff>485730</xdr:colOff>
      <xdr:row>4</xdr:row>
      <xdr:rowOff>152386</xdr:rowOff>
    </xdr:to>
    <xdr:pic>
      <xdr:nvPicPr>
        <xdr:cNvPr id="40118" name="Picture 40117">
          <a:extLst>
            <a:ext uri="{FF2B5EF4-FFF2-40B4-BE49-F238E27FC236}">
              <a16:creationId xmlns:a16="http://schemas.microsoft.com/office/drawing/2014/main" id="{DF24C21C-DF9D-56C0-9FC2-8AFCF71A0943}"/>
            </a:ext>
          </a:extLst>
        </xdr:cNvPr>
        <xdr:cNvPicPr>
          <a:picLocks noChangeAspect="1"/>
        </xdr:cNvPicPr>
      </xdr:nvPicPr>
      <xdr:blipFill>
        <a:blip xmlns:r="http://schemas.openxmlformats.org/officeDocument/2006/relationships" r:embed="rId48"/>
        <a:stretch>
          <a:fillRect/>
        </a:stretch>
      </xdr:blipFill>
      <xdr:spPr>
        <a:xfrm>
          <a:off x="15735300" y="609600"/>
          <a:ext cx="361905" cy="114286"/>
        </a:xfrm>
        <a:prstGeom prst="rect">
          <a:avLst/>
        </a:prstGeom>
      </xdr:spPr>
    </xdr:pic>
    <xdr:clientData/>
  </xdr:twoCellAnchor>
  <xdr:twoCellAnchor editAs="oneCell">
    <xdr:from>
      <xdr:col>27</xdr:col>
      <xdr:colOff>133350</xdr:colOff>
      <xdr:row>4</xdr:row>
      <xdr:rowOff>38100</xdr:rowOff>
    </xdr:from>
    <xdr:to>
      <xdr:col>27</xdr:col>
      <xdr:colOff>485731</xdr:colOff>
      <xdr:row>4</xdr:row>
      <xdr:rowOff>152386</xdr:rowOff>
    </xdr:to>
    <xdr:pic>
      <xdr:nvPicPr>
        <xdr:cNvPr id="40119" name="Picture 40118">
          <a:extLst>
            <a:ext uri="{FF2B5EF4-FFF2-40B4-BE49-F238E27FC236}">
              <a16:creationId xmlns:a16="http://schemas.microsoft.com/office/drawing/2014/main" id="{240EC7BB-CAA9-7380-AE8F-B24BF7AECCA3}"/>
            </a:ext>
          </a:extLst>
        </xdr:cNvPr>
        <xdr:cNvPicPr>
          <a:picLocks noChangeAspect="1"/>
        </xdr:cNvPicPr>
      </xdr:nvPicPr>
      <xdr:blipFill>
        <a:blip xmlns:r="http://schemas.openxmlformats.org/officeDocument/2006/relationships" r:embed="rId49"/>
        <a:stretch>
          <a:fillRect/>
        </a:stretch>
      </xdr:blipFill>
      <xdr:spPr>
        <a:xfrm>
          <a:off x="16973550" y="609600"/>
          <a:ext cx="352381" cy="114286"/>
        </a:xfrm>
        <a:prstGeom prst="rect">
          <a:avLst/>
        </a:prstGeom>
      </xdr:spPr>
    </xdr:pic>
    <xdr:clientData/>
  </xdr:twoCellAnchor>
  <xdr:twoCellAnchor editAs="oneCell">
    <xdr:from>
      <xdr:col>29</xdr:col>
      <xdr:colOff>104775</xdr:colOff>
      <xdr:row>4</xdr:row>
      <xdr:rowOff>28575</xdr:rowOff>
    </xdr:from>
    <xdr:to>
      <xdr:col>29</xdr:col>
      <xdr:colOff>466680</xdr:colOff>
      <xdr:row>4</xdr:row>
      <xdr:rowOff>142861</xdr:rowOff>
    </xdr:to>
    <xdr:pic>
      <xdr:nvPicPr>
        <xdr:cNvPr id="40121" name="Picture 40120">
          <a:extLst>
            <a:ext uri="{FF2B5EF4-FFF2-40B4-BE49-F238E27FC236}">
              <a16:creationId xmlns:a16="http://schemas.microsoft.com/office/drawing/2014/main" id="{6DE85196-A815-5FFD-5828-C8EAF03931C4}"/>
            </a:ext>
          </a:extLst>
        </xdr:cNvPr>
        <xdr:cNvPicPr>
          <a:picLocks noChangeAspect="1"/>
        </xdr:cNvPicPr>
      </xdr:nvPicPr>
      <xdr:blipFill>
        <a:blip xmlns:r="http://schemas.openxmlformats.org/officeDocument/2006/relationships" r:embed="rId50"/>
        <a:stretch>
          <a:fillRect/>
        </a:stretch>
      </xdr:blipFill>
      <xdr:spPr>
        <a:xfrm>
          <a:off x="18211800" y="600075"/>
          <a:ext cx="361905" cy="114286"/>
        </a:xfrm>
        <a:prstGeom prst="rect">
          <a:avLst/>
        </a:prstGeom>
      </xdr:spPr>
    </xdr:pic>
    <xdr:clientData/>
  </xdr:twoCellAnchor>
  <xdr:twoCellAnchor editAs="oneCell">
    <xdr:from>
      <xdr:col>41</xdr:col>
      <xdr:colOff>95250</xdr:colOff>
      <xdr:row>4</xdr:row>
      <xdr:rowOff>28575</xdr:rowOff>
    </xdr:from>
    <xdr:to>
      <xdr:col>41</xdr:col>
      <xdr:colOff>466679</xdr:colOff>
      <xdr:row>4</xdr:row>
      <xdr:rowOff>142861</xdr:rowOff>
    </xdr:to>
    <xdr:pic>
      <xdr:nvPicPr>
        <xdr:cNvPr id="40122" name="Picture 40121">
          <a:extLst>
            <a:ext uri="{FF2B5EF4-FFF2-40B4-BE49-F238E27FC236}">
              <a16:creationId xmlns:a16="http://schemas.microsoft.com/office/drawing/2014/main" id="{5C8E4D69-0C9E-BB1E-0393-56B781991A75}"/>
            </a:ext>
          </a:extLst>
        </xdr:cNvPr>
        <xdr:cNvPicPr>
          <a:picLocks noChangeAspect="1"/>
        </xdr:cNvPicPr>
      </xdr:nvPicPr>
      <xdr:blipFill>
        <a:blip xmlns:r="http://schemas.openxmlformats.org/officeDocument/2006/relationships" r:embed="rId51"/>
        <a:stretch>
          <a:fillRect/>
        </a:stretch>
      </xdr:blipFill>
      <xdr:spPr>
        <a:xfrm>
          <a:off x="25584150" y="600075"/>
          <a:ext cx="371429" cy="114286"/>
        </a:xfrm>
        <a:prstGeom prst="rect">
          <a:avLst/>
        </a:prstGeom>
      </xdr:spPr>
    </xdr:pic>
    <xdr:clientData/>
  </xdr:twoCellAnchor>
  <xdr:twoCellAnchor editAs="oneCell">
    <xdr:from>
      <xdr:col>43</xdr:col>
      <xdr:colOff>114300</xdr:colOff>
      <xdr:row>4</xdr:row>
      <xdr:rowOff>38100</xdr:rowOff>
    </xdr:from>
    <xdr:to>
      <xdr:col>43</xdr:col>
      <xdr:colOff>552395</xdr:colOff>
      <xdr:row>4</xdr:row>
      <xdr:rowOff>142862</xdr:rowOff>
    </xdr:to>
    <xdr:pic>
      <xdr:nvPicPr>
        <xdr:cNvPr id="40123" name="Picture 40122">
          <a:extLst>
            <a:ext uri="{FF2B5EF4-FFF2-40B4-BE49-F238E27FC236}">
              <a16:creationId xmlns:a16="http://schemas.microsoft.com/office/drawing/2014/main" id="{CF3DA723-7D2A-7B65-B4B3-740A0E35672B}"/>
            </a:ext>
          </a:extLst>
        </xdr:cNvPr>
        <xdr:cNvPicPr>
          <a:picLocks noChangeAspect="1"/>
        </xdr:cNvPicPr>
      </xdr:nvPicPr>
      <xdr:blipFill>
        <a:blip xmlns:r="http://schemas.openxmlformats.org/officeDocument/2006/relationships" r:embed="rId52"/>
        <a:stretch>
          <a:fillRect/>
        </a:stretch>
      </xdr:blipFill>
      <xdr:spPr>
        <a:xfrm>
          <a:off x="26831925" y="609600"/>
          <a:ext cx="438095" cy="104762"/>
        </a:xfrm>
        <a:prstGeom prst="rect">
          <a:avLst/>
        </a:prstGeom>
      </xdr:spPr>
    </xdr:pic>
    <xdr:clientData/>
  </xdr:twoCellAnchor>
  <xdr:twoCellAnchor editAs="oneCell">
    <xdr:from>
      <xdr:col>45</xdr:col>
      <xdr:colOff>123825</xdr:colOff>
      <xdr:row>4</xdr:row>
      <xdr:rowOff>28575</xdr:rowOff>
    </xdr:from>
    <xdr:to>
      <xdr:col>45</xdr:col>
      <xdr:colOff>476206</xdr:colOff>
      <xdr:row>4</xdr:row>
      <xdr:rowOff>142861</xdr:rowOff>
    </xdr:to>
    <xdr:pic>
      <xdr:nvPicPr>
        <xdr:cNvPr id="40124" name="Picture 40123">
          <a:extLst>
            <a:ext uri="{FF2B5EF4-FFF2-40B4-BE49-F238E27FC236}">
              <a16:creationId xmlns:a16="http://schemas.microsoft.com/office/drawing/2014/main" id="{85DD73D4-FCCF-1EEB-2882-CBB0C1AC8C98}"/>
            </a:ext>
          </a:extLst>
        </xdr:cNvPr>
        <xdr:cNvPicPr>
          <a:picLocks noChangeAspect="1"/>
        </xdr:cNvPicPr>
      </xdr:nvPicPr>
      <xdr:blipFill>
        <a:blip xmlns:r="http://schemas.openxmlformats.org/officeDocument/2006/relationships" r:embed="rId53"/>
        <a:stretch>
          <a:fillRect/>
        </a:stretch>
      </xdr:blipFill>
      <xdr:spPr>
        <a:xfrm>
          <a:off x="28070175" y="600075"/>
          <a:ext cx="352381" cy="114286"/>
        </a:xfrm>
        <a:prstGeom prst="rect">
          <a:avLst/>
        </a:prstGeom>
      </xdr:spPr>
    </xdr:pic>
    <xdr:clientData/>
  </xdr:twoCellAnchor>
  <xdr:twoCellAnchor editAs="oneCell">
    <xdr:from>
      <xdr:col>47</xdr:col>
      <xdr:colOff>104775</xdr:colOff>
      <xdr:row>4</xdr:row>
      <xdr:rowOff>19050</xdr:rowOff>
    </xdr:from>
    <xdr:to>
      <xdr:col>47</xdr:col>
      <xdr:colOff>514299</xdr:colOff>
      <xdr:row>4</xdr:row>
      <xdr:rowOff>152383</xdr:rowOff>
    </xdr:to>
    <xdr:pic>
      <xdr:nvPicPr>
        <xdr:cNvPr id="40125" name="Picture 40124">
          <a:extLst>
            <a:ext uri="{FF2B5EF4-FFF2-40B4-BE49-F238E27FC236}">
              <a16:creationId xmlns:a16="http://schemas.microsoft.com/office/drawing/2014/main" id="{094701B7-E9CB-D167-A80B-30415D0F2691}"/>
            </a:ext>
          </a:extLst>
        </xdr:cNvPr>
        <xdr:cNvPicPr>
          <a:picLocks noChangeAspect="1"/>
        </xdr:cNvPicPr>
      </xdr:nvPicPr>
      <xdr:blipFill>
        <a:blip xmlns:r="http://schemas.openxmlformats.org/officeDocument/2006/relationships" r:embed="rId54"/>
        <a:stretch>
          <a:fillRect/>
        </a:stretch>
      </xdr:blipFill>
      <xdr:spPr>
        <a:xfrm>
          <a:off x="29279850" y="590550"/>
          <a:ext cx="409524" cy="133333"/>
        </a:xfrm>
        <a:prstGeom prst="rect">
          <a:avLst/>
        </a:prstGeom>
      </xdr:spPr>
    </xdr:pic>
    <xdr:clientData/>
  </xdr:twoCellAnchor>
  <xdr:twoCellAnchor editAs="oneCell">
    <xdr:from>
      <xdr:col>49</xdr:col>
      <xdr:colOff>95250</xdr:colOff>
      <xdr:row>4</xdr:row>
      <xdr:rowOff>38100</xdr:rowOff>
    </xdr:from>
    <xdr:to>
      <xdr:col>49</xdr:col>
      <xdr:colOff>533345</xdr:colOff>
      <xdr:row>4</xdr:row>
      <xdr:rowOff>161910</xdr:rowOff>
    </xdr:to>
    <xdr:pic>
      <xdr:nvPicPr>
        <xdr:cNvPr id="40126" name="Picture 40125">
          <a:extLst>
            <a:ext uri="{FF2B5EF4-FFF2-40B4-BE49-F238E27FC236}">
              <a16:creationId xmlns:a16="http://schemas.microsoft.com/office/drawing/2014/main" id="{8154092A-90CF-5838-6C6D-1585DD1F51A6}"/>
            </a:ext>
          </a:extLst>
        </xdr:cNvPr>
        <xdr:cNvPicPr>
          <a:picLocks noChangeAspect="1"/>
        </xdr:cNvPicPr>
      </xdr:nvPicPr>
      <xdr:blipFill>
        <a:blip xmlns:r="http://schemas.openxmlformats.org/officeDocument/2006/relationships" r:embed="rId55"/>
        <a:stretch>
          <a:fillRect/>
        </a:stretch>
      </xdr:blipFill>
      <xdr:spPr>
        <a:xfrm>
          <a:off x="30499050" y="609600"/>
          <a:ext cx="438095" cy="123810"/>
        </a:xfrm>
        <a:prstGeom prst="rect">
          <a:avLst/>
        </a:prstGeom>
      </xdr:spPr>
    </xdr:pic>
    <xdr:clientData/>
  </xdr:twoCellAnchor>
  <xdr:twoCellAnchor editAs="oneCell">
    <xdr:from>
      <xdr:col>51</xdr:col>
      <xdr:colOff>133350</xdr:colOff>
      <xdr:row>4</xdr:row>
      <xdr:rowOff>38100</xdr:rowOff>
    </xdr:from>
    <xdr:to>
      <xdr:col>51</xdr:col>
      <xdr:colOff>485731</xdr:colOff>
      <xdr:row>4</xdr:row>
      <xdr:rowOff>152386</xdr:rowOff>
    </xdr:to>
    <xdr:pic>
      <xdr:nvPicPr>
        <xdr:cNvPr id="40127" name="Picture 40126">
          <a:extLst>
            <a:ext uri="{FF2B5EF4-FFF2-40B4-BE49-F238E27FC236}">
              <a16:creationId xmlns:a16="http://schemas.microsoft.com/office/drawing/2014/main" id="{000FC347-7210-F8C7-2B02-F721B4FF315F}"/>
            </a:ext>
          </a:extLst>
        </xdr:cNvPr>
        <xdr:cNvPicPr>
          <a:picLocks noChangeAspect="1"/>
        </xdr:cNvPicPr>
      </xdr:nvPicPr>
      <xdr:blipFill>
        <a:blip xmlns:r="http://schemas.openxmlformats.org/officeDocument/2006/relationships" r:embed="rId56"/>
        <a:stretch>
          <a:fillRect/>
        </a:stretch>
      </xdr:blipFill>
      <xdr:spPr>
        <a:xfrm>
          <a:off x="31765875" y="609600"/>
          <a:ext cx="352381" cy="114286"/>
        </a:xfrm>
        <a:prstGeom prst="rect">
          <a:avLst/>
        </a:prstGeom>
      </xdr:spPr>
    </xdr:pic>
    <xdr:clientData/>
  </xdr:twoCellAnchor>
  <xdr:twoCellAnchor editAs="oneCell">
    <xdr:from>
      <xdr:col>53</xdr:col>
      <xdr:colOff>95250</xdr:colOff>
      <xdr:row>4</xdr:row>
      <xdr:rowOff>38100</xdr:rowOff>
    </xdr:from>
    <xdr:to>
      <xdr:col>53</xdr:col>
      <xdr:colOff>523821</xdr:colOff>
      <xdr:row>4</xdr:row>
      <xdr:rowOff>152386</xdr:rowOff>
    </xdr:to>
    <xdr:pic>
      <xdr:nvPicPr>
        <xdr:cNvPr id="256" name="Picture 255">
          <a:extLst>
            <a:ext uri="{FF2B5EF4-FFF2-40B4-BE49-F238E27FC236}">
              <a16:creationId xmlns:a16="http://schemas.microsoft.com/office/drawing/2014/main" id="{FBE7811A-48BE-8903-B55F-80D833A53EE6}"/>
            </a:ext>
          </a:extLst>
        </xdr:cNvPr>
        <xdr:cNvPicPr>
          <a:picLocks noChangeAspect="1"/>
        </xdr:cNvPicPr>
      </xdr:nvPicPr>
      <xdr:blipFill>
        <a:blip xmlns:r="http://schemas.openxmlformats.org/officeDocument/2006/relationships" r:embed="rId57"/>
        <a:stretch>
          <a:fillRect/>
        </a:stretch>
      </xdr:blipFill>
      <xdr:spPr>
        <a:xfrm>
          <a:off x="32956500" y="609600"/>
          <a:ext cx="428571" cy="114286"/>
        </a:xfrm>
        <a:prstGeom prst="rect">
          <a:avLst/>
        </a:prstGeom>
      </xdr:spPr>
    </xdr:pic>
    <xdr:clientData/>
  </xdr:twoCellAnchor>
  <xdr:twoCellAnchor editAs="oneCell">
    <xdr:from>
      <xdr:col>55</xdr:col>
      <xdr:colOff>104775</xdr:colOff>
      <xdr:row>4</xdr:row>
      <xdr:rowOff>38100</xdr:rowOff>
    </xdr:from>
    <xdr:to>
      <xdr:col>55</xdr:col>
      <xdr:colOff>523823</xdr:colOff>
      <xdr:row>4</xdr:row>
      <xdr:rowOff>152386</xdr:rowOff>
    </xdr:to>
    <xdr:pic>
      <xdr:nvPicPr>
        <xdr:cNvPr id="257" name="Picture 256">
          <a:extLst>
            <a:ext uri="{FF2B5EF4-FFF2-40B4-BE49-F238E27FC236}">
              <a16:creationId xmlns:a16="http://schemas.microsoft.com/office/drawing/2014/main" id="{AA5DBB2A-ADF9-8A2E-46FB-C8D7079E04CA}"/>
            </a:ext>
          </a:extLst>
        </xdr:cNvPr>
        <xdr:cNvPicPr>
          <a:picLocks noChangeAspect="1"/>
        </xdr:cNvPicPr>
      </xdr:nvPicPr>
      <xdr:blipFill>
        <a:blip xmlns:r="http://schemas.openxmlformats.org/officeDocument/2006/relationships" r:embed="rId58"/>
        <a:stretch>
          <a:fillRect/>
        </a:stretch>
      </xdr:blipFill>
      <xdr:spPr>
        <a:xfrm>
          <a:off x="34194750" y="609600"/>
          <a:ext cx="419048" cy="1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617492</xdr:colOff>
      <xdr:row>11</xdr:row>
      <xdr:rowOff>161925</xdr:rowOff>
    </xdr:from>
    <xdr:to>
      <xdr:col>1</xdr:col>
      <xdr:colOff>181247</xdr:colOff>
      <xdr:row>13</xdr:row>
      <xdr:rowOff>160292</xdr:rowOff>
    </xdr:to>
    <xdr:pic>
      <xdr:nvPicPr>
        <xdr:cNvPr id="2517" name="Picture 50" descr="stamp cost">
          <a:extLst>
            <a:ext uri="{FF2B5EF4-FFF2-40B4-BE49-F238E27FC236}">
              <a16:creationId xmlns:a16="http://schemas.microsoft.com/office/drawing/2014/main" id="{00000000-0008-0000-0100-0000D5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492" y="2314575"/>
          <a:ext cx="182880" cy="37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23</xdr:row>
      <xdr:rowOff>0</xdr:rowOff>
    </xdr:from>
    <xdr:to>
      <xdr:col>1</xdr:col>
      <xdr:colOff>182880</xdr:colOff>
      <xdr:row>25</xdr:row>
      <xdr:rowOff>17417</xdr:rowOff>
    </xdr:to>
    <xdr:pic>
      <xdr:nvPicPr>
        <xdr:cNvPr id="2518" name="Picture 51" descr="cost of stamp">
          <a:extLst>
            <a:ext uri="{FF2B5EF4-FFF2-40B4-BE49-F238E27FC236}">
              <a16:creationId xmlns:a16="http://schemas.microsoft.com/office/drawing/2014/main" id="{00000000-0008-0000-0100-0000D6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434" y="2943497"/>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182880</xdr:colOff>
      <xdr:row>17</xdr:row>
      <xdr:rowOff>17417</xdr:rowOff>
    </xdr:to>
    <xdr:pic>
      <xdr:nvPicPr>
        <xdr:cNvPr id="2519" name="Picture 26" descr="Not applicable">
          <a:extLst>
            <a:ext uri="{FF2B5EF4-FFF2-40B4-BE49-F238E27FC236}">
              <a16:creationId xmlns:a16="http://schemas.microsoft.com/office/drawing/2014/main" id="{00000000-0008-0000-0100-0000D7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63931" y="155012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15</xdr:row>
      <xdr:rowOff>0</xdr:rowOff>
    </xdr:from>
    <xdr:to>
      <xdr:col>5</xdr:col>
      <xdr:colOff>182880</xdr:colOff>
      <xdr:row>17</xdr:row>
      <xdr:rowOff>17417</xdr:rowOff>
    </xdr:to>
    <xdr:pic>
      <xdr:nvPicPr>
        <xdr:cNvPr id="2520" name="Picture 26" descr="Not applicable">
          <a:extLst>
            <a:ext uri="{FF2B5EF4-FFF2-40B4-BE49-F238E27FC236}">
              <a16:creationId xmlns:a16="http://schemas.microsoft.com/office/drawing/2014/main" id="{00000000-0008-0000-0100-0000D8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61211" y="1550126"/>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0</xdr:colOff>
      <xdr:row>15</xdr:row>
      <xdr:rowOff>0</xdr:rowOff>
    </xdr:from>
    <xdr:ext cx="182880" cy="379367"/>
    <xdr:pic>
      <xdr:nvPicPr>
        <xdr:cNvPr id="6" name="Picture 26" descr="Not applicable">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28950" y="1571625"/>
          <a:ext cx="182880" cy="37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607967</xdr:colOff>
      <xdr:row>12</xdr:row>
      <xdr:rowOff>13879</xdr:rowOff>
    </xdr:from>
    <xdr:to>
      <xdr:col>1</xdr:col>
      <xdr:colOff>181247</xdr:colOff>
      <xdr:row>13</xdr:row>
      <xdr:rowOff>186962</xdr:rowOff>
    </xdr:to>
    <xdr:pic>
      <xdr:nvPicPr>
        <xdr:cNvPr id="3630" name="Picture 31" descr="stamp cost">
          <a:extLst>
            <a:ext uri="{FF2B5EF4-FFF2-40B4-BE49-F238E27FC236}">
              <a16:creationId xmlns:a16="http://schemas.microsoft.com/office/drawing/2014/main" id="{00000000-0008-0000-0200-00002E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967" y="2061754"/>
          <a:ext cx="182880" cy="36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17417</xdr:colOff>
      <xdr:row>25</xdr:row>
      <xdr:rowOff>17417</xdr:rowOff>
    </xdr:from>
    <xdr:to>
      <xdr:col>1</xdr:col>
      <xdr:colOff>148046</xdr:colOff>
      <xdr:row>26</xdr:row>
      <xdr:rowOff>139337</xdr:rowOff>
    </xdr:to>
    <xdr:pic>
      <xdr:nvPicPr>
        <xdr:cNvPr id="3631" name="Picture 2">
          <a:extLst>
            <a:ext uri="{FF2B5EF4-FFF2-40B4-BE49-F238E27FC236}">
              <a16:creationId xmlns:a16="http://schemas.microsoft.com/office/drawing/2014/main" id="{00000000-0008-0000-0200-00002F0E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434" y="3100251"/>
          <a:ext cx="130629"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182880</xdr:colOff>
      <xdr:row>17</xdr:row>
      <xdr:rowOff>0</xdr:rowOff>
    </xdr:to>
    <xdr:pic>
      <xdr:nvPicPr>
        <xdr:cNvPr id="3632" name="Picture 15" descr="Not applicable">
          <a:extLst>
            <a:ext uri="{FF2B5EF4-FFF2-40B4-BE49-F238E27FC236}">
              <a16:creationId xmlns:a16="http://schemas.microsoft.com/office/drawing/2014/main" id="{00000000-0008-0000-0200-0000300E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 y="1476375"/>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15</xdr:row>
      <xdr:rowOff>0</xdr:rowOff>
    </xdr:from>
    <xdr:to>
      <xdr:col>5</xdr:col>
      <xdr:colOff>182880</xdr:colOff>
      <xdr:row>17</xdr:row>
      <xdr:rowOff>0</xdr:rowOff>
    </xdr:to>
    <xdr:pic>
      <xdr:nvPicPr>
        <xdr:cNvPr id="3633" name="Picture 15" descr="Not applicable">
          <a:extLst>
            <a:ext uri="{FF2B5EF4-FFF2-40B4-BE49-F238E27FC236}">
              <a16:creationId xmlns:a16="http://schemas.microsoft.com/office/drawing/2014/main" id="{00000000-0008-0000-0200-0000310E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994" y="1254034"/>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xdr:row>
      <xdr:rowOff>0</xdr:rowOff>
    </xdr:from>
    <xdr:to>
      <xdr:col>3</xdr:col>
      <xdr:colOff>182880</xdr:colOff>
      <xdr:row>26</xdr:row>
      <xdr:rowOff>0</xdr:rowOff>
    </xdr:to>
    <xdr:pic>
      <xdr:nvPicPr>
        <xdr:cNvPr id="3634" name="Picture 15" descr="Not applicable">
          <a:extLst>
            <a:ext uri="{FF2B5EF4-FFF2-40B4-BE49-F238E27FC236}">
              <a16:creationId xmlns:a16="http://schemas.microsoft.com/office/drawing/2014/main" id="{00000000-0008-0000-0200-0000320E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81051" y="2899954"/>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24</xdr:row>
      <xdr:rowOff>0</xdr:rowOff>
    </xdr:from>
    <xdr:to>
      <xdr:col>5</xdr:col>
      <xdr:colOff>182880</xdr:colOff>
      <xdr:row>26</xdr:row>
      <xdr:rowOff>0</xdr:rowOff>
    </xdr:to>
    <xdr:pic>
      <xdr:nvPicPr>
        <xdr:cNvPr id="3635" name="Picture 15" descr="Not applicable">
          <a:extLst>
            <a:ext uri="{FF2B5EF4-FFF2-40B4-BE49-F238E27FC236}">
              <a16:creationId xmlns:a16="http://schemas.microsoft.com/office/drawing/2014/main" id="{00000000-0008-0000-0200-0000330E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38994" y="2899954"/>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15</xdr:row>
      <xdr:rowOff>0</xdr:rowOff>
    </xdr:from>
    <xdr:ext cx="182880" cy="381000"/>
    <xdr:pic>
      <xdr:nvPicPr>
        <xdr:cNvPr id="8" name="Picture 15" descr="Not applicable">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52725" y="1476375"/>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24</xdr:row>
      <xdr:rowOff>0</xdr:rowOff>
    </xdr:from>
    <xdr:ext cx="182880" cy="381000"/>
    <xdr:pic>
      <xdr:nvPicPr>
        <xdr:cNvPr id="9" name="Picture 15" descr="Not applicable">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52725" y="3190875"/>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13</xdr:row>
      <xdr:rowOff>28575</xdr:rowOff>
    </xdr:from>
    <xdr:ext cx="182880" cy="381000"/>
    <xdr:pic>
      <xdr:nvPicPr>
        <xdr:cNvPr id="10" name="Picture 15" descr="Not applicable">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76650" y="1123950"/>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xdr:row>
      <xdr:rowOff>0</xdr:rowOff>
    </xdr:from>
    <xdr:ext cx="182880" cy="381000"/>
    <xdr:pic>
      <xdr:nvPicPr>
        <xdr:cNvPr id="11" name="Picture 15" descr="Not applicable">
          <a:extLst>
            <a:ext uri="{FF2B5EF4-FFF2-40B4-BE49-F238E27FC236}">
              <a16:creationId xmlns:a16="http://schemas.microsoft.com/office/drawing/2014/main" id="{967E7A07-FBD1-40FC-AFCE-9E784A2DDD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76650" y="3190875"/>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xdr:row>
      <xdr:rowOff>0</xdr:rowOff>
    </xdr:from>
    <xdr:ext cx="182880" cy="381000"/>
    <xdr:pic>
      <xdr:nvPicPr>
        <xdr:cNvPr id="12" name="Picture 15" descr="Not applicable">
          <a:extLst>
            <a:ext uri="{FF2B5EF4-FFF2-40B4-BE49-F238E27FC236}">
              <a16:creationId xmlns:a16="http://schemas.microsoft.com/office/drawing/2014/main" id="{26CD27F6-42E3-4C6B-9C38-E3D6C3C6E36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76650" y="1476375"/>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12</xdr:row>
      <xdr:rowOff>47625</xdr:rowOff>
    </xdr:from>
    <xdr:ext cx="182880" cy="381000"/>
    <xdr:pic>
      <xdr:nvPicPr>
        <xdr:cNvPr id="13" name="Picture 15" descr="Not applicable">
          <a:extLst>
            <a:ext uri="{FF2B5EF4-FFF2-40B4-BE49-F238E27FC236}">
              <a16:creationId xmlns:a16="http://schemas.microsoft.com/office/drawing/2014/main" id="{CD2AA0EE-4EA2-4C48-BEE9-3F6B8B727A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76650" y="952500"/>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18234</xdr:colOff>
      <xdr:row>12</xdr:row>
      <xdr:rowOff>53884</xdr:rowOff>
    </xdr:from>
    <xdr:to>
      <xdr:col>1</xdr:col>
      <xdr:colOff>192405</xdr:colOff>
      <xdr:row>14</xdr:row>
      <xdr:rowOff>53884</xdr:rowOff>
    </xdr:to>
    <xdr:pic>
      <xdr:nvPicPr>
        <xdr:cNvPr id="4391" name="Picture 31" descr="stamp cost">
          <a:extLst>
            <a:ext uri="{FF2B5EF4-FFF2-40B4-BE49-F238E27FC236}">
              <a16:creationId xmlns:a16="http://schemas.microsoft.com/office/drawing/2014/main" id="{00000000-0008-0000-0300-000027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359" y="2292259"/>
          <a:ext cx="174171"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182880</xdr:colOff>
      <xdr:row>17</xdr:row>
      <xdr:rowOff>0</xdr:rowOff>
    </xdr:to>
    <xdr:pic>
      <xdr:nvPicPr>
        <xdr:cNvPr id="4392" name="Picture 15" descr="Not applicable">
          <a:extLst>
            <a:ext uri="{FF2B5EF4-FFF2-40B4-BE49-F238E27FC236}">
              <a16:creationId xmlns:a16="http://schemas.microsoft.com/office/drawing/2014/main" id="{00000000-0008-0000-0300-0000281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9429" y="1254034"/>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15</xdr:row>
      <xdr:rowOff>0</xdr:rowOff>
    </xdr:from>
    <xdr:to>
      <xdr:col>5</xdr:col>
      <xdr:colOff>182880</xdr:colOff>
      <xdr:row>17</xdr:row>
      <xdr:rowOff>0</xdr:rowOff>
    </xdr:to>
    <xdr:pic>
      <xdr:nvPicPr>
        <xdr:cNvPr id="4393" name="Picture 15" descr="Not applicable">
          <a:extLst>
            <a:ext uri="{FF2B5EF4-FFF2-40B4-BE49-F238E27FC236}">
              <a16:creationId xmlns:a16="http://schemas.microsoft.com/office/drawing/2014/main" id="{00000000-0008-0000-0300-0000291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78331" y="1254034"/>
          <a:ext cx="1828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0</xdr:colOff>
      <xdr:row>15</xdr:row>
      <xdr:rowOff>0</xdr:rowOff>
    </xdr:from>
    <xdr:ext cx="182880" cy="381000"/>
    <xdr:pic>
      <xdr:nvPicPr>
        <xdr:cNvPr id="6" name="Picture 15" descr="Not applicable">
          <a:extLst>
            <a:ext uri="{FF2B5EF4-FFF2-40B4-BE49-F238E27FC236}">
              <a16:creationId xmlns:a16="http://schemas.microsoft.com/office/drawing/2014/main" id="{BF267251-D6A4-43D3-936C-D81A8015FF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0" y="1666875"/>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11</xdr:row>
      <xdr:rowOff>0</xdr:rowOff>
    </xdr:from>
    <xdr:ext cx="182880" cy="381000"/>
    <xdr:pic>
      <xdr:nvPicPr>
        <xdr:cNvPr id="7" name="Picture 15" descr="Not applicable">
          <a:extLst>
            <a:ext uri="{FF2B5EF4-FFF2-40B4-BE49-F238E27FC236}">
              <a16:creationId xmlns:a16="http://schemas.microsoft.com/office/drawing/2014/main" id="{286BAE86-7868-4D83-A579-8399B35D7A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29050" y="904875"/>
          <a:ext cx="182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115"/>
  <sheetViews>
    <sheetView tabSelected="1" zoomScaleNormal="100" workbookViewId="0">
      <pane xSplit="1" topLeftCell="B1" activePane="topRight" state="frozen"/>
      <selection pane="topRight"/>
    </sheetView>
  </sheetViews>
  <sheetFormatPr defaultRowHeight="15" x14ac:dyDescent="0.25"/>
  <cols>
    <col min="1" max="1" width="9.28515625" bestFit="1" customWidth="1"/>
    <col min="3" max="3" width="12" bestFit="1" customWidth="1"/>
    <col min="5" max="5" width="9.5703125" bestFit="1" customWidth="1"/>
    <col min="7" max="7" width="9.28515625" bestFit="1" customWidth="1"/>
    <col min="9" max="9" width="9.28515625" bestFit="1" customWidth="1"/>
    <col min="11" max="11" width="9.42578125" bestFit="1" customWidth="1"/>
    <col min="13" max="13" width="9.28515625" bestFit="1" customWidth="1"/>
    <col min="15" max="15" width="9.28515625" bestFit="1" customWidth="1"/>
    <col min="17" max="17" width="9.28515625" bestFit="1" customWidth="1"/>
    <col min="19" max="19" width="9.28515625" bestFit="1" customWidth="1"/>
    <col min="21" max="21" width="9.85546875" bestFit="1" customWidth="1"/>
    <col min="23" max="23" width="9.28515625" bestFit="1" customWidth="1"/>
    <col min="25" max="25" width="9.28515625" bestFit="1" customWidth="1"/>
    <col min="27" max="27" width="9.28515625" bestFit="1" customWidth="1"/>
    <col min="29" max="29" width="9.85546875" bestFit="1" customWidth="1"/>
    <col min="31" max="31" width="9.28515625" bestFit="1" customWidth="1"/>
    <col min="33" max="33" width="9.28515625" bestFit="1" customWidth="1"/>
    <col min="35" max="35" width="9.28515625" bestFit="1" customWidth="1"/>
    <col min="36" max="39" width="9.28515625" customWidth="1"/>
    <col min="43" max="43" width="9.28515625" bestFit="1" customWidth="1"/>
    <col min="45" max="45" width="9.28515625" bestFit="1" customWidth="1"/>
    <col min="47" max="47" width="9.28515625" bestFit="1" customWidth="1"/>
    <col min="49" max="49" width="9.28515625" bestFit="1" customWidth="1"/>
    <col min="51" max="51" width="9.28515625" bestFit="1" customWidth="1"/>
    <col min="53" max="53" width="9.28515625" bestFit="1" customWidth="1"/>
    <col min="55" max="55" width="9.28515625" bestFit="1" customWidth="1"/>
    <col min="57" max="57" width="9.28515625" bestFit="1" customWidth="1"/>
    <col min="58" max="58" width="16.85546875" customWidth="1"/>
    <col min="59" max="59" width="15.42578125" customWidth="1"/>
    <col min="60" max="60" width="11.42578125" bestFit="1" customWidth="1"/>
    <col min="61" max="61" width="10.140625" customWidth="1"/>
    <col min="62" max="75" width="9.140625" customWidth="1"/>
    <col min="76" max="76" width="9.42578125" customWidth="1"/>
    <col min="77" max="81" width="9.140625" customWidth="1"/>
    <col min="82" max="83" width="10.140625" customWidth="1"/>
    <col min="85" max="85" width="11.28515625" customWidth="1"/>
  </cols>
  <sheetData>
    <row r="1" spans="1:85" ht="15.2" customHeight="1" x14ac:dyDescent="0.25">
      <c r="A1" s="18" t="s">
        <v>0</v>
      </c>
      <c r="B1" s="127" t="s">
        <v>2</v>
      </c>
      <c r="C1" s="128"/>
      <c r="D1" s="127" t="s">
        <v>94</v>
      </c>
      <c r="E1" s="128"/>
      <c r="F1" s="127" t="s">
        <v>3</v>
      </c>
      <c r="G1" s="128"/>
      <c r="H1" s="127" t="s">
        <v>94</v>
      </c>
      <c r="I1" s="128"/>
      <c r="J1" s="127" t="s">
        <v>3</v>
      </c>
      <c r="K1" s="128"/>
      <c r="L1" s="150" t="s">
        <v>5</v>
      </c>
      <c r="M1" s="151"/>
      <c r="N1" s="127" t="s">
        <v>80</v>
      </c>
      <c r="O1" s="128"/>
      <c r="P1" s="127" t="s">
        <v>6</v>
      </c>
      <c r="Q1" s="128"/>
      <c r="R1" s="127" t="s">
        <v>85</v>
      </c>
      <c r="S1" s="128"/>
      <c r="T1" s="127" t="s">
        <v>8</v>
      </c>
      <c r="U1" s="128"/>
      <c r="V1" s="127" t="s">
        <v>108</v>
      </c>
      <c r="W1" s="128"/>
      <c r="X1" s="127" t="s">
        <v>94</v>
      </c>
      <c r="Y1" s="128"/>
      <c r="Z1" s="127" t="s">
        <v>9</v>
      </c>
      <c r="AA1" s="128"/>
      <c r="AB1" s="127" t="s">
        <v>10</v>
      </c>
      <c r="AC1" s="128"/>
      <c r="AD1" s="127" t="s">
        <v>11</v>
      </c>
      <c r="AE1" s="128"/>
      <c r="AF1" s="127" t="s">
        <v>80</v>
      </c>
      <c r="AG1" s="128"/>
      <c r="AH1" s="127" t="s">
        <v>83</v>
      </c>
      <c r="AI1" s="128"/>
      <c r="AJ1" s="127" t="s">
        <v>91</v>
      </c>
      <c r="AK1" s="179"/>
      <c r="AL1" s="190" t="s">
        <v>92</v>
      </c>
      <c r="AM1" s="128"/>
      <c r="AN1" s="127" t="s">
        <v>12</v>
      </c>
      <c r="AO1" s="128"/>
      <c r="AP1" s="127" t="s">
        <v>70</v>
      </c>
      <c r="AQ1" s="128"/>
      <c r="AR1" s="127" t="s">
        <v>71</v>
      </c>
      <c r="AS1" s="128"/>
      <c r="AT1" s="127" t="s">
        <v>72</v>
      </c>
      <c r="AU1" s="128"/>
      <c r="AV1" s="127" t="s">
        <v>73</v>
      </c>
      <c r="AW1" s="128"/>
      <c r="AX1" s="127" t="s">
        <v>74</v>
      </c>
      <c r="AY1" s="128"/>
      <c r="AZ1" s="127" t="s">
        <v>75</v>
      </c>
      <c r="BA1" s="128"/>
      <c r="BB1" s="127" t="s">
        <v>102</v>
      </c>
      <c r="BC1" s="128"/>
      <c r="BD1" s="127" t="s">
        <v>103</v>
      </c>
      <c r="BE1" s="128"/>
      <c r="BF1" s="127" t="s">
        <v>13</v>
      </c>
      <c r="BG1" s="128"/>
      <c r="BH1" s="18" t="s">
        <v>14</v>
      </c>
    </row>
    <row r="2" spans="1:85" ht="15.2" customHeight="1" x14ac:dyDescent="0.25">
      <c r="A2" s="19" t="s">
        <v>1</v>
      </c>
      <c r="B2" s="136"/>
      <c r="C2" s="137"/>
      <c r="D2" s="136" t="s">
        <v>93</v>
      </c>
      <c r="E2" s="137"/>
      <c r="F2" s="136" t="s">
        <v>2</v>
      </c>
      <c r="G2" s="137"/>
      <c r="H2" s="136" t="s">
        <v>95</v>
      </c>
      <c r="I2" s="137"/>
      <c r="J2" s="136" t="s">
        <v>4</v>
      </c>
      <c r="K2" s="137"/>
      <c r="L2" s="152" t="s">
        <v>2</v>
      </c>
      <c r="M2" s="153"/>
      <c r="N2" s="136" t="s">
        <v>81</v>
      </c>
      <c r="O2" s="137"/>
      <c r="P2" s="136" t="s">
        <v>7</v>
      </c>
      <c r="Q2" s="137"/>
      <c r="R2" s="136" t="s">
        <v>86</v>
      </c>
      <c r="S2" s="137"/>
      <c r="T2" s="136" t="s">
        <v>2</v>
      </c>
      <c r="U2" s="137"/>
      <c r="V2" s="136" t="s">
        <v>109</v>
      </c>
      <c r="W2" s="137"/>
      <c r="X2" s="136" t="s">
        <v>96</v>
      </c>
      <c r="Y2" s="137"/>
      <c r="Z2" s="136"/>
      <c r="AA2" s="137"/>
      <c r="AB2" s="136"/>
      <c r="AC2" s="137"/>
      <c r="AD2" s="136"/>
      <c r="AE2" s="137"/>
      <c r="AF2" s="136" t="s">
        <v>82</v>
      </c>
      <c r="AG2" s="137"/>
      <c r="AH2" s="136" t="s">
        <v>84</v>
      </c>
      <c r="AI2" s="137"/>
      <c r="AJ2" s="136"/>
      <c r="AK2" s="180"/>
      <c r="AL2" s="191"/>
      <c r="AM2" s="137"/>
      <c r="AN2" s="136"/>
      <c r="AO2" s="137"/>
      <c r="AP2" s="136"/>
      <c r="AQ2" s="137"/>
      <c r="AR2" s="136"/>
      <c r="AS2" s="137"/>
      <c r="AT2" s="136"/>
      <c r="AU2" s="137"/>
      <c r="AV2" s="136"/>
      <c r="AW2" s="137"/>
      <c r="AX2" s="136"/>
      <c r="AY2" s="137"/>
      <c r="AZ2" s="136"/>
      <c r="BA2" s="137"/>
      <c r="BB2" s="136"/>
      <c r="BC2" s="137"/>
      <c r="BD2" s="136"/>
      <c r="BE2" s="137"/>
      <c r="BF2" s="129"/>
      <c r="BG2" s="130"/>
      <c r="BH2" s="19" t="s">
        <v>15</v>
      </c>
    </row>
    <row r="3" spans="1:85" x14ac:dyDescent="0.25">
      <c r="A3" s="19"/>
      <c r="B3" s="21" t="s">
        <v>17</v>
      </c>
      <c r="C3" s="21" t="s">
        <v>18</v>
      </c>
      <c r="D3" s="21" t="s">
        <v>17</v>
      </c>
      <c r="E3" s="21" t="s">
        <v>18</v>
      </c>
      <c r="F3" s="21" t="s">
        <v>17</v>
      </c>
      <c r="G3" s="21" t="s">
        <v>18</v>
      </c>
      <c r="H3" s="21" t="s">
        <v>17</v>
      </c>
      <c r="I3" s="21" t="s">
        <v>18</v>
      </c>
      <c r="J3" s="21" t="s">
        <v>17</v>
      </c>
      <c r="K3" s="21" t="s">
        <v>18</v>
      </c>
      <c r="L3" s="21" t="s">
        <v>17</v>
      </c>
      <c r="M3" s="21" t="s">
        <v>18</v>
      </c>
      <c r="N3" s="21" t="s">
        <v>17</v>
      </c>
      <c r="O3" s="21" t="s">
        <v>18</v>
      </c>
      <c r="P3" s="21" t="s">
        <v>17</v>
      </c>
      <c r="Q3" s="21" t="s">
        <v>18</v>
      </c>
      <c r="R3" s="21" t="s">
        <v>17</v>
      </c>
      <c r="S3" s="21" t="s">
        <v>18</v>
      </c>
      <c r="T3" s="21" t="s">
        <v>17</v>
      </c>
      <c r="U3" s="21" t="s">
        <v>18</v>
      </c>
      <c r="V3" s="21" t="s">
        <v>17</v>
      </c>
      <c r="W3" s="21" t="s">
        <v>18</v>
      </c>
      <c r="X3" s="21" t="s">
        <v>17</v>
      </c>
      <c r="Y3" s="21" t="s">
        <v>18</v>
      </c>
      <c r="Z3" s="21" t="s">
        <v>17</v>
      </c>
      <c r="AA3" s="21" t="s">
        <v>18</v>
      </c>
      <c r="AB3" s="21" t="s">
        <v>17</v>
      </c>
      <c r="AC3" s="21" t="s">
        <v>18</v>
      </c>
      <c r="AD3" s="21" t="s">
        <v>17</v>
      </c>
      <c r="AE3" s="21" t="s">
        <v>18</v>
      </c>
      <c r="AF3" s="21" t="s">
        <v>17</v>
      </c>
      <c r="AG3" s="21" t="s">
        <v>18</v>
      </c>
      <c r="AH3" s="21" t="s">
        <v>17</v>
      </c>
      <c r="AI3" s="21" t="s">
        <v>18</v>
      </c>
      <c r="AJ3" s="21" t="s">
        <v>17</v>
      </c>
      <c r="AK3" s="21" t="s">
        <v>18</v>
      </c>
      <c r="AL3" s="21" t="s">
        <v>17</v>
      </c>
      <c r="AM3" s="21" t="s">
        <v>18</v>
      </c>
      <c r="AN3" s="21" t="s">
        <v>17</v>
      </c>
      <c r="AO3" s="21" t="s">
        <v>18</v>
      </c>
      <c r="AP3" s="21" t="s">
        <v>17</v>
      </c>
      <c r="AQ3" s="21" t="s">
        <v>18</v>
      </c>
      <c r="AR3" s="21" t="s">
        <v>17</v>
      </c>
      <c r="AS3" s="21" t="s">
        <v>18</v>
      </c>
      <c r="AT3" s="21" t="s">
        <v>17</v>
      </c>
      <c r="AU3" s="21" t="s">
        <v>18</v>
      </c>
      <c r="AV3" s="21" t="s">
        <v>17</v>
      </c>
      <c r="AW3" s="21" t="s">
        <v>18</v>
      </c>
      <c r="AX3" s="21" t="s">
        <v>17</v>
      </c>
      <c r="AY3" s="21" t="s">
        <v>18</v>
      </c>
      <c r="AZ3" s="21" t="s">
        <v>17</v>
      </c>
      <c r="BA3" s="21" t="s">
        <v>18</v>
      </c>
      <c r="BB3" s="21" t="s">
        <v>17</v>
      </c>
      <c r="BC3" s="21" t="s">
        <v>18</v>
      </c>
      <c r="BD3" s="21" t="s">
        <v>17</v>
      </c>
      <c r="BE3" s="21" t="s">
        <v>18</v>
      </c>
      <c r="BF3" s="80" t="s">
        <v>19</v>
      </c>
      <c r="BG3" s="249" t="s">
        <v>18</v>
      </c>
      <c r="BH3" s="20" t="s">
        <v>16</v>
      </c>
    </row>
    <row r="4" spans="1:85" s="32" customFormat="1" ht="15" customHeight="1" x14ac:dyDescent="0.25">
      <c r="A4" s="251">
        <v>2024</v>
      </c>
      <c r="B4" s="254">
        <v>26</v>
      </c>
      <c r="C4" s="17">
        <v>599607</v>
      </c>
      <c r="D4" s="154"/>
      <c r="E4" s="17" t="s">
        <v>20</v>
      </c>
      <c r="F4" s="254">
        <v>12.5</v>
      </c>
      <c r="G4" s="17">
        <v>32424</v>
      </c>
      <c r="H4" s="154"/>
      <c r="I4" s="17" t="s">
        <v>20</v>
      </c>
      <c r="J4" s="254">
        <v>85</v>
      </c>
      <c r="K4" s="17">
        <v>14284</v>
      </c>
      <c r="L4" s="254">
        <v>12.5</v>
      </c>
      <c r="M4" s="17">
        <v>4157</v>
      </c>
      <c r="N4" s="154"/>
      <c r="O4" s="17" t="s">
        <v>20</v>
      </c>
      <c r="P4" s="124"/>
      <c r="Q4" s="17">
        <v>77</v>
      </c>
      <c r="R4" s="124"/>
      <c r="S4" s="110">
        <v>882</v>
      </c>
      <c r="T4" s="254">
        <v>59</v>
      </c>
      <c r="U4" s="17">
        <v>49524</v>
      </c>
      <c r="V4" s="254">
        <v>26</v>
      </c>
      <c r="W4" s="17">
        <v>1128</v>
      </c>
      <c r="X4" s="154"/>
      <c r="Y4" s="17"/>
      <c r="Z4" s="254">
        <v>37.5</v>
      </c>
      <c r="AA4" s="110">
        <v>8229</v>
      </c>
      <c r="AB4" s="254">
        <v>30</v>
      </c>
      <c r="AC4" s="17">
        <v>23043</v>
      </c>
      <c r="AD4" s="254">
        <v>30</v>
      </c>
      <c r="AE4" s="17">
        <v>4941</v>
      </c>
      <c r="AF4" s="154"/>
      <c r="AG4" s="114" t="s">
        <v>20</v>
      </c>
      <c r="AH4" s="124"/>
      <c r="AI4" s="17">
        <v>8430</v>
      </c>
      <c r="AJ4" s="181"/>
      <c r="AK4" s="111">
        <v>0</v>
      </c>
      <c r="AL4" s="184"/>
      <c r="AM4" s="111">
        <v>0</v>
      </c>
      <c r="AN4" s="123"/>
      <c r="AO4" s="112"/>
      <c r="AP4" s="254">
        <v>78</v>
      </c>
      <c r="AQ4" s="17">
        <v>13683</v>
      </c>
      <c r="AR4" s="254">
        <v>177</v>
      </c>
      <c r="AS4" s="17">
        <v>565</v>
      </c>
      <c r="AT4" s="254">
        <v>37.5</v>
      </c>
      <c r="AU4" s="110">
        <v>1686</v>
      </c>
      <c r="AV4" s="254">
        <v>130</v>
      </c>
      <c r="AW4" s="17">
        <v>3393</v>
      </c>
      <c r="AX4" s="254">
        <v>295</v>
      </c>
      <c r="AY4" s="17">
        <v>98</v>
      </c>
      <c r="AZ4" s="254">
        <v>62.5</v>
      </c>
      <c r="BA4" s="17">
        <v>227</v>
      </c>
      <c r="BB4" s="254">
        <v>260</v>
      </c>
      <c r="BC4" s="17">
        <v>685</v>
      </c>
      <c r="BD4" s="254">
        <v>590</v>
      </c>
      <c r="BE4" s="17">
        <v>16</v>
      </c>
      <c r="BF4" s="266">
        <v>23272156.5</v>
      </c>
      <c r="BG4" s="58">
        <f>SUM(C4,G4,K4,M4,O4,Q4,S4,U4,W4,AA4,AC4,AE4,AG4,AI4,AK4,AM4,AQ4,AS4,AU4,AW4,AY4,BA4,BC4,BE4)</f>
        <v>767079</v>
      </c>
      <c r="BH4" s="264">
        <f>SUM((BG4-BG5)/BG5)</f>
        <v>-2.9144190779465035E-2</v>
      </c>
      <c r="BI4" s="54"/>
    </row>
    <row r="5" spans="1:85" s="32" customFormat="1" ht="15" customHeight="1" x14ac:dyDescent="0.25">
      <c r="A5" s="253" t="s">
        <v>111</v>
      </c>
      <c r="B5" s="252"/>
      <c r="C5" s="17">
        <v>619235</v>
      </c>
      <c r="D5" s="134"/>
      <c r="E5" s="17" t="s">
        <v>20</v>
      </c>
      <c r="F5" s="104"/>
      <c r="G5" s="17">
        <v>30208</v>
      </c>
      <c r="H5" s="134"/>
      <c r="I5" s="17" t="s">
        <v>20</v>
      </c>
      <c r="J5" s="104"/>
      <c r="K5" s="17">
        <v>16029</v>
      </c>
      <c r="L5" s="104"/>
      <c r="M5" s="17">
        <v>3921</v>
      </c>
      <c r="N5" s="134"/>
      <c r="O5" s="17" t="s">
        <v>20</v>
      </c>
      <c r="P5" s="125"/>
      <c r="Q5" s="17">
        <v>122</v>
      </c>
      <c r="R5" s="125"/>
      <c r="S5" s="17">
        <v>594</v>
      </c>
      <c r="T5" s="104"/>
      <c r="U5" s="17">
        <v>52468</v>
      </c>
      <c r="V5" s="104"/>
      <c r="W5" s="110">
        <v>1223</v>
      </c>
      <c r="X5" s="134"/>
      <c r="Y5" s="17"/>
      <c r="Z5" s="104"/>
      <c r="AA5" s="17">
        <v>7880</v>
      </c>
      <c r="AB5" s="104"/>
      <c r="AC5" s="17">
        <v>23643</v>
      </c>
      <c r="AD5" s="104"/>
      <c r="AE5" s="17">
        <v>5225</v>
      </c>
      <c r="AF5" s="134"/>
      <c r="AG5" s="114" t="s">
        <v>20</v>
      </c>
      <c r="AH5" s="125"/>
      <c r="AI5" s="17">
        <v>8368</v>
      </c>
      <c r="AJ5" s="182"/>
      <c r="AK5" s="111">
        <v>0</v>
      </c>
      <c r="AL5" s="185"/>
      <c r="AM5" s="111">
        <v>0</v>
      </c>
      <c r="AN5" s="187"/>
      <c r="AO5" s="112"/>
      <c r="AP5" s="104"/>
      <c r="AQ5" s="17">
        <v>13143</v>
      </c>
      <c r="AR5" s="104"/>
      <c r="AS5" s="17">
        <v>547</v>
      </c>
      <c r="AT5" s="104"/>
      <c r="AU5" s="17">
        <v>1592</v>
      </c>
      <c r="AV5" s="104"/>
      <c r="AW5" s="17">
        <v>4625</v>
      </c>
      <c r="AX5" s="104"/>
      <c r="AY5" s="17">
        <v>106</v>
      </c>
      <c r="AZ5" s="104"/>
      <c r="BA5" s="110">
        <v>290</v>
      </c>
      <c r="BB5" s="104"/>
      <c r="BC5" s="17">
        <v>870</v>
      </c>
      <c r="BD5" s="104"/>
      <c r="BE5" s="17">
        <v>17</v>
      </c>
      <c r="BF5" s="265">
        <v>21911982</v>
      </c>
      <c r="BG5" s="58">
        <f>SUM(C5,G5,K5,M5,O5,Q5,S5,U5,W5,AA5,AC5,AE5,AG5,AI5,AK5,AM5,AQ5,AS5,AU5,AW5,AY5,BA5,BC5,BE5)</f>
        <v>790106</v>
      </c>
      <c r="BH5" s="264">
        <f>SUM((BG5-BG6)/BG6)</f>
        <v>-4.4817510706685335E-3</v>
      </c>
      <c r="BI5" s="54"/>
    </row>
    <row r="6" spans="1:85" s="121" customFormat="1" x14ac:dyDescent="0.25">
      <c r="A6" s="113">
        <v>2022</v>
      </c>
      <c r="B6" s="124"/>
      <c r="C6" s="114">
        <v>622387</v>
      </c>
      <c r="D6" s="134"/>
      <c r="E6" s="114" t="s">
        <v>20</v>
      </c>
      <c r="F6" s="124"/>
      <c r="G6" s="114">
        <v>26669</v>
      </c>
      <c r="H6" s="134"/>
      <c r="I6" s="114" t="s">
        <v>20</v>
      </c>
      <c r="J6" s="124"/>
      <c r="K6" s="115">
        <v>21416</v>
      </c>
      <c r="L6" s="124"/>
      <c r="M6" s="114">
        <v>3317</v>
      </c>
      <c r="N6" s="134"/>
      <c r="O6" s="114" t="s">
        <v>20</v>
      </c>
      <c r="P6" s="125"/>
      <c r="Q6" s="114">
        <v>87</v>
      </c>
      <c r="R6" s="125"/>
      <c r="S6" s="114">
        <v>542</v>
      </c>
      <c r="T6" s="124"/>
      <c r="U6" s="114">
        <v>51847</v>
      </c>
      <c r="V6" s="124"/>
      <c r="W6" s="114">
        <v>976</v>
      </c>
      <c r="X6" s="134"/>
      <c r="Y6" s="114" t="s">
        <v>20</v>
      </c>
      <c r="Z6" s="124"/>
      <c r="AA6" s="114">
        <v>7306</v>
      </c>
      <c r="AB6" s="124"/>
      <c r="AC6" s="114">
        <v>23920</v>
      </c>
      <c r="AD6" s="124"/>
      <c r="AE6" s="114">
        <v>5153</v>
      </c>
      <c r="AF6" s="135"/>
      <c r="AG6" s="114" t="s">
        <v>20</v>
      </c>
      <c r="AH6" s="125"/>
      <c r="AI6" s="114">
        <v>9494</v>
      </c>
      <c r="AJ6" s="182"/>
      <c r="AK6" s="58">
        <v>0</v>
      </c>
      <c r="AL6" s="185"/>
      <c r="AM6" s="58">
        <v>0</v>
      </c>
      <c r="AN6" s="188"/>
      <c r="AO6" s="116" t="s">
        <v>20</v>
      </c>
      <c r="AP6" s="124"/>
      <c r="AQ6" s="114">
        <v>14247</v>
      </c>
      <c r="AR6" s="124"/>
      <c r="AS6" s="114">
        <v>585</v>
      </c>
      <c r="AT6" s="124"/>
      <c r="AU6" s="114">
        <v>869</v>
      </c>
      <c r="AV6" s="124"/>
      <c r="AW6" s="114">
        <v>3767</v>
      </c>
      <c r="AX6" s="124"/>
      <c r="AY6" s="114">
        <v>77</v>
      </c>
      <c r="AZ6" s="124"/>
      <c r="BA6" s="114">
        <v>150</v>
      </c>
      <c r="BB6" s="124"/>
      <c r="BC6" s="114">
        <v>830</v>
      </c>
      <c r="BD6" s="124"/>
      <c r="BE6" s="114">
        <v>24</v>
      </c>
      <c r="BF6" s="117">
        <f>SUM((C6*21)+(G6*10)+(K6*50)+(M6*10)+(Q6*1)+(S6*1)+(U6*51)+(W6*21)+(AA6*33)+(AC6*25)+(AE6*25)+(AI6*1)+(AK6*1)+(AQ6*63)+(AS6*153)+(AU6*30)+(AW6*105)+(AY6*255)+(BA6*50)+(BC6*210)+(BE6*510))</f>
        <v>19705872</v>
      </c>
      <c r="BG6" s="118">
        <f>SUM(C6,G6,K6,M6,O6,Q6,S6,U6,W6,AA6,AC6,AE6,AG6,AI6,AK6,AM6,AQ6,AS6,AU6,AW6,AY6,BA6,BC6,BE6)</f>
        <v>793663</v>
      </c>
      <c r="BH6" s="119">
        <f t="shared" ref="BH5:BH10" si="0">SUM((BG6-BG7)/BG7)</f>
        <v>-8.3501448659484764E-2</v>
      </c>
      <c r="BI6" s="120"/>
    </row>
    <row r="7" spans="1:85" s="32" customFormat="1" x14ac:dyDescent="0.25">
      <c r="A7" s="97">
        <v>2021</v>
      </c>
      <c r="B7" s="125"/>
      <c r="C7" s="39">
        <v>684330</v>
      </c>
      <c r="D7" s="134"/>
      <c r="E7" s="39" t="s">
        <v>20</v>
      </c>
      <c r="F7" s="125"/>
      <c r="G7" s="39">
        <v>29014</v>
      </c>
      <c r="H7" s="134"/>
      <c r="I7" s="39" t="s">
        <v>20</v>
      </c>
      <c r="J7" s="125"/>
      <c r="K7" s="39">
        <v>21156</v>
      </c>
      <c r="L7" s="125"/>
      <c r="M7" s="39">
        <v>2909</v>
      </c>
      <c r="N7" s="125"/>
      <c r="O7" s="39">
        <v>79</v>
      </c>
      <c r="P7" s="125"/>
      <c r="Q7" s="39">
        <v>90</v>
      </c>
      <c r="R7" s="125"/>
      <c r="S7" s="39">
        <v>505</v>
      </c>
      <c r="T7" s="125"/>
      <c r="U7" s="39">
        <v>53531</v>
      </c>
      <c r="V7" s="126"/>
      <c r="W7" s="39">
        <v>1103</v>
      </c>
      <c r="X7" s="134"/>
      <c r="Y7" s="39" t="s">
        <v>20</v>
      </c>
      <c r="Z7" s="125"/>
      <c r="AA7" s="39">
        <v>8086</v>
      </c>
      <c r="AB7" s="125"/>
      <c r="AC7" s="39">
        <v>23936</v>
      </c>
      <c r="AD7" s="125"/>
      <c r="AE7" s="39">
        <v>5635</v>
      </c>
      <c r="AF7" s="124"/>
      <c r="AG7" s="39">
        <v>57</v>
      </c>
      <c r="AH7" s="125"/>
      <c r="AI7" s="40">
        <v>11004</v>
      </c>
      <c r="AJ7" s="182"/>
      <c r="AK7" s="58">
        <v>0</v>
      </c>
      <c r="AL7" s="185"/>
      <c r="AM7" s="58">
        <v>0</v>
      </c>
      <c r="AN7" s="188"/>
      <c r="AO7" s="4" t="s">
        <v>20</v>
      </c>
      <c r="AP7" s="125"/>
      <c r="AQ7" s="39">
        <v>16639</v>
      </c>
      <c r="AR7" s="125"/>
      <c r="AS7" s="39">
        <v>538</v>
      </c>
      <c r="AT7" s="125"/>
      <c r="AU7" s="39">
        <v>885</v>
      </c>
      <c r="AV7" s="125"/>
      <c r="AW7" s="39">
        <v>5112</v>
      </c>
      <c r="AX7" s="125"/>
      <c r="AY7" s="39">
        <v>112</v>
      </c>
      <c r="AZ7" s="125"/>
      <c r="BA7" s="39">
        <v>120</v>
      </c>
      <c r="BB7" s="125"/>
      <c r="BC7" s="39">
        <v>1117</v>
      </c>
      <c r="BD7" s="125"/>
      <c r="BE7" s="39">
        <v>15</v>
      </c>
      <c r="BF7" s="38">
        <f>SUM((C7*21)+(G7*10)+(K7*50)+(M7*10)+(O7*1)+(Q7*1)+(S7*1)+(U7*51)+(W7*21)+(AA7*33)+(AC7*25)+(AE7*25)+(AG7*1)+(AI7*1)+(AK7*1)+(AQ7*63)+(AS7*153)+(AU7*30)+(AW7*105)+(AY7*255)+(BA7*50)+(BC7*210)+(BE7*510))</f>
        <v>21489713</v>
      </c>
      <c r="BG7" s="85">
        <f>SUM(C7,G7,K7,M7,O7,Q7,S7,U7,W7,AA7,AC7,AE7,AG7,AI7,AK7,AM7,AQ7,AS7,AU7,AW7,AY7,BA7,BC7,BE7)</f>
        <v>865973</v>
      </c>
      <c r="BH7" s="82">
        <f t="shared" si="0"/>
        <v>-7.3091080738852926E-2</v>
      </c>
      <c r="BI7" s="54"/>
    </row>
    <row r="8" spans="1:85" s="32" customFormat="1" x14ac:dyDescent="0.25">
      <c r="A8" s="90">
        <v>2020</v>
      </c>
      <c r="B8" s="125"/>
      <c r="C8" s="39">
        <v>766771</v>
      </c>
      <c r="D8" s="134"/>
      <c r="E8" s="39" t="s">
        <v>20</v>
      </c>
      <c r="F8" s="125"/>
      <c r="G8" s="39">
        <v>28990</v>
      </c>
      <c r="H8" s="134"/>
      <c r="I8" s="39" t="s">
        <v>20</v>
      </c>
      <c r="J8" s="125"/>
      <c r="K8" s="39">
        <v>19348</v>
      </c>
      <c r="L8" s="125"/>
      <c r="M8" s="40">
        <v>4787</v>
      </c>
      <c r="N8" s="125"/>
      <c r="O8" s="40">
        <v>611</v>
      </c>
      <c r="P8" s="125"/>
      <c r="Q8" s="39">
        <v>97</v>
      </c>
      <c r="R8" s="125"/>
      <c r="S8" s="39">
        <v>429</v>
      </c>
      <c r="T8" s="125"/>
      <c r="U8" s="39">
        <v>48134</v>
      </c>
      <c r="V8" s="158"/>
      <c r="W8" s="39"/>
      <c r="X8" s="134"/>
      <c r="Y8" s="39" t="s">
        <v>20</v>
      </c>
      <c r="Z8" s="125"/>
      <c r="AA8" s="39">
        <v>7442</v>
      </c>
      <c r="AB8" s="125"/>
      <c r="AC8" s="39">
        <v>24220</v>
      </c>
      <c r="AD8" s="125"/>
      <c r="AE8" s="39">
        <v>5190</v>
      </c>
      <c r="AF8" s="125"/>
      <c r="AG8" s="39">
        <v>220</v>
      </c>
      <c r="AH8" s="125"/>
      <c r="AI8" s="39">
        <v>5335</v>
      </c>
      <c r="AJ8" s="182"/>
      <c r="AK8" s="58">
        <v>1</v>
      </c>
      <c r="AL8" s="185"/>
      <c r="AM8" s="58">
        <v>0</v>
      </c>
      <c r="AN8" s="188"/>
      <c r="AO8" s="4" t="s">
        <v>20</v>
      </c>
      <c r="AP8" s="125"/>
      <c r="AQ8" s="39">
        <v>16353</v>
      </c>
      <c r="AR8" s="125"/>
      <c r="AS8" s="39">
        <v>592</v>
      </c>
      <c r="AT8" s="125"/>
      <c r="AU8" s="39">
        <v>484</v>
      </c>
      <c r="AV8" s="125"/>
      <c r="AW8" s="39">
        <v>4192</v>
      </c>
      <c r="AX8" s="125"/>
      <c r="AY8" s="39">
        <v>81</v>
      </c>
      <c r="AZ8" s="125"/>
      <c r="BA8" s="39">
        <v>99</v>
      </c>
      <c r="BB8" s="125"/>
      <c r="BC8" s="39">
        <v>869</v>
      </c>
      <c r="BD8" s="125"/>
      <c r="BE8" s="39">
        <v>14</v>
      </c>
      <c r="BF8" s="38">
        <f>SUM((C8*21)+(G8*10)+(K8*50)+(M8*10)+(O8*1)+(Q8*1)+(S8*1)+(U8*51)+(AA8*33)+(AC8*25)+(AE8*25)+(AG8*1)+(AI8*1)+(AK8*1)+(AQ8*63)+(AS8*153)+(AU8*30)+(AW8*105)+(AY8*255)+(BA8*50)+(BC8*210)+(BE8*510))</f>
        <v>22640454</v>
      </c>
      <c r="BG8" s="85">
        <f>SUM(C8,G8,K8,M8,O8,Q8,S8,U8,AA8,AC8,AE8,AG8,AI8,AK8,AM8,AQ8,AS8,AU8,AW8,AY8,BA8,BC8,BE8)</f>
        <v>934259</v>
      </c>
      <c r="BH8" s="82">
        <f t="shared" si="0"/>
        <v>0.20225791964091536</v>
      </c>
      <c r="BI8" s="54"/>
    </row>
    <row r="9" spans="1:85" s="32" customFormat="1" x14ac:dyDescent="0.25">
      <c r="A9" s="88">
        <v>2019</v>
      </c>
      <c r="B9" s="125"/>
      <c r="C9" s="39">
        <v>621189</v>
      </c>
      <c r="D9" s="134"/>
      <c r="E9" s="39" t="s">
        <v>20</v>
      </c>
      <c r="F9" s="125"/>
      <c r="G9" s="39">
        <v>24626</v>
      </c>
      <c r="H9" s="134"/>
      <c r="I9" s="39" t="s">
        <v>20</v>
      </c>
      <c r="J9" s="125"/>
      <c r="K9" s="39">
        <v>16160</v>
      </c>
      <c r="L9" s="125"/>
      <c r="M9" s="39">
        <v>4228</v>
      </c>
      <c r="N9" s="125"/>
      <c r="O9" s="39">
        <v>449</v>
      </c>
      <c r="P9" s="125"/>
      <c r="Q9" s="39">
        <v>178</v>
      </c>
      <c r="R9" s="125"/>
      <c r="S9" s="39">
        <v>522</v>
      </c>
      <c r="T9" s="125"/>
      <c r="U9" s="39">
        <v>42562</v>
      </c>
      <c r="V9" s="159"/>
      <c r="W9" s="39"/>
      <c r="X9" s="134"/>
      <c r="Y9" s="39" t="s">
        <v>20</v>
      </c>
      <c r="Z9" s="125"/>
      <c r="AA9" s="39">
        <v>7657</v>
      </c>
      <c r="AB9" s="125"/>
      <c r="AC9" s="39">
        <v>26986</v>
      </c>
      <c r="AD9" s="125"/>
      <c r="AE9" s="39">
        <v>5293</v>
      </c>
      <c r="AF9" s="125"/>
      <c r="AG9" s="39">
        <v>177</v>
      </c>
      <c r="AH9" s="125"/>
      <c r="AI9" s="39">
        <v>9069</v>
      </c>
      <c r="AJ9" s="182"/>
      <c r="AK9" s="58">
        <v>2</v>
      </c>
      <c r="AL9" s="185"/>
      <c r="AM9" s="58">
        <v>0</v>
      </c>
      <c r="AN9" s="188"/>
      <c r="AO9" s="4" t="s">
        <v>20</v>
      </c>
      <c r="AP9" s="125"/>
      <c r="AQ9" s="39">
        <v>12115</v>
      </c>
      <c r="AR9" s="125"/>
      <c r="AS9" s="39">
        <v>560</v>
      </c>
      <c r="AT9" s="125"/>
      <c r="AU9" s="39">
        <v>393</v>
      </c>
      <c r="AV9" s="125"/>
      <c r="AW9" s="39">
        <v>3946</v>
      </c>
      <c r="AX9" s="125"/>
      <c r="AY9" s="39">
        <v>96</v>
      </c>
      <c r="AZ9" s="125"/>
      <c r="BA9" s="39">
        <v>71</v>
      </c>
      <c r="BB9" s="125"/>
      <c r="BC9" s="39">
        <v>790</v>
      </c>
      <c r="BD9" s="125"/>
      <c r="BE9" s="39">
        <v>18</v>
      </c>
      <c r="BF9" s="38">
        <f>SUM((C9*21)+(G9*10)+(K9*50)+(M9*10)+(O9*1)+(Q9*1)+(S9*1)+(U9*51)+(AA9*33)+(AC9*25)+(AE9*25)+(AG9*1)+(AI9*1)+(AK9*1)+(AQ9*63)+(AS9*153)+(AU9*30)+(AW9*105)+(AY9*255)+(BA9*50)+(BC9*210)+(BE9*510))</f>
        <v>18860379</v>
      </c>
      <c r="BG9" s="85">
        <f>SUM(C9,G9,K9,M9,O9,Q9,S9,U9,AA9,AC9,AE9,AG9,AI9,AK9,AM9,AQ9,AS9,AU9,AW9,AY9,BA9,BC9,BE9)</f>
        <v>777087</v>
      </c>
      <c r="BH9" s="82">
        <f t="shared" si="0"/>
        <v>1.4496405272701875E-2</v>
      </c>
      <c r="BI9" s="54"/>
    </row>
    <row r="10" spans="1:85" s="32" customFormat="1" x14ac:dyDescent="0.25">
      <c r="A10" s="87">
        <v>2018</v>
      </c>
      <c r="B10" s="125"/>
      <c r="C10" s="39">
        <v>617816</v>
      </c>
      <c r="D10" s="134"/>
      <c r="E10" s="39" t="s">
        <v>20</v>
      </c>
      <c r="F10" s="125"/>
      <c r="G10" s="39">
        <v>22746</v>
      </c>
      <c r="H10" s="134"/>
      <c r="I10" s="39" t="s">
        <v>20</v>
      </c>
      <c r="J10" s="125"/>
      <c r="K10" s="39">
        <v>15132</v>
      </c>
      <c r="L10" s="125"/>
      <c r="M10" s="39">
        <v>3589</v>
      </c>
      <c r="N10" s="125"/>
      <c r="O10" s="39">
        <v>331</v>
      </c>
      <c r="P10" s="125"/>
      <c r="Q10" s="39">
        <v>202</v>
      </c>
      <c r="R10" s="125"/>
      <c r="S10" s="39">
        <v>479</v>
      </c>
      <c r="T10" s="125"/>
      <c r="U10" s="39">
        <v>41095</v>
      </c>
      <c r="V10" s="159"/>
      <c r="W10" s="39"/>
      <c r="X10" s="134"/>
      <c r="Y10" s="39" t="s">
        <v>20</v>
      </c>
      <c r="Z10" s="125"/>
      <c r="AA10" s="39">
        <v>7457</v>
      </c>
      <c r="AB10" s="125"/>
      <c r="AC10" s="39">
        <v>24717</v>
      </c>
      <c r="AD10" s="125"/>
      <c r="AE10" s="39">
        <v>4933</v>
      </c>
      <c r="AF10" s="125"/>
      <c r="AG10" s="39">
        <v>174</v>
      </c>
      <c r="AH10" s="125"/>
      <c r="AI10" s="39">
        <v>8154</v>
      </c>
      <c r="AJ10" s="182"/>
      <c r="AK10" s="58">
        <v>1</v>
      </c>
      <c r="AL10" s="185"/>
      <c r="AM10" s="58">
        <v>0</v>
      </c>
      <c r="AN10" s="188"/>
      <c r="AO10" s="4" t="s">
        <v>20</v>
      </c>
      <c r="AP10" s="125"/>
      <c r="AQ10" s="39">
        <v>11111</v>
      </c>
      <c r="AR10" s="125"/>
      <c r="AS10" s="39">
        <v>396</v>
      </c>
      <c r="AT10" s="125"/>
      <c r="AU10" s="39">
        <v>369</v>
      </c>
      <c r="AV10" s="125"/>
      <c r="AW10" s="39">
        <v>5669</v>
      </c>
      <c r="AX10" s="125"/>
      <c r="AY10" s="39">
        <v>92</v>
      </c>
      <c r="AZ10" s="125"/>
      <c r="BA10" s="39">
        <v>62</v>
      </c>
      <c r="BB10" s="125"/>
      <c r="BC10" s="40">
        <v>1432</v>
      </c>
      <c r="BD10" s="125"/>
      <c r="BE10" s="40">
        <v>26</v>
      </c>
      <c r="BF10" s="38">
        <v>18794039</v>
      </c>
      <c r="BG10" s="85">
        <f>SUM(C10,G10,K10,M10,O10,Q10,S10,U10,AA10,AC10,AE10,AG10,AI10,AK10,AM10,AQ10,AS10,AU10,AW10,AY10,BA10,BC10,BE10)</f>
        <v>765983</v>
      </c>
      <c r="BH10" s="82">
        <f t="shared" si="0"/>
        <v>-4.2808407477756674E-2</v>
      </c>
      <c r="BI10" s="54"/>
    </row>
    <row r="11" spans="1:85" s="32" customFormat="1" x14ac:dyDescent="0.25">
      <c r="A11" s="70">
        <v>2017</v>
      </c>
      <c r="B11" s="125"/>
      <c r="C11" s="39">
        <v>652546</v>
      </c>
      <c r="D11" s="134"/>
      <c r="E11" s="39" t="s">
        <v>20</v>
      </c>
      <c r="F11" s="125"/>
      <c r="G11" s="39">
        <v>21804</v>
      </c>
      <c r="H11" s="135"/>
      <c r="I11" s="39" t="s">
        <v>20</v>
      </c>
      <c r="J11" s="125"/>
      <c r="K11" s="39">
        <v>15493</v>
      </c>
      <c r="L11" s="125"/>
      <c r="M11" s="39">
        <v>3823</v>
      </c>
      <c r="N11" s="125"/>
      <c r="O11" s="39">
        <v>543</v>
      </c>
      <c r="P11" s="125"/>
      <c r="Q11" s="39">
        <v>267</v>
      </c>
      <c r="R11" s="125"/>
      <c r="S11" s="39">
        <v>385</v>
      </c>
      <c r="T11" s="125"/>
      <c r="U11" s="39">
        <v>41308</v>
      </c>
      <c r="V11" s="159"/>
      <c r="W11" s="39"/>
      <c r="X11" s="135"/>
      <c r="Y11" s="39" t="s">
        <v>20</v>
      </c>
      <c r="Z11" s="125"/>
      <c r="AA11" s="39">
        <v>7794</v>
      </c>
      <c r="AB11" s="125"/>
      <c r="AC11" s="39">
        <v>26134</v>
      </c>
      <c r="AD11" s="125"/>
      <c r="AE11" s="39">
        <v>4998</v>
      </c>
      <c r="AF11" s="125"/>
      <c r="AG11" s="39">
        <v>150</v>
      </c>
      <c r="AH11" s="125"/>
      <c r="AI11" s="39">
        <v>9469</v>
      </c>
      <c r="AJ11" s="182"/>
      <c r="AK11" s="58">
        <v>1</v>
      </c>
      <c r="AL11" s="185"/>
      <c r="AM11" s="58">
        <v>1</v>
      </c>
      <c r="AN11" s="188"/>
      <c r="AO11" s="4" t="s">
        <v>20</v>
      </c>
      <c r="AP11" s="125"/>
      <c r="AQ11" s="39">
        <v>11148</v>
      </c>
      <c r="AR11" s="125"/>
      <c r="AS11" s="39">
        <v>415</v>
      </c>
      <c r="AT11" s="125"/>
      <c r="AU11" s="39">
        <v>330</v>
      </c>
      <c r="AV11" s="125"/>
      <c r="AW11" s="39">
        <v>2970</v>
      </c>
      <c r="AX11" s="125"/>
      <c r="AY11" s="39">
        <v>78</v>
      </c>
      <c r="AZ11" s="125"/>
      <c r="BA11" s="39">
        <v>59</v>
      </c>
      <c r="BB11" s="125"/>
      <c r="BC11" s="39">
        <v>514</v>
      </c>
      <c r="BD11" s="125"/>
      <c r="BE11" s="39">
        <v>10</v>
      </c>
      <c r="BF11" s="38">
        <v>19110861</v>
      </c>
      <c r="BG11" s="85">
        <v>800240</v>
      </c>
      <c r="BH11" s="82">
        <f t="shared" ref="BH11:BH42" si="1">SUM((BG11-BG12)/BG12)</f>
        <v>-4.9306023334913386E-2</v>
      </c>
      <c r="BI11" s="54"/>
    </row>
    <row r="12" spans="1:85" s="32" customFormat="1" x14ac:dyDescent="0.25">
      <c r="A12" s="69">
        <v>2016</v>
      </c>
      <c r="B12" s="126"/>
      <c r="C12" s="39">
        <v>690777</v>
      </c>
      <c r="D12" s="65"/>
      <c r="E12" s="40">
        <v>3810</v>
      </c>
      <c r="F12" s="126"/>
      <c r="G12" s="39">
        <v>20738</v>
      </c>
      <c r="H12" s="68"/>
      <c r="I12" s="40">
        <v>154</v>
      </c>
      <c r="J12" s="125"/>
      <c r="K12" s="39">
        <v>15926</v>
      </c>
      <c r="L12" s="125"/>
      <c r="M12" s="39">
        <v>3412</v>
      </c>
      <c r="N12" s="125"/>
      <c r="O12" s="39">
        <v>437</v>
      </c>
      <c r="P12" s="125"/>
      <c r="Q12" s="39">
        <v>322</v>
      </c>
      <c r="R12" s="125"/>
      <c r="S12" s="39">
        <v>249</v>
      </c>
      <c r="T12" s="126"/>
      <c r="U12" s="39">
        <v>39736</v>
      </c>
      <c r="V12" s="159"/>
      <c r="W12" s="40"/>
      <c r="X12" s="68"/>
      <c r="Y12" s="40">
        <v>2635</v>
      </c>
      <c r="Z12" s="125"/>
      <c r="AA12" s="39">
        <v>7262</v>
      </c>
      <c r="AB12" s="125"/>
      <c r="AC12" s="39">
        <v>24811</v>
      </c>
      <c r="AD12" s="125"/>
      <c r="AE12" s="39">
        <v>4635</v>
      </c>
      <c r="AF12" s="125"/>
      <c r="AG12" s="39">
        <v>201</v>
      </c>
      <c r="AH12" s="125"/>
      <c r="AI12" s="39">
        <v>7828</v>
      </c>
      <c r="AJ12" s="182"/>
      <c r="AK12" s="58">
        <v>0</v>
      </c>
      <c r="AL12" s="185"/>
      <c r="AM12" s="58">
        <v>1</v>
      </c>
      <c r="AN12" s="188"/>
      <c r="AO12" s="4" t="s">
        <v>20</v>
      </c>
      <c r="AP12" s="125"/>
      <c r="AQ12" s="39">
        <v>12948</v>
      </c>
      <c r="AR12" s="125"/>
      <c r="AS12" s="39">
        <v>498</v>
      </c>
      <c r="AT12" s="125"/>
      <c r="AU12" s="39">
        <v>323</v>
      </c>
      <c r="AV12" s="125"/>
      <c r="AW12" s="39">
        <v>4899</v>
      </c>
      <c r="AX12" s="125"/>
      <c r="AY12" s="39">
        <v>91</v>
      </c>
      <c r="AZ12" s="125"/>
      <c r="BA12" s="39">
        <v>50</v>
      </c>
      <c r="BB12" s="134"/>
      <c r="BC12" s="39"/>
      <c r="BD12" s="134"/>
      <c r="BE12" s="39"/>
      <c r="BF12" s="38">
        <v>20034218</v>
      </c>
      <c r="BG12" s="85">
        <v>841743</v>
      </c>
      <c r="BH12" s="82">
        <f t="shared" si="1"/>
        <v>5.2775269788039036E-3</v>
      </c>
      <c r="BI12" s="54"/>
    </row>
    <row r="13" spans="1:85" s="32" customFormat="1" x14ac:dyDescent="0.25">
      <c r="A13" s="63">
        <v>2015</v>
      </c>
      <c r="B13" s="66"/>
      <c r="C13" s="39">
        <v>700223</v>
      </c>
      <c r="D13" s="154"/>
      <c r="E13" s="4" t="s">
        <v>20</v>
      </c>
      <c r="F13" s="66"/>
      <c r="G13" s="39">
        <v>19577</v>
      </c>
      <c r="H13" s="155"/>
      <c r="I13" s="4" t="s">
        <v>20</v>
      </c>
      <c r="J13" s="125"/>
      <c r="K13" s="39">
        <v>13796</v>
      </c>
      <c r="L13" s="125"/>
      <c r="M13" s="39">
        <v>4229</v>
      </c>
      <c r="N13" s="125"/>
      <c r="O13" s="39">
        <v>493</v>
      </c>
      <c r="P13" s="125"/>
      <c r="Q13" s="39">
        <v>407</v>
      </c>
      <c r="R13" s="125"/>
      <c r="S13" s="39">
        <v>161</v>
      </c>
      <c r="T13" s="67"/>
      <c r="U13" s="39">
        <v>39672</v>
      </c>
      <c r="V13" s="159"/>
      <c r="W13" s="4"/>
      <c r="X13" s="155"/>
      <c r="Y13" s="4" t="s">
        <v>20</v>
      </c>
      <c r="Z13" s="125"/>
      <c r="AA13" s="39">
        <v>7343</v>
      </c>
      <c r="AB13" s="125"/>
      <c r="AC13" s="39">
        <v>25589</v>
      </c>
      <c r="AD13" s="125"/>
      <c r="AE13" s="39">
        <v>5342</v>
      </c>
      <c r="AF13" s="125"/>
      <c r="AG13" s="40">
        <v>231</v>
      </c>
      <c r="AH13" s="125"/>
      <c r="AI13" s="39">
        <v>9260</v>
      </c>
      <c r="AJ13" s="182"/>
      <c r="AK13" s="58">
        <v>1</v>
      </c>
      <c r="AL13" s="185"/>
      <c r="AM13" s="58">
        <v>1</v>
      </c>
      <c r="AN13" s="188"/>
      <c r="AO13" s="37" t="s">
        <v>20</v>
      </c>
      <c r="AP13" s="125"/>
      <c r="AQ13" s="39">
        <v>7488</v>
      </c>
      <c r="AR13" s="125"/>
      <c r="AS13" s="39">
        <v>270</v>
      </c>
      <c r="AT13" s="125"/>
      <c r="AU13" s="39">
        <v>293</v>
      </c>
      <c r="AV13" s="125"/>
      <c r="AW13" s="39">
        <v>2835</v>
      </c>
      <c r="AX13" s="125"/>
      <c r="AY13" s="39">
        <v>59</v>
      </c>
      <c r="AZ13" s="125"/>
      <c r="BA13" s="39">
        <v>54</v>
      </c>
      <c r="BB13" s="134"/>
      <c r="BC13" s="39"/>
      <c r="BD13" s="134"/>
      <c r="BE13" s="39"/>
      <c r="BF13" s="38">
        <v>18765560</v>
      </c>
      <c r="BG13" s="85">
        <v>837324</v>
      </c>
      <c r="BH13" s="82">
        <f t="shared" si="1"/>
        <v>-4.8679613035107318E-3</v>
      </c>
      <c r="BI13" s="54"/>
    </row>
    <row r="14" spans="1:85" s="32" customFormat="1" x14ac:dyDescent="0.25">
      <c r="A14" s="50">
        <v>2014</v>
      </c>
      <c r="B14" s="124"/>
      <c r="C14" s="39">
        <v>708281</v>
      </c>
      <c r="D14" s="134"/>
      <c r="E14" s="4" t="s">
        <v>20</v>
      </c>
      <c r="F14" s="124"/>
      <c r="G14" s="39">
        <v>17753</v>
      </c>
      <c r="H14" s="156"/>
      <c r="I14" s="4" t="s">
        <v>20</v>
      </c>
      <c r="J14" s="125"/>
      <c r="K14" s="39">
        <v>17435</v>
      </c>
      <c r="L14" s="125"/>
      <c r="M14" s="39">
        <v>4022</v>
      </c>
      <c r="N14" s="125"/>
      <c r="O14" s="39">
        <v>352</v>
      </c>
      <c r="P14" s="125"/>
      <c r="Q14" s="39">
        <v>493</v>
      </c>
      <c r="R14" s="125"/>
      <c r="S14" s="39">
        <v>6</v>
      </c>
      <c r="T14" s="53"/>
      <c r="U14" s="39">
        <v>38946</v>
      </c>
      <c r="V14" s="159"/>
      <c r="W14" s="4"/>
      <c r="X14" s="156"/>
      <c r="Y14" s="4" t="s">
        <v>20</v>
      </c>
      <c r="Z14" s="125"/>
      <c r="AA14" s="39">
        <v>7310</v>
      </c>
      <c r="AB14" s="125"/>
      <c r="AC14" s="39">
        <v>24710</v>
      </c>
      <c r="AD14" s="125"/>
      <c r="AE14" s="39">
        <v>5426</v>
      </c>
      <c r="AF14" s="125"/>
      <c r="AG14" s="39">
        <v>168</v>
      </c>
      <c r="AH14" s="125"/>
      <c r="AI14" s="39">
        <v>1725</v>
      </c>
      <c r="AJ14" s="182"/>
      <c r="AK14" s="58">
        <v>1</v>
      </c>
      <c r="AL14" s="185"/>
      <c r="AM14" s="58">
        <v>0</v>
      </c>
      <c r="AN14" s="188"/>
      <c r="AO14" s="37" t="s">
        <v>20</v>
      </c>
      <c r="AP14" s="125"/>
      <c r="AQ14" s="39">
        <v>10053</v>
      </c>
      <c r="AR14" s="125"/>
      <c r="AS14" s="39">
        <v>322</v>
      </c>
      <c r="AT14" s="125"/>
      <c r="AU14" s="39">
        <v>255</v>
      </c>
      <c r="AV14" s="125"/>
      <c r="AW14" s="39">
        <v>4030</v>
      </c>
      <c r="AX14" s="125"/>
      <c r="AY14" s="39">
        <v>81</v>
      </c>
      <c r="AZ14" s="125"/>
      <c r="BA14" s="39">
        <v>51</v>
      </c>
      <c r="BB14" s="134"/>
      <c r="BC14" s="39"/>
      <c r="BD14" s="134"/>
      <c r="BE14" s="39"/>
      <c r="BF14" s="38">
        <f>SUM(20143962-60330)</f>
        <v>20083632</v>
      </c>
      <c r="BG14" s="85">
        <v>841420</v>
      </c>
      <c r="BH14" s="82">
        <f t="shared" si="1"/>
        <v>-2.1448765675462254E-2</v>
      </c>
      <c r="BI14" s="54"/>
    </row>
    <row r="15" spans="1:85" s="32" customFormat="1" x14ac:dyDescent="0.25">
      <c r="A15" s="44">
        <v>2013</v>
      </c>
      <c r="B15" s="125"/>
      <c r="C15" s="39">
        <v>711462</v>
      </c>
      <c r="D15" s="134"/>
      <c r="E15" s="4" t="s">
        <v>20</v>
      </c>
      <c r="F15" s="125"/>
      <c r="G15" s="39">
        <v>17786</v>
      </c>
      <c r="H15" s="156"/>
      <c r="I15" s="4" t="s">
        <v>20</v>
      </c>
      <c r="J15" s="125"/>
      <c r="K15" s="39">
        <v>17004</v>
      </c>
      <c r="L15" s="125"/>
      <c r="M15" s="39">
        <v>3969</v>
      </c>
      <c r="N15" s="156"/>
      <c r="O15" s="4" t="s">
        <v>20</v>
      </c>
      <c r="P15" s="125"/>
      <c r="Q15" s="39">
        <v>516</v>
      </c>
      <c r="R15" s="156"/>
      <c r="S15" s="4" t="s">
        <v>20</v>
      </c>
      <c r="T15" s="64"/>
      <c r="U15" s="39">
        <v>39115</v>
      </c>
      <c r="V15" s="159"/>
      <c r="W15" s="4"/>
      <c r="X15" s="156"/>
      <c r="Y15" s="4" t="s">
        <v>20</v>
      </c>
      <c r="Z15" s="125"/>
      <c r="AA15" s="39">
        <v>7174</v>
      </c>
      <c r="AB15" s="125"/>
      <c r="AC15" s="39">
        <v>24669</v>
      </c>
      <c r="AD15" s="125"/>
      <c r="AE15" s="39">
        <v>5373</v>
      </c>
      <c r="AF15" s="134"/>
      <c r="AG15" s="4" t="s">
        <v>20</v>
      </c>
      <c r="AH15" s="156"/>
      <c r="AI15" s="4" t="s">
        <v>20</v>
      </c>
      <c r="AJ15" s="182"/>
      <c r="AK15" s="58">
        <v>1</v>
      </c>
      <c r="AL15" s="185"/>
      <c r="AM15" s="58">
        <v>0</v>
      </c>
      <c r="AN15" s="188"/>
      <c r="AO15" s="37" t="s">
        <v>20</v>
      </c>
      <c r="AP15" s="125"/>
      <c r="AQ15" s="40">
        <v>20752</v>
      </c>
      <c r="AR15" s="125"/>
      <c r="AS15" s="40">
        <v>643</v>
      </c>
      <c r="AT15" s="125"/>
      <c r="AU15" s="39">
        <v>447</v>
      </c>
      <c r="AV15" s="125"/>
      <c r="AW15" s="40">
        <v>10710</v>
      </c>
      <c r="AX15" s="125"/>
      <c r="AY15" s="40">
        <v>169</v>
      </c>
      <c r="AZ15" s="125"/>
      <c r="BA15" s="39">
        <v>73</v>
      </c>
      <c r="BB15" s="134"/>
      <c r="BC15" s="40"/>
      <c r="BD15" s="134"/>
      <c r="BE15" s="40"/>
      <c r="BF15" s="38">
        <f>SUM(21641621-59535)</f>
        <v>21582086</v>
      </c>
      <c r="BG15" s="85">
        <v>859863</v>
      </c>
      <c r="BH15" s="82">
        <f t="shared" si="1"/>
        <v>8.1107222622795131E-3</v>
      </c>
      <c r="BI15" s="54"/>
    </row>
    <row r="16" spans="1:85" s="32" customFormat="1" x14ac:dyDescent="0.25">
      <c r="A16" s="41">
        <v>2012</v>
      </c>
      <c r="B16" s="125"/>
      <c r="C16" s="39">
        <v>736867</v>
      </c>
      <c r="D16" s="134"/>
      <c r="E16" s="4" t="s">
        <v>20</v>
      </c>
      <c r="F16" s="125"/>
      <c r="G16" s="39">
        <v>18529</v>
      </c>
      <c r="H16" s="156"/>
      <c r="I16" s="4" t="s">
        <v>20</v>
      </c>
      <c r="J16" s="125"/>
      <c r="K16" s="39">
        <v>17228</v>
      </c>
      <c r="L16" s="125"/>
      <c r="M16" s="39">
        <v>3483</v>
      </c>
      <c r="N16" s="156"/>
      <c r="O16" s="4" t="s">
        <v>20</v>
      </c>
      <c r="P16" s="125"/>
      <c r="Q16" s="39">
        <v>529</v>
      </c>
      <c r="R16" s="156"/>
      <c r="S16" s="4" t="s">
        <v>20</v>
      </c>
      <c r="T16" s="64"/>
      <c r="U16" s="39">
        <v>40083</v>
      </c>
      <c r="V16" s="159"/>
      <c r="W16" s="4"/>
      <c r="X16" s="156"/>
      <c r="Y16" s="4" t="s">
        <v>20</v>
      </c>
      <c r="Z16" s="125"/>
      <c r="AA16" s="39">
        <v>6976</v>
      </c>
      <c r="AB16" s="125"/>
      <c r="AC16" s="39">
        <v>24081</v>
      </c>
      <c r="AD16" s="125"/>
      <c r="AE16" s="39">
        <v>5168</v>
      </c>
      <c r="AF16" s="134"/>
      <c r="AG16" s="4" t="s">
        <v>20</v>
      </c>
      <c r="AH16" s="156"/>
      <c r="AI16" s="4" t="s">
        <v>20</v>
      </c>
      <c r="AJ16" s="182"/>
      <c r="AK16" s="58">
        <v>1</v>
      </c>
      <c r="AL16" s="185"/>
      <c r="AM16" s="58">
        <v>0</v>
      </c>
      <c r="AN16" s="188"/>
      <c r="AO16" s="37" t="s">
        <v>20</v>
      </c>
      <c r="AP16" s="46"/>
      <c r="AQ16" s="4" t="s">
        <v>20</v>
      </c>
      <c r="AR16" s="46"/>
      <c r="AS16" s="39" t="s">
        <v>20</v>
      </c>
      <c r="AT16" s="46"/>
      <c r="AU16" s="39" t="s">
        <v>20</v>
      </c>
      <c r="AV16" s="46"/>
      <c r="AW16" s="39" t="s">
        <v>20</v>
      </c>
      <c r="AX16" s="46"/>
      <c r="AY16" s="39" t="s">
        <v>20</v>
      </c>
      <c r="AZ16" s="46"/>
      <c r="BA16" s="39" t="s">
        <v>20</v>
      </c>
      <c r="BB16" s="134"/>
      <c r="BC16" s="4" t="s">
        <v>20</v>
      </c>
      <c r="BD16" s="134"/>
      <c r="BE16" s="39" t="s">
        <v>20</v>
      </c>
      <c r="BF16" s="38">
        <f>SUM(19614168-52245)</f>
        <v>19561923</v>
      </c>
      <c r="BG16" s="85">
        <v>852945</v>
      </c>
      <c r="BH16" s="82">
        <f t="shared" si="1"/>
        <v>5.8031760365782559E-2</v>
      </c>
      <c r="BI16" s="54"/>
      <c r="CG16" s="55"/>
    </row>
    <row r="17" spans="1:85" s="32" customFormat="1" x14ac:dyDescent="0.25">
      <c r="A17" s="25">
        <v>2011</v>
      </c>
      <c r="B17" s="125"/>
      <c r="C17" s="39">
        <v>698738</v>
      </c>
      <c r="D17" s="134"/>
      <c r="E17" s="4" t="s">
        <v>20</v>
      </c>
      <c r="F17" s="125"/>
      <c r="G17" s="39">
        <v>16769</v>
      </c>
      <c r="H17" s="156"/>
      <c r="I17" s="4" t="s">
        <v>20</v>
      </c>
      <c r="J17" s="125"/>
      <c r="K17" s="39">
        <v>13993</v>
      </c>
      <c r="L17" s="125"/>
      <c r="M17" s="39">
        <v>3338</v>
      </c>
      <c r="N17" s="156"/>
      <c r="O17" s="4" t="s">
        <v>20</v>
      </c>
      <c r="P17" s="125"/>
      <c r="Q17" s="39">
        <v>721</v>
      </c>
      <c r="R17" s="156"/>
      <c r="S17" s="4" t="s">
        <v>20</v>
      </c>
      <c r="T17" s="64"/>
      <c r="U17" s="39">
        <v>38052</v>
      </c>
      <c r="V17" s="159"/>
      <c r="W17" s="4"/>
      <c r="X17" s="156"/>
      <c r="Y17" s="4" t="s">
        <v>20</v>
      </c>
      <c r="Z17" s="125"/>
      <c r="AA17" s="39">
        <v>6812</v>
      </c>
      <c r="AB17" s="125"/>
      <c r="AC17" s="39">
        <v>22984</v>
      </c>
      <c r="AD17" s="125"/>
      <c r="AE17" s="39">
        <v>4752</v>
      </c>
      <c r="AF17" s="134"/>
      <c r="AG17" s="4" t="s">
        <v>20</v>
      </c>
      <c r="AH17" s="156"/>
      <c r="AI17" s="4" t="s">
        <v>20</v>
      </c>
      <c r="AJ17" s="182"/>
      <c r="AK17" s="57">
        <v>3</v>
      </c>
      <c r="AL17" s="185"/>
      <c r="AM17" s="58">
        <v>0</v>
      </c>
      <c r="AN17" s="188"/>
      <c r="AO17" s="37" t="s">
        <v>20</v>
      </c>
      <c r="AP17" s="46"/>
      <c r="AQ17" s="39" t="s">
        <v>20</v>
      </c>
      <c r="AR17" s="46"/>
      <c r="AS17" s="39" t="s">
        <v>20</v>
      </c>
      <c r="AT17" s="46"/>
      <c r="AU17" s="39" t="s">
        <v>20</v>
      </c>
      <c r="AV17" s="46"/>
      <c r="AW17" s="39" t="s">
        <v>20</v>
      </c>
      <c r="AX17" s="46"/>
      <c r="AY17" s="39" t="s">
        <v>20</v>
      </c>
      <c r="AZ17" s="46"/>
      <c r="BA17" s="39" t="s">
        <v>20</v>
      </c>
      <c r="BB17" s="134"/>
      <c r="BC17" s="39" t="s">
        <v>20</v>
      </c>
      <c r="BD17" s="134"/>
      <c r="BE17" s="39" t="s">
        <v>20</v>
      </c>
      <c r="BF17" s="38">
        <f>SUM(18483839-50070)</f>
        <v>18433769</v>
      </c>
      <c r="BG17" s="85">
        <v>806162</v>
      </c>
      <c r="BH17" s="82">
        <f t="shared" si="1"/>
        <v>-3.9788367098754475E-2</v>
      </c>
      <c r="BI17" s="54"/>
      <c r="CG17" s="55"/>
    </row>
    <row r="18" spans="1:85" s="32" customFormat="1" x14ac:dyDescent="0.25">
      <c r="A18" s="28">
        <v>2010</v>
      </c>
      <c r="B18" s="125"/>
      <c r="C18" s="39">
        <v>727907</v>
      </c>
      <c r="D18" s="134"/>
      <c r="E18" s="4" t="s">
        <v>20</v>
      </c>
      <c r="F18" s="125"/>
      <c r="G18" s="39">
        <v>17031</v>
      </c>
      <c r="H18" s="156"/>
      <c r="I18" s="4" t="s">
        <v>20</v>
      </c>
      <c r="J18" s="125"/>
      <c r="K18" s="39">
        <v>13250</v>
      </c>
      <c r="L18" s="125"/>
      <c r="M18" s="39">
        <v>3239</v>
      </c>
      <c r="N18" s="156"/>
      <c r="O18" s="4" t="s">
        <v>20</v>
      </c>
      <c r="P18" s="125"/>
      <c r="Q18" s="40">
        <v>923</v>
      </c>
      <c r="R18" s="156"/>
      <c r="S18" s="4" t="s">
        <v>20</v>
      </c>
      <c r="T18" s="64"/>
      <c r="U18" s="39">
        <v>40377</v>
      </c>
      <c r="V18" s="159"/>
      <c r="W18" s="4"/>
      <c r="X18" s="156"/>
      <c r="Y18" s="4" t="s">
        <v>20</v>
      </c>
      <c r="Z18" s="125"/>
      <c r="AA18" s="39">
        <v>6833</v>
      </c>
      <c r="AB18" s="125"/>
      <c r="AC18" s="39">
        <v>24871</v>
      </c>
      <c r="AD18" s="125"/>
      <c r="AE18" s="39">
        <v>5136</v>
      </c>
      <c r="AF18" s="134"/>
      <c r="AG18" s="4" t="s">
        <v>20</v>
      </c>
      <c r="AH18" s="156"/>
      <c r="AI18" s="4" t="s">
        <v>20</v>
      </c>
      <c r="AJ18" s="182"/>
      <c r="AK18" s="58">
        <v>0</v>
      </c>
      <c r="AL18" s="185"/>
      <c r="AM18" s="58">
        <v>0</v>
      </c>
      <c r="AN18" s="188"/>
      <c r="AO18" s="37" t="s">
        <v>20</v>
      </c>
      <c r="AP18" s="46"/>
      <c r="AQ18" s="39" t="s">
        <v>20</v>
      </c>
      <c r="AR18" s="46"/>
      <c r="AS18" s="39" t="s">
        <v>20</v>
      </c>
      <c r="AT18" s="46"/>
      <c r="AU18" s="39" t="s">
        <v>20</v>
      </c>
      <c r="AV18" s="46"/>
      <c r="AW18" s="39" t="s">
        <v>20</v>
      </c>
      <c r="AX18" s="46"/>
      <c r="AY18" s="39" t="s">
        <v>20</v>
      </c>
      <c r="AZ18" s="46"/>
      <c r="BA18" s="39" t="s">
        <v>20</v>
      </c>
      <c r="BB18" s="134"/>
      <c r="BC18" s="39" t="s">
        <v>20</v>
      </c>
      <c r="BD18" s="134"/>
      <c r="BE18" s="39" t="s">
        <v>20</v>
      </c>
      <c r="BF18" s="38">
        <f>SUM(19235646-48585)</f>
        <v>19187061</v>
      </c>
      <c r="BG18" s="85">
        <v>839567</v>
      </c>
      <c r="BH18" s="82">
        <f t="shared" si="1"/>
        <v>-4.1329722002096461E-2</v>
      </c>
      <c r="BI18" s="54"/>
      <c r="CG18" s="55"/>
    </row>
    <row r="19" spans="1:85" s="16" customFormat="1" x14ac:dyDescent="0.25">
      <c r="A19" s="1">
        <v>2009</v>
      </c>
      <c r="B19" s="125"/>
      <c r="C19" s="30">
        <v>758434</v>
      </c>
      <c r="D19" s="134"/>
      <c r="E19" s="4" t="s">
        <v>20</v>
      </c>
      <c r="F19" s="125"/>
      <c r="G19" s="30">
        <v>18587</v>
      </c>
      <c r="H19" s="156"/>
      <c r="I19" s="4" t="s">
        <v>20</v>
      </c>
      <c r="J19" s="125"/>
      <c r="K19" s="30">
        <v>14494</v>
      </c>
      <c r="L19" s="125"/>
      <c r="M19" s="30">
        <v>3259</v>
      </c>
      <c r="N19" s="156"/>
      <c r="O19" s="4" t="s">
        <v>20</v>
      </c>
      <c r="P19" s="125"/>
      <c r="Q19" s="31">
        <v>741</v>
      </c>
      <c r="R19" s="156"/>
      <c r="S19" s="4" t="s">
        <v>20</v>
      </c>
      <c r="T19" s="64"/>
      <c r="U19" s="30">
        <v>41259</v>
      </c>
      <c r="V19" s="159"/>
      <c r="W19" s="4"/>
      <c r="X19" s="156"/>
      <c r="Y19" s="4" t="s">
        <v>20</v>
      </c>
      <c r="Z19" s="125"/>
      <c r="AA19" s="30">
        <v>7382</v>
      </c>
      <c r="AB19" s="125"/>
      <c r="AC19" s="30">
        <v>25934</v>
      </c>
      <c r="AD19" s="125"/>
      <c r="AE19" s="30">
        <v>5670</v>
      </c>
      <c r="AF19" s="134"/>
      <c r="AG19" s="4" t="s">
        <v>20</v>
      </c>
      <c r="AH19" s="156"/>
      <c r="AI19" s="4" t="s">
        <v>20</v>
      </c>
      <c r="AJ19" s="182"/>
      <c r="AK19" s="59">
        <v>1</v>
      </c>
      <c r="AL19" s="185"/>
      <c r="AM19" s="59">
        <v>1</v>
      </c>
      <c r="AN19" s="188"/>
      <c r="AO19" s="17" t="s">
        <v>20</v>
      </c>
      <c r="AP19" s="46"/>
      <c r="AQ19" s="30" t="s">
        <v>20</v>
      </c>
      <c r="AR19" s="46"/>
      <c r="AS19" s="30" t="s">
        <v>20</v>
      </c>
      <c r="AT19" s="46"/>
      <c r="AU19" s="30" t="s">
        <v>20</v>
      </c>
      <c r="AV19" s="46"/>
      <c r="AW19" s="30" t="s">
        <v>20</v>
      </c>
      <c r="AX19" s="46"/>
      <c r="AY19" s="30" t="s">
        <v>20</v>
      </c>
      <c r="AZ19" s="46"/>
      <c r="BA19" s="30" t="s">
        <v>20</v>
      </c>
      <c r="BB19" s="134"/>
      <c r="BC19" s="30" t="s">
        <v>20</v>
      </c>
      <c r="BD19" s="134"/>
      <c r="BE19" s="30" t="s">
        <v>20</v>
      </c>
      <c r="BF19" s="38">
        <f>SUM(20057817-48885)</f>
        <v>20008932</v>
      </c>
      <c r="BG19" s="85">
        <v>875762</v>
      </c>
      <c r="BH19" s="82">
        <f t="shared" si="1"/>
        <v>4.9020288966242553E-2</v>
      </c>
      <c r="BI19" s="54"/>
      <c r="BJ19" s="32"/>
      <c r="BK19" s="32"/>
      <c r="BL19" s="32"/>
      <c r="BM19" s="32"/>
      <c r="BN19" s="32"/>
      <c r="BO19" s="32"/>
      <c r="BP19" s="32"/>
      <c r="BQ19" s="32"/>
      <c r="BR19" s="32"/>
      <c r="BS19" s="32"/>
      <c r="BT19" s="32"/>
      <c r="BU19" s="32"/>
      <c r="BV19" s="32"/>
      <c r="BW19" s="32"/>
      <c r="BX19" s="32"/>
      <c r="BY19" s="32"/>
      <c r="BZ19" s="32"/>
      <c r="CA19" s="32"/>
      <c r="CB19" s="32"/>
      <c r="CC19" s="32"/>
      <c r="CD19" s="32"/>
      <c r="CE19" s="32"/>
      <c r="CG19" s="55"/>
    </row>
    <row r="20" spans="1:85" x14ac:dyDescent="0.25">
      <c r="A20" s="1">
        <v>2008</v>
      </c>
      <c r="B20" s="125"/>
      <c r="C20" s="30">
        <v>719545</v>
      </c>
      <c r="D20" s="134"/>
      <c r="E20" s="4" t="s">
        <v>20</v>
      </c>
      <c r="F20" s="125"/>
      <c r="G20" s="30">
        <v>18138</v>
      </c>
      <c r="H20" s="156"/>
      <c r="I20" s="4" t="s">
        <v>20</v>
      </c>
      <c r="J20" s="125"/>
      <c r="K20" s="30">
        <v>15341</v>
      </c>
      <c r="L20" s="125"/>
      <c r="M20" s="30">
        <v>3328</v>
      </c>
      <c r="N20" s="156"/>
      <c r="O20" s="4" t="s">
        <v>20</v>
      </c>
      <c r="P20" s="125"/>
      <c r="Q20" s="31">
        <v>537</v>
      </c>
      <c r="R20" s="156"/>
      <c r="S20" s="4" t="s">
        <v>20</v>
      </c>
      <c r="T20" s="64"/>
      <c r="U20" s="30">
        <v>39760</v>
      </c>
      <c r="V20" s="159"/>
      <c r="W20" s="4"/>
      <c r="X20" s="156"/>
      <c r="Y20" s="4" t="s">
        <v>20</v>
      </c>
      <c r="Z20" s="125"/>
      <c r="AA20" s="30">
        <v>7168</v>
      </c>
      <c r="AB20" s="125"/>
      <c r="AC20" s="30">
        <v>24864</v>
      </c>
      <c r="AD20" s="125"/>
      <c r="AE20" s="30">
        <v>6156</v>
      </c>
      <c r="AF20" s="134"/>
      <c r="AG20" s="4" t="s">
        <v>20</v>
      </c>
      <c r="AH20" s="156"/>
      <c r="AI20" s="4" t="s">
        <v>20</v>
      </c>
      <c r="AJ20" s="182"/>
      <c r="AK20" s="59">
        <v>1</v>
      </c>
      <c r="AL20" s="185"/>
      <c r="AM20" s="59">
        <v>0</v>
      </c>
      <c r="AN20" s="188"/>
      <c r="AO20" s="4" t="s">
        <v>20</v>
      </c>
      <c r="AP20" s="46"/>
      <c r="AQ20" s="30" t="s">
        <v>20</v>
      </c>
      <c r="AR20" s="46"/>
      <c r="AS20" s="30" t="s">
        <v>20</v>
      </c>
      <c r="AT20" s="46"/>
      <c r="AU20" s="30" t="s">
        <v>20</v>
      </c>
      <c r="AV20" s="46"/>
      <c r="AW20" s="30" t="s">
        <v>20</v>
      </c>
      <c r="AX20" s="46"/>
      <c r="AY20" s="30" t="s">
        <v>20</v>
      </c>
      <c r="AZ20" s="46"/>
      <c r="BA20" s="30" t="s">
        <v>20</v>
      </c>
      <c r="BB20" s="134"/>
      <c r="BC20" s="30" t="s">
        <v>20</v>
      </c>
      <c r="BD20" s="134"/>
      <c r="BE20" s="30" t="s">
        <v>20</v>
      </c>
      <c r="BF20" s="38">
        <f>SUM(19182417-49920)</f>
        <v>19132497</v>
      </c>
      <c r="BG20" s="85">
        <v>834838</v>
      </c>
      <c r="BH20" s="82">
        <f t="shared" si="1"/>
        <v>-1.8660817455475584E-2</v>
      </c>
      <c r="BI20" s="54"/>
      <c r="BJ20" s="32"/>
      <c r="BK20" s="32"/>
      <c r="BL20" s="32"/>
      <c r="BM20" s="32"/>
      <c r="BN20" s="32"/>
      <c r="BO20" s="32"/>
      <c r="BP20" s="32"/>
      <c r="BQ20" s="32"/>
      <c r="BR20" s="32"/>
      <c r="BS20" s="32"/>
      <c r="BT20" s="32"/>
      <c r="BU20" s="32"/>
      <c r="BV20" s="32"/>
      <c r="BW20" s="32"/>
      <c r="BX20" s="32"/>
      <c r="BY20" s="32"/>
      <c r="BZ20" s="32"/>
      <c r="CA20" s="32"/>
      <c r="CB20" s="32"/>
      <c r="CC20" s="32"/>
      <c r="CD20" s="32"/>
      <c r="CE20" s="32"/>
    </row>
    <row r="21" spans="1:85" x14ac:dyDescent="0.25">
      <c r="A21" s="1">
        <v>2007</v>
      </c>
      <c r="B21" s="125"/>
      <c r="C21" s="2">
        <v>739314</v>
      </c>
      <c r="D21" s="134"/>
      <c r="E21" s="4" t="s">
        <v>20</v>
      </c>
      <c r="F21" s="125"/>
      <c r="G21" s="2">
        <v>17413</v>
      </c>
      <c r="H21" s="156"/>
      <c r="I21" s="4" t="s">
        <v>20</v>
      </c>
      <c r="J21" s="125"/>
      <c r="K21" s="2">
        <v>11052</v>
      </c>
      <c r="L21" s="125"/>
      <c r="M21" s="2">
        <v>3530</v>
      </c>
      <c r="N21" s="156"/>
      <c r="O21" s="4" t="s">
        <v>20</v>
      </c>
      <c r="P21" s="125"/>
      <c r="Q21" s="4">
        <v>726</v>
      </c>
      <c r="R21" s="156"/>
      <c r="S21" s="4" t="s">
        <v>20</v>
      </c>
      <c r="T21" s="64"/>
      <c r="U21" s="2">
        <v>39990</v>
      </c>
      <c r="V21" s="159"/>
      <c r="W21" s="4"/>
      <c r="X21" s="156"/>
      <c r="Y21" s="4" t="s">
        <v>20</v>
      </c>
      <c r="Z21" s="125"/>
      <c r="AA21" s="2">
        <v>6911</v>
      </c>
      <c r="AB21" s="125"/>
      <c r="AC21" s="2">
        <v>25205</v>
      </c>
      <c r="AD21" s="125"/>
      <c r="AE21" s="3">
        <v>6468</v>
      </c>
      <c r="AF21" s="134"/>
      <c r="AG21" s="4" t="s">
        <v>20</v>
      </c>
      <c r="AH21" s="156"/>
      <c r="AI21" s="4" t="s">
        <v>20</v>
      </c>
      <c r="AJ21" s="182"/>
      <c r="AK21" s="60">
        <v>0</v>
      </c>
      <c r="AL21" s="185"/>
      <c r="AM21" s="60">
        <v>0</v>
      </c>
      <c r="AN21" s="188"/>
      <c r="AO21" s="4">
        <v>104</v>
      </c>
      <c r="AP21" s="46"/>
      <c r="AQ21" s="2" t="s">
        <v>20</v>
      </c>
      <c r="AR21" s="46"/>
      <c r="AS21" s="2" t="s">
        <v>20</v>
      </c>
      <c r="AT21" s="46"/>
      <c r="AU21" s="2" t="s">
        <v>20</v>
      </c>
      <c r="AV21" s="46"/>
      <c r="AW21" s="2" t="s">
        <v>20</v>
      </c>
      <c r="AX21" s="46"/>
      <c r="AY21" s="2" t="s">
        <v>20</v>
      </c>
      <c r="AZ21" s="46"/>
      <c r="BA21" s="2" t="s">
        <v>20</v>
      </c>
      <c r="BB21" s="134"/>
      <c r="BC21" s="2" t="s">
        <v>20</v>
      </c>
      <c r="BD21" s="134"/>
      <c r="BE21" s="2" t="s">
        <v>20</v>
      </c>
      <c r="BF21" s="6">
        <f>SUM(19400678-52950)</f>
        <v>19347728</v>
      </c>
      <c r="BG21" s="85">
        <v>850713</v>
      </c>
      <c r="BH21" s="82">
        <f t="shared" si="1"/>
        <v>1.9632448914282428E-2</v>
      </c>
      <c r="BI21" s="54"/>
      <c r="BJ21" s="32"/>
      <c r="BK21" s="32"/>
      <c r="BL21" s="32"/>
      <c r="BM21" s="32"/>
      <c r="BN21" s="32"/>
      <c r="BO21" s="32"/>
      <c r="BP21" s="32"/>
      <c r="BQ21" s="32"/>
      <c r="BR21" s="32"/>
      <c r="BS21" s="32"/>
      <c r="BT21" s="32"/>
      <c r="BU21" s="32"/>
      <c r="BV21" s="32"/>
      <c r="BW21" s="32"/>
      <c r="BX21" s="32"/>
      <c r="BY21" s="32"/>
      <c r="BZ21" s="32"/>
      <c r="CA21" s="32"/>
      <c r="CB21" s="32"/>
      <c r="CC21" s="32"/>
      <c r="CD21" s="32"/>
      <c r="CE21" s="32"/>
    </row>
    <row r="22" spans="1:85" x14ac:dyDescent="0.25">
      <c r="A22" s="1">
        <v>2006</v>
      </c>
      <c r="B22" s="125"/>
      <c r="C22" s="2">
        <v>729738</v>
      </c>
      <c r="D22" s="134"/>
      <c r="E22" s="4" t="s">
        <v>20</v>
      </c>
      <c r="F22" s="125"/>
      <c r="G22" s="2">
        <v>16387</v>
      </c>
      <c r="H22" s="156"/>
      <c r="I22" s="4" t="s">
        <v>20</v>
      </c>
      <c r="J22" s="125"/>
      <c r="K22" s="2">
        <v>9523</v>
      </c>
      <c r="L22" s="125"/>
      <c r="M22" s="2">
        <v>2922</v>
      </c>
      <c r="N22" s="156"/>
      <c r="O22" s="4" t="s">
        <v>20</v>
      </c>
      <c r="P22" s="126"/>
      <c r="Q22" s="4">
        <v>683</v>
      </c>
      <c r="R22" s="156"/>
      <c r="S22" s="4" t="s">
        <v>20</v>
      </c>
      <c r="T22" s="64"/>
      <c r="U22" s="2">
        <v>38812</v>
      </c>
      <c r="V22" s="159"/>
      <c r="W22" s="4"/>
      <c r="X22" s="156"/>
      <c r="Y22" s="4" t="s">
        <v>20</v>
      </c>
      <c r="Z22" s="125"/>
      <c r="AA22" s="2">
        <v>6467</v>
      </c>
      <c r="AB22" s="125"/>
      <c r="AC22" s="2">
        <v>23890</v>
      </c>
      <c r="AD22" s="125"/>
      <c r="AE22" s="2">
        <v>5612</v>
      </c>
      <c r="AF22" s="134"/>
      <c r="AG22" s="4" t="s">
        <v>20</v>
      </c>
      <c r="AH22" s="156"/>
      <c r="AI22" s="4" t="s">
        <v>20</v>
      </c>
      <c r="AJ22" s="183"/>
      <c r="AK22" s="60">
        <v>0</v>
      </c>
      <c r="AL22" s="186"/>
      <c r="AM22" s="62">
        <v>1</v>
      </c>
      <c r="AN22" s="188"/>
      <c r="AO22" s="4">
        <v>298</v>
      </c>
      <c r="AP22" s="46"/>
      <c r="AQ22" s="2" t="s">
        <v>20</v>
      </c>
      <c r="AR22" s="46"/>
      <c r="AS22" s="2" t="s">
        <v>20</v>
      </c>
      <c r="AT22" s="46"/>
      <c r="AU22" s="2" t="s">
        <v>20</v>
      </c>
      <c r="AV22" s="46"/>
      <c r="AW22" s="2" t="s">
        <v>20</v>
      </c>
      <c r="AX22" s="46"/>
      <c r="AY22" s="2" t="s">
        <v>20</v>
      </c>
      <c r="AZ22" s="46"/>
      <c r="BA22" s="2" t="s">
        <v>20</v>
      </c>
      <c r="BB22" s="134"/>
      <c r="BC22" s="2" t="s">
        <v>20</v>
      </c>
      <c r="BD22" s="134"/>
      <c r="BE22" s="2" t="s">
        <v>20</v>
      </c>
      <c r="BF22" s="6">
        <f>SUM(18968625-43830)</f>
        <v>18924795</v>
      </c>
      <c r="BG22" s="85">
        <v>834333</v>
      </c>
      <c r="BH22" s="82">
        <f t="shared" si="1"/>
        <v>1.3554833419382269E-2</v>
      </c>
      <c r="BI22" s="54"/>
      <c r="BJ22" s="32"/>
      <c r="BK22" s="32"/>
      <c r="BL22" s="32"/>
      <c r="BM22" s="32"/>
      <c r="BN22" s="32"/>
      <c r="BO22" s="32"/>
      <c r="BP22" s="32"/>
      <c r="BQ22" s="32"/>
      <c r="BR22" s="32"/>
      <c r="BS22" s="32"/>
      <c r="BT22" s="32"/>
      <c r="BU22" s="32"/>
      <c r="BV22" s="32"/>
      <c r="BW22" s="32"/>
      <c r="BX22" s="32"/>
      <c r="BY22" s="32"/>
      <c r="BZ22" s="32"/>
      <c r="CA22" s="32"/>
      <c r="CB22" s="32"/>
      <c r="CC22" s="32"/>
      <c r="CD22" s="32"/>
      <c r="CE22" s="32"/>
    </row>
    <row r="23" spans="1:85" x14ac:dyDescent="0.25">
      <c r="A23" s="1">
        <v>2005</v>
      </c>
      <c r="B23" s="126"/>
      <c r="C23" s="2">
        <v>719147</v>
      </c>
      <c r="D23" s="135"/>
      <c r="E23" s="4" t="s">
        <v>20</v>
      </c>
      <c r="F23" s="126"/>
      <c r="G23" s="2">
        <v>16084</v>
      </c>
      <c r="H23" s="157"/>
      <c r="I23" s="4" t="s">
        <v>20</v>
      </c>
      <c r="J23" s="126"/>
      <c r="K23" s="2">
        <v>8392</v>
      </c>
      <c r="L23" s="126"/>
      <c r="M23" s="2">
        <v>3633</v>
      </c>
      <c r="N23" s="157"/>
      <c r="O23" s="4" t="s">
        <v>20</v>
      </c>
      <c r="P23" s="7"/>
      <c r="Q23" s="4">
        <v>6</v>
      </c>
      <c r="R23" s="157"/>
      <c r="S23" s="4" t="s">
        <v>20</v>
      </c>
      <c r="T23" s="65"/>
      <c r="U23" s="2">
        <v>39368</v>
      </c>
      <c r="V23" s="178"/>
      <c r="W23" s="4"/>
      <c r="X23" s="157"/>
      <c r="Y23" s="4" t="s">
        <v>20</v>
      </c>
      <c r="Z23" s="126"/>
      <c r="AA23" s="2">
        <v>6083</v>
      </c>
      <c r="AB23" s="126"/>
      <c r="AC23" s="2">
        <v>29088</v>
      </c>
      <c r="AD23" s="126"/>
      <c r="AE23" s="2">
        <v>1018</v>
      </c>
      <c r="AF23" s="135"/>
      <c r="AG23" s="4" t="s">
        <v>20</v>
      </c>
      <c r="AH23" s="157"/>
      <c r="AI23" s="4" t="s">
        <v>20</v>
      </c>
      <c r="AJ23" s="56"/>
      <c r="AK23" s="60" t="s">
        <v>20</v>
      </c>
      <c r="AL23" s="61"/>
      <c r="AM23" s="60" t="s">
        <v>20</v>
      </c>
      <c r="AN23" s="189"/>
      <c r="AO23" s="4">
        <v>356</v>
      </c>
      <c r="AP23" s="47"/>
      <c r="AQ23" s="2"/>
      <c r="AR23" s="47"/>
      <c r="AS23" s="2"/>
      <c r="AT23" s="47"/>
      <c r="AU23" s="2" t="s">
        <v>20</v>
      </c>
      <c r="AV23" s="47"/>
      <c r="AW23" s="2" t="s">
        <v>20</v>
      </c>
      <c r="AX23" s="47"/>
      <c r="AY23" s="2" t="s">
        <v>20</v>
      </c>
      <c r="AZ23" s="47"/>
      <c r="BA23" s="2" t="s">
        <v>20</v>
      </c>
      <c r="BB23" s="135"/>
      <c r="BC23" s="2"/>
      <c r="BD23" s="135"/>
      <c r="BE23" s="2"/>
      <c r="BF23" s="6">
        <f>SUM(18734515-54495)</f>
        <v>18680020</v>
      </c>
      <c r="BG23" s="85">
        <v>823175</v>
      </c>
      <c r="BH23" s="82">
        <f t="shared" si="1"/>
        <v>-9.4556393954726439E-2</v>
      </c>
      <c r="BI23" s="54"/>
      <c r="BJ23" s="32"/>
      <c r="BK23" s="32"/>
      <c r="BL23" s="32"/>
      <c r="BM23" s="32"/>
      <c r="BN23" s="32"/>
      <c r="BO23" s="32"/>
      <c r="BP23" s="32"/>
      <c r="BQ23" s="32"/>
      <c r="BR23" s="32"/>
      <c r="BS23" s="32"/>
      <c r="BT23" s="32"/>
      <c r="BU23" s="32"/>
      <c r="BV23" s="32"/>
      <c r="BW23" s="32"/>
      <c r="BX23" s="32"/>
      <c r="BY23" s="32"/>
      <c r="BZ23" s="32"/>
      <c r="CA23" s="32"/>
      <c r="CB23" s="32"/>
      <c r="CC23" s="32"/>
      <c r="CD23" s="32"/>
      <c r="CE23" s="32"/>
    </row>
    <row r="24" spans="1:85" x14ac:dyDescent="0.25">
      <c r="A24" s="8">
        <v>2004</v>
      </c>
      <c r="B24" s="160"/>
      <c r="C24" s="2">
        <v>786269</v>
      </c>
      <c r="D24" s="147"/>
      <c r="E24" s="4" t="s">
        <v>20</v>
      </c>
      <c r="F24" s="160"/>
      <c r="G24" s="2">
        <v>17118</v>
      </c>
      <c r="H24" s="147"/>
      <c r="I24" s="4" t="s">
        <v>20</v>
      </c>
      <c r="J24" s="160"/>
      <c r="K24" s="2">
        <v>13355</v>
      </c>
      <c r="L24" s="131"/>
      <c r="M24" s="4" t="s">
        <v>20</v>
      </c>
      <c r="N24" s="147"/>
      <c r="O24" s="4" t="s">
        <v>20</v>
      </c>
      <c r="P24" s="147"/>
      <c r="Q24" s="4" t="s">
        <v>20</v>
      </c>
      <c r="R24" s="147"/>
      <c r="S24" s="4" t="s">
        <v>20</v>
      </c>
      <c r="T24" s="163"/>
      <c r="U24" s="2">
        <v>50709</v>
      </c>
      <c r="V24" s="147"/>
      <c r="W24" s="4"/>
      <c r="X24" s="147"/>
      <c r="Y24" s="4" t="s">
        <v>20</v>
      </c>
      <c r="Z24" s="160"/>
      <c r="AA24" s="2">
        <v>3299</v>
      </c>
      <c r="AB24" s="160"/>
      <c r="AC24" s="2">
        <v>36684</v>
      </c>
      <c r="AD24" s="131"/>
      <c r="AE24" s="4" t="s">
        <v>20</v>
      </c>
      <c r="AF24" s="147"/>
      <c r="AG24" s="4" t="s">
        <v>20</v>
      </c>
      <c r="AH24" s="147"/>
      <c r="AI24" s="4" t="s">
        <v>20</v>
      </c>
      <c r="AJ24" s="138"/>
      <c r="AK24" s="60" t="s">
        <v>20</v>
      </c>
      <c r="AL24" s="141"/>
      <c r="AM24" s="60" t="s">
        <v>20</v>
      </c>
      <c r="AN24" s="131"/>
      <c r="AO24" s="4">
        <v>294</v>
      </c>
      <c r="AP24" s="131"/>
      <c r="AQ24" s="4" t="s">
        <v>20</v>
      </c>
      <c r="AR24" s="131"/>
      <c r="AS24" s="4" t="s">
        <v>20</v>
      </c>
      <c r="AT24" s="131"/>
      <c r="AU24" s="4" t="s">
        <v>20</v>
      </c>
      <c r="AV24" s="131"/>
      <c r="AW24" s="4" t="s">
        <v>20</v>
      </c>
      <c r="AX24" s="131"/>
      <c r="AY24" s="4" t="s">
        <v>20</v>
      </c>
      <c r="AZ24" s="131"/>
      <c r="BA24" s="4" t="s">
        <v>20</v>
      </c>
      <c r="BB24" s="131"/>
      <c r="BC24" s="4" t="s">
        <v>20</v>
      </c>
      <c r="BD24" s="131"/>
      <c r="BE24" s="4" t="s">
        <v>20</v>
      </c>
      <c r="BF24" s="9">
        <v>15392194.5</v>
      </c>
      <c r="BG24" s="85">
        <v>909140</v>
      </c>
      <c r="BH24" s="82">
        <f t="shared" si="1"/>
        <v>1.5755755621549031E-2</v>
      </c>
      <c r="BI24" s="54"/>
      <c r="BJ24" s="32"/>
      <c r="BK24" s="32"/>
      <c r="BL24" s="32"/>
      <c r="BM24" s="32"/>
      <c r="BN24" s="32"/>
      <c r="BO24" s="32"/>
      <c r="BP24" s="32"/>
      <c r="BQ24" s="32"/>
      <c r="BR24" s="32"/>
      <c r="BS24" s="32"/>
      <c r="BT24" s="32"/>
      <c r="BU24" s="32"/>
      <c r="BV24" s="32"/>
      <c r="BW24" s="32"/>
      <c r="BX24" s="32"/>
      <c r="BY24" s="32"/>
      <c r="BZ24" s="32"/>
      <c r="CA24" s="32"/>
      <c r="CB24" s="32"/>
      <c r="CC24" s="32"/>
      <c r="CD24" s="32"/>
      <c r="CE24" s="32"/>
    </row>
    <row r="25" spans="1:85" x14ac:dyDescent="0.25">
      <c r="A25" s="8">
        <v>2003</v>
      </c>
      <c r="B25" s="161"/>
      <c r="C25" s="2">
        <v>777089</v>
      </c>
      <c r="D25" s="148"/>
      <c r="E25" s="4" t="s">
        <v>20</v>
      </c>
      <c r="F25" s="161"/>
      <c r="G25" s="2">
        <v>16851</v>
      </c>
      <c r="H25" s="148"/>
      <c r="I25" s="4" t="s">
        <v>20</v>
      </c>
      <c r="J25" s="161"/>
      <c r="K25" s="2">
        <v>11651</v>
      </c>
      <c r="L25" s="132"/>
      <c r="M25" s="4" t="s">
        <v>20</v>
      </c>
      <c r="N25" s="148"/>
      <c r="O25" s="4" t="s">
        <v>20</v>
      </c>
      <c r="P25" s="148"/>
      <c r="Q25" s="4" t="s">
        <v>20</v>
      </c>
      <c r="R25" s="148"/>
      <c r="S25" s="4" t="s">
        <v>20</v>
      </c>
      <c r="T25" s="168"/>
      <c r="U25" s="2">
        <v>49957</v>
      </c>
      <c r="V25" s="148"/>
      <c r="W25" s="4"/>
      <c r="X25" s="148"/>
      <c r="Y25" s="4" t="s">
        <v>20</v>
      </c>
      <c r="Z25" s="161"/>
      <c r="AA25" s="2">
        <v>3349</v>
      </c>
      <c r="AB25" s="161"/>
      <c r="AC25" s="2">
        <v>35778</v>
      </c>
      <c r="AD25" s="132"/>
      <c r="AE25" s="4" t="s">
        <v>20</v>
      </c>
      <c r="AF25" s="148"/>
      <c r="AG25" s="4" t="s">
        <v>20</v>
      </c>
      <c r="AH25" s="148"/>
      <c r="AI25" s="4" t="s">
        <v>20</v>
      </c>
      <c r="AJ25" s="139"/>
      <c r="AK25" s="60" t="s">
        <v>20</v>
      </c>
      <c r="AL25" s="142"/>
      <c r="AM25" s="60" t="s">
        <v>20</v>
      </c>
      <c r="AN25" s="132"/>
      <c r="AO25" s="4">
        <v>363</v>
      </c>
      <c r="AP25" s="132"/>
      <c r="AQ25" s="4" t="s">
        <v>20</v>
      </c>
      <c r="AR25" s="132"/>
      <c r="AS25" s="4" t="s">
        <v>20</v>
      </c>
      <c r="AT25" s="132"/>
      <c r="AU25" s="4" t="s">
        <v>20</v>
      </c>
      <c r="AV25" s="132"/>
      <c r="AW25" s="4" t="s">
        <v>20</v>
      </c>
      <c r="AX25" s="132"/>
      <c r="AY25" s="4" t="s">
        <v>20</v>
      </c>
      <c r="AZ25" s="132"/>
      <c r="BA25" s="4" t="s">
        <v>20</v>
      </c>
      <c r="BB25" s="132"/>
      <c r="BC25" s="4" t="s">
        <v>20</v>
      </c>
      <c r="BD25" s="132"/>
      <c r="BE25" s="4" t="s">
        <v>20</v>
      </c>
      <c r="BF25" s="9">
        <v>15036461.75</v>
      </c>
      <c r="BG25" s="85">
        <v>895038</v>
      </c>
      <c r="BH25" s="82">
        <f t="shared" si="1"/>
        <v>-3.2596336343866598E-2</v>
      </c>
      <c r="BI25" s="54"/>
      <c r="BJ25" s="32"/>
      <c r="BK25" s="32"/>
      <c r="BL25" s="32"/>
      <c r="BM25" s="32"/>
      <c r="BN25" s="32"/>
      <c r="BO25" s="32"/>
      <c r="BP25" s="32"/>
      <c r="BQ25" s="32"/>
      <c r="BR25" s="32"/>
      <c r="BS25" s="32"/>
      <c r="BT25" s="32"/>
      <c r="BU25" s="32"/>
      <c r="BV25" s="32"/>
      <c r="BW25" s="32"/>
      <c r="BX25" s="32"/>
      <c r="BY25" s="32"/>
      <c r="BZ25" s="32"/>
      <c r="CA25" s="32"/>
      <c r="CB25" s="32"/>
      <c r="CC25" s="32"/>
      <c r="CD25" s="32"/>
      <c r="CE25" s="32"/>
    </row>
    <row r="26" spans="1:85" x14ac:dyDescent="0.25">
      <c r="A26" s="8">
        <v>2002</v>
      </c>
      <c r="B26" s="161"/>
      <c r="C26" s="2">
        <v>804122</v>
      </c>
      <c r="D26" s="148"/>
      <c r="E26" s="4" t="s">
        <v>20</v>
      </c>
      <c r="F26" s="161"/>
      <c r="G26" s="2">
        <v>16570</v>
      </c>
      <c r="H26" s="148"/>
      <c r="I26" s="4" t="s">
        <v>20</v>
      </c>
      <c r="J26" s="161"/>
      <c r="K26" s="2">
        <v>11770</v>
      </c>
      <c r="L26" s="132"/>
      <c r="M26" s="4" t="s">
        <v>20</v>
      </c>
      <c r="N26" s="148"/>
      <c r="O26" s="4" t="s">
        <v>20</v>
      </c>
      <c r="P26" s="148"/>
      <c r="Q26" s="4" t="s">
        <v>20</v>
      </c>
      <c r="R26" s="148"/>
      <c r="S26" s="4" t="s">
        <v>20</v>
      </c>
      <c r="T26" s="168"/>
      <c r="U26" s="2">
        <v>51362</v>
      </c>
      <c r="V26" s="148"/>
      <c r="W26" s="4"/>
      <c r="X26" s="148"/>
      <c r="Y26" s="4" t="s">
        <v>20</v>
      </c>
      <c r="Z26" s="161"/>
      <c r="AA26" s="2">
        <v>3326</v>
      </c>
      <c r="AB26" s="161"/>
      <c r="AC26" s="3">
        <v>37677</v>
      </c>
      <c r="AD26" s="132"/>
      <c r="AE26" s="4" t="s">
        <v>20</v>
      </c>
      <c r="AF26" s="148"/>
      <c r="AG26" s="4" t="s">
        <v>20</v>
      </c>
      <c r="AH26" s="148"/>
      <c r="AI26" s="4" t="s">
        <v>20</v>
      </c>
      <c r="AJ26" s="139"/>
      <c r="AK26" s="60" t="s">
        <v>20</v>
      </c>
      <c r="AL26" s="142"/>
      <c r="AM26" s="60" t="s">
        <v>20</v>
      </c>
      <c r="AN26" s="132"/>
      <c r="AO26" s="4">
        <v>369</v>
      </c>
      <c r="AP26" s="132"/>
      <c r="AQ26" s="4" t="s">
        <v>20</v>
      </c>
      <c r="AR26" s="132"/>
      <c r="AS26" s="4" t="s">
        <v>20</v>
      </c>
      <c r="AT26" s="132"/>
      <c r="AU26" s="4" t="s">
        <v>20</v>
      </c>
      <c r="AV26" s="132"/>
      <c r="AW26" s="4" t="s">
        <v>20</v>
      </c>
      <c r="AX26" s="132"/>
      <c r="AY26" s="4" t="s">
        <v>20</v>
      </c>
      <c r="AZ26" s="132"/>
      <c r="BA26" s="4" t="s">
        <v>20</v>
      </c>
      <c r="BB26" s="132"/>
      <c r="BC26" s="4" t="s">
        <v>20</v>
      </c>
      <c r="BD26" s="132"/>
      <c r="BE26" s="4" t="s">
        <v>20</v>
      </c>
      <c r="BF26" s="9">
        <v>15693658.75</v>
      </c>
      <c r="BG26" s="85">
        <v>925196</v>
      </c>
      <c r="BH26" s="82">
        <f t="shared" si="1"/>
        <v>-3.641376063756107E-2</v>
      </c>
      <c r="BI26" s="54"/>
      <c r="BJ26" s="32"/>
      <c r="BK26" s="32"/>
      <c r="BL26" s="32"/>
      <c r="BM26" s="32"/>
      <c r="BN26" s="32"/>
      <c r="BO26" s="32"/>
      <c r="BP26" s="32"/>
      <c r="BQ26" s="32"/>
      <c r="BR26" s="32"/>
      <c r="BS26" s="32"/>
      <c r="BT26" s="32"/>
      <c r="BU26" s="32"/>
      <c r="BV26" s="32"/>
      <c r="BW26" s="32"/>
      <c r="BX26" s="32"/>
      <c r="BY26" s="32"/>
      <c r="BZ26" s="32"/>
      <c r="CA26" s="32"/>
      <c r="CB26" s="32"/>
      <c r="CC26" s="32"/>
      <c r="CD26" s="32"/>
      <c r="CE26" s="32"/>
    </row>
    <row r="27" spans="1:85" x14ac:dyDescent="0.25">
      <c r="A27" s="8">
        <v>2001</v>
      </c>
      <c r="B27" s="161"/>
      <c r="C27" s="2">
        <v>839488</v>
      </c>
      <c r="D27" s="148"/>
      <c r="E27" s="4" t="s">
        <v>20</v>
      </c>
      <c r="F27" s="161"/>
      <c r="G27" s="2">
        <v>17211</v>
      </c>
      <c r="H27" s="148"/>
      <c r="I27" s="4" t="s">
        <v>20</v>
      </c>
      <c r="J27" s="161"/>
      <c r="K27" s="2">
        <v>11132</v>
      </c>
      <c r="L27" s="132"/>
      <c r="M27" s="4" t="s">
        <v>20</v>
      </c>
      <c r="N27" s="148"/>
      <c r="O27" s="4" t="s">
        <v>20</v>
      </c>
      <c r="P27" s="148"/>
      <c r="Q27" s="4" t="s">
        <v>20</v>
      </c>
      <c r="R27" s="148"/>
      <c r="S27" s="4" t="s">
        <v>20</v>
      </c>
      <c r="T27" s="168"/>
      <c r="U27" s="2">
        <v>51044</v>
      </c>
      <c r="V27" s="148"/>
      <c r="W27" s="4"/>
      <c r="X27" s="148"/>
      <c r="Y27" s="4" t="s">
        <v>20</v>
      </c>
      <c r="Z27" s="161"/>
      <c r="AA27" s="2">
        <v>3348</v>
      </c>
      <c r="AB27" s="161"/>
      <c r="AC27" s="2">
        <v>37596</v>
      </c>
      <c r="AD27" s="132"/>
      <c r="AE27" s="4" t="s">
        <v>20</v>
      </c>
      <c r="AF27" s="148"/>
      <c r="AG27" s="4" t="s">
        <v>20</v>
      </c>
      <c r="AH27" s="148"/>
      <c r="AI27" s="4" t="s">
        <v>20</v>
      </c>
      <c r="AJ27" s="139"/>
      <c r="AK27" s="60" t="s">
        <v>20</v>
      </c>
      <c r="AL27" s="142"/>
      <c r="AM27" s="60" t="s">
        <v>20</v>
      </c>
      <c r="AN27" s="132"/>
      <c r="AO27" s="4">
        <v>340</v>
      </c>
      <c r="AP27" s="132"/>
      <c r="AQ27" s="4" t="s">
        <v>20</v>
      </c>
      <c r="AR27" s="132"/>
      <c r="AS27" s="4" t="s">
        <v>20</v>
      </c>
      <c r="AT27" s="132"/>
      <c r="AU27" s="4" t="s">
        <v>20</v>
      </c>
      <c r="AV27" s="132"/>
      <c r="AW27" s="4" t="s">
        <v>20</v>
      </c>
      <c r="AX27" s="132"/>
      <c r="AY27" s="4" t="s">
        <v>20</v>
      </c>
      <c r="AZ27" s="132"/>
      <c r="BA27" s="4" t="s">
        <v>20</v>
      </c>
      <c r="BB27" s="132"/>
      <c r="BC27" s="4" t="s">
        <v>20</v>
      </c>
      <c r="BD27" s="132"/>
      <c r="BE27" s="4" t="s">
        <v>20</v>
      </c>
      <c r="BF27" s="9">
        <v>16249307.75</v>
      </c>
      <c r="BG27" s="85">
        <v>960159</v>
      </c>
      <c r="BH27" s="82">
        <f t="shared" si="1"/>
        <v>1.3284492665984924E-2</v>
      </c>
      <c r="BI27" s="54"/>
      <c r="BJ27" s="32"/>
      <c r="BK27" s="32"/>
      <c r="BL27" s="32"/>
      <c r="BM27" s="32"/>
      <c r="BN27" s="32"/>
      <c r="BO27" s="32"/>
      <c r="BP27" s="32"/>
      <c r="BQ27" s="32"/>
      <c r="BR27" s="32"/>
      <c r="BS27" s="32"/>
      <c r="BT27" s="32"/>
      <c r="BU27" s="32"/>
      <c r="BV27" s="32"/>
      <c r="BW27" s="32"/>
      <c r="BX27" s="32"/>
      <c r="BY27" s="32"/>
      <c r="BZ27" s="32"/>
      <c r="CA27" s="32"/>
      <c r="CB27" s="32"/>
      <c r="CC27" s="32"/>
      <c r="CD27" s="32"/>
      <c r="CE27" s="32"/>
    </row>
    <row r="28" spans="1:85" x14ac:dyDescent="0.25">
      <c r="A28" s="8">
        <v>2000</v>
      </c>
      <c r="B28" s="161"/>
      <c r="C28" s="2">
        <v>832038</v>
      </c>
      <c r="D28" s="148"/>
      <c r="E28" s="4" t="s">
        <v>20</v>
      </c>
      <c r="F28" s="161"/>
      <c r="G28" s="2">
        <v>16574</v>
      </c>
      <c r="H28" s="148"/>
      <c r="I28" s="4" t="s">
        <v>20</v>
      </c>
      <c r="J28" s="161"/>
      <c r="K28" s="2">
        <v>11202</v>
      </c>
      <c r="L28" s="132"/>
      <c r="M28" s="4" t="s">
        <v>20</v>
      </c>
      <c r="N28" s="148"/>
      <c r="O28" s="4" t="s">
        <v>20</v>
      </c>
      <c r="P28" s="148"/>
      <c r="Q28" s="4" t="s">
        <v>20</v>
      </c>
      <c r="R28" s="148"/>
      <c r="S28" s="4" t="s">
        <v>20</v>
      </c>
      <c r="T28" s="168"/>
      <c r="U28" s="2">
        <v>48408</v>
      </c>
      <c r="V28" s="148"/>
      <c r="W28" s="4"/>
      <c r="X28" s="148"/>
      <c r="Y28" s="4" t="s">
        <v>20</v>
      </c>
      <c r="Z28" s="161"/>
      <c r="AA28" s="2">
        <v>3242</v>
      </c>
      <c r="AB28" s="161"/>
      <c r="AC28" s="2">
        <v>35698</v>
      </c>
      <c r="AD28" s="132"/>
      <c r="AE28" s="4" t="s">
        <v>20</v>
      </c>
      <c r="AF28" s="148"/>
      <c r="AG28" s="4" t="s">
        <v>20</v>
      </c>
      <c r="AH28" s="148"/>
      <c r="AI28" s="4" t="s">
        <v>20</v>
      </c>
      <c r="AJ28" s="139"/>
      <c r="AK28" s="60" t="s">
        <v>20</v>
      </c>
      <c r="AL28" s="142"/>
      <c r="AM28" s="60" t="s">
        <v>20</v>
      </c>
      <c r="AN28" s="132"/>
      <c r="AO28" s="4">
        <v>409</v>
      </c>
      <c r="AP28" s="132"/>
      <c r="AQ28" s="4" t="s">
        <v>20</v>
      </c>
      <c r="AR28" s="132"/>
      <c r="AS28" s="4" t="s">
        <v>20</v>
      </c>
      <c r="AT28" s="132"/>
      <c r="AU28" s="4" t="s">
        <v>20</v>
      </c>
      <c r="AV28" s="132"/>
      <c r="AW28" s="4" t="s">
        <v>20</v>
      </c>
      <c r="AX28" s="132"/>
      <c r="AY28" s="4" t="s">
        <v>20</v>
      </c>
      <c r="AZ28" s="132"/>
      <c r="BA28" s="4" t="s">
        <v>20</v>
      </c>
      <c r="BB28" s="132"/>
      <c r="BC28" s="4" t="s">
        <v>20</v>
      </c>
      <c r="BD28" s="132"/>
      <c r="BE28" s="4" t="s">
        <v>20</v>
      </c>
      <c r="BF28" s="9">
        <v>16006812.5</v>
      </c>
      <c r="BG28" s="85">
        <v>947571</v>
      </c>
      <c r="BH28" s="82">
        <f t="shared" si="1"/>
        <v>-6.5234280394173578E-3</v>
      </c>
      <c r="BI28" s="54"/>
      <c r="BJ28" s="32"/>
      <c r="BK28" s="32"/>
      <c r="BL28" s="32"/>
      <c r="BM28" s="32"/>
      <c r="BN28" s="32"/>
      <c r="BO28" s="32"/>
      <c r="BP28" s="32"/>
      <c r="BQ28" s="32"/>
      <c r="BR28" s="32"/>
      <c r="BS28" s="32"/>
      <c r="BT28" s="32"/>
      <c r="BU28" s="32"/>
      <c r="BV28" s="32"/>
      <c r="BW28" s="32"/>
      <c r="BX28" s="32"/>
      <c r="BY28" s="32"/>
      <c r="BZ28" s="32"/>
      <c r="CA28" s="32"/>
      <c r="CB28" s="32"/>
      <c r="CC28" s="32"/>
      <c r="CD28" s="32"/>
      <c r="CE28" s="32"/>
    </row>
    <row r="29" spans="1:85" x14ac:dyDescent="0.25">
      <c r="A29" s="8">
        <v>1999</v>
      </c>
      <c r="B29" s="161"/>
      <c r="C29" s="2">
        <v>844094</v>
      </c>
      <c r="D29" s="148"/>
      <c r="E29" s="4" t="s">
        <v>20</v>
      </c>
      <c r="F29" s="161"/>
      <c r="G29" s="2">
        <v>16401</v>
      </c>
      <c r="H29" s="148"/>
      <c r="I29" s="4" t="s">
        <v>20</v>
      </c>
      <c r="J29" s="161"/>
      <c r="K29" s="2">
        <v>10725</v>
      </c>
      <c r="L29" s="132"/>
      <c r="M29" s="4" t="s">
        <v>20</v>
      </c>
      <c r="N29" s="148"/>
      <c r="O29" s="4" t="s">
        <v>20</v>
      </c>
      <c r="P29" s="148"/>
      <c r="Q29" s="4" t="s">
        <v>20</v>
      </c>
      <c r="R29" s="148"/>
      <c r="S29" s="4" t="s">
        <v>20</v>
      </c>
      <c r="T29" s="168"/>
      <c r="U29" s="2">
        <v>46907</v>
      </c>
      <c r="V29" s="148"/>
      <c r="W29" s="4"/>
      <c r="X29" s="148"/>
      <c r="Y29" s="4" t="s">
        <v>20</v>
      </c>
      <c r="Z29" s="161"/>
      <c r="AA29" s="2">
        <v>2833</v>
      </c>
      <c r="AB29" s="161"/>
      <c r="AC29" s="2">
        <v>32404</v>
      </c>
      <c r="AD29" s="132"/>
      <c r="AE29" s="4" t="s">
        <v>20</v>
      </c>
      <c r="AF29" s="148"/>
      <c r="AG29" s="4" t="s">
        <v>20</v>
      </c>
      <c r="AH29" s="148"/>
      <c r="AI29" s="4" t="s">
        <v>20</v>
      </c>
      <c r="AJ29" s="139"/>
      <c r="AK29" s="60" t="s">
        <v>20</v>
      </c>
      <c r="AL29" s="142"/>
      <c r="AM29" s="60" t="s">
        <v>20</v>
      </c>
      <c r="AN29" s="132"/>
      <c r="AO29" s="4">
        <v>429</v>
      </c>
      <c r="AP29" s="132"/>
      <c r="AQ29" s="4" t="s">
        <v>20</v>
      </c>
      <c r="AR29" s="132"/>
      <c r="AS29" s="4" t="s">
        <v>20</v>
      </c>
      <c r="AT29" s="132"/>
      <c r="AU29" s="4" t="s">
        <v>20</v>
      </c>
      <c r="AV29" s="132"/>
      <c r="AW29" s="4" t="s">
        <v>20</v>
      </c>
      <c r="AX29" s="132"/>
      <c r="AY29" s="4" t="s">
        <v>20</v>
      </c>
      <c r="AZ29" s="132"/>
      <c r="BA29" s="4" t="s">
        <v>20</v>
      </c>
      <c r="BB29" s="132"/>
      <c r="BC29" s="4" t="s">
        <v>20</v>
      </c>
      <c r="BD29" s="132"/>
      <c r="BE29" s="4" t="s">
        <v>20</v>
      </c>
      <c r="BF29" s="9">
        <v>16084574</v>
      </c>
      <c r="BG29" s="85">
        <v>953793</v>
      </c>
      <c r="BH29" s="82">
        <f t="shared" si="1"/>
        <v>-2.4913051212375865E-2</v>
      </c>
      <c r="BI29" s="54"/>
      <c r="BJ29" s="32"/>
      <c r="BK29" s="32"/>
      <c r="BL29" s="32"/>
      <c r="BM29" s="32"/>
      <c r="BN29" s="32"/>
      <c r="BO29" s="32"/>
      <c r="BP29" s="32"/>
      <c r="BQ29" s="32"/>
      <c r="BR29" s="32"/>
      <c r="BS29" s="32"/>
      <c r="BT29" s="32"/>
      <c r="BU29" s="32"/>
      <c r="BV29" s="32"/>
      <c r="BW29" s="32"/>
      <c r="BX29" s="32"/>
      <c r="BY29" s="32"/>
      <c r="BZ29" s="32"/>
      <c r="CA29" s="32"/>
      <c r="CB29" s="32"/>
      <c r="CC29" s="32"/>
      <c r="CD29" s="32"/>
      <c r="CE29" s="32"/>
    </row>
    <row r="30" spans="1:85" x14ac:dyDescent="0.25">
      <c r="A30" s="8">
        <v>1998</v>
      </c>
      <c r="B30" s="161"/>
      <c r="C30" s="2">
        <v>865673</v>
      </c>
      <c r="D30" s="148"/>
      <c r="E30" s="4" t="s">
        <v>20</v>
      </c>
      <c r="F30" s="161"/>
      <c r="G30" s="2">
        <v>16676</v>
      </c>
      <c r="H30" s="148"/>
      <c r="I30" s="4" t="s">
        <v>20</v>
      </c>
      <c r="J30" s="161"/>
      <c r="K30" s="2">
        <v>11851</v>
      </c>
      <c r="L30" s="132"/>
      <c r="M30" s="4" t="s">
        <v>20</v>
      </c>
      <c r="N30" s="148"/>
      <c r="O30" s="4" t="s">
        <v>20</v>
      </c>
      <c r="P30" s="148"/>
      <c r="Q30" s="4" t="s">
        <v>20</v>
      </c>
      <c r="R30" s="148"/>
      <c r="S30" s="4" t="s">
        <v>20</v>
      </c>
      <c r="T30" s="168"/>
      <c r="U30" s="2">
        <v>47555</v>
      </c>
      <c r="V30" s="148"/>
      <c r="W30" s="4"/>
      <c r="X30" s="148"/>
      <c r="Y30" s="4" t="s">
        <v>20</v>
      </c>
      <c r="Z30" s="161"/>
      <c r="AA30" s="2">
        <v>2880</v>
      </c>
      <c r="AB30" s="161"/>
      <c r="AC30" s="2">
        <v>32824</v>
      </c>
      <c r="AD30" s="132"/>
      <c r="AE30" s="4" t="s">
        <v>20</v>
      </c>
      <c r="AF30" s="148"/>
      <c r="AG30" s="4" t="s">
        <v>20</v>
      </c>
      <c r="AH30" s="148"/>
      <c r="AI30" s="4" t="s">
        <v>20</v>
      </c>
      <c r="AJ30" s="139"/>
      <c r="AK30" s="60" t="s">
        <v>20</v>
      </c>
      <c r="AL30" s="142"/>
      <c r="AM30" s="60" t="s">
        <v>20</v>
      </c>
      <c r="AN30" s="132"/>
      <c r="AO30" s="4">
        <v>703</v>
      </c>
      <c r="AP30" s="132"/>
      <c r="AQ30" s="4" t="s">
        <v>20</v>
      </c>
      <c r="AR30" s="132"/>
      <c r="AS30" s="4" t="s">
        <v>20</v>
      </c>
      <c r="AT30" s="132"/>
      <c r="AU30" s="4" t="s">
        <v>20</v>
      </c>
      <c r="AV30" s="132"/>
      <c r="AW30" s="4" t="s">
        <v>20</v>
      </c>
      <c r="AX30" s="132"/>
      <c r="AY30" s="4" t="s">
        <v>20</v>
      </c>
      <c r="AZ30" s="132"/>
      <c r="BA30" s="4" t="s">
        <v>20</v>
      </c>
      <c r="BB30" s="132"/>
      <c r="BC30" s="4" t="s">
        <v>20</v>
      </c>
      <c r="BD30" s="132"/>
      <c r="BE30" s="4" t="s">
        <v>20</v>
      </c>
      <c r="BF30" s="9">
        <v>16482851.75</v>
      </c>
      <c r="BG30" s="85">
        <v>978162</v>
      </c>
      <c r="BH30" s="82">
        <f t="shared" si="1"/>
        <v>4.8869689389308664E-3</v>
      </c>
      <c r="BI30" s="54"/>
      <c r="BJ30" s="32"/>
      <c r="BK30" s="32"/>
      <c r="BL30" s="32"/>
      <c r="BM30" s="32"/>
      <c r="BN30" s="32"/>
      <c r="BO30" s="32"/>
      <c r="BP30" s="32"/>
      <c r="BQ30" s="32"/>
      <c r="BR30" s="32"/>
      <c r="BS30" s="32"/>
      <c r="BT30" s="32"/>
      <c r="BU30" s="32"/>
      <c r="BV30" s="32"/>
      <c r="BW30" s="32"/>
      <c r="BX30" s="32"/>
      <c r="BY30" s="32"/>
      <c r="BZ30" s="32"/>
      <c r="CA30" s="32"/>
      <c r="CB30" s="32"/>
      <c r="CC30" s="32"/>
      <c r="CD30" s="32"/>
      <c r="CE30" s="32"/>
    </row>
    <row r="31" spans="1:85" x14ac:dyDescent="0.25">
      <c r="A31" s="8">
        <v>1997</v>
      </c>
      <c r="B31" s="161"/>
      <c r="C31" s="2">
        <v>861003</v>
      </c>
      <c r="D31" s="148"/>
      <c r="E31" s="4" t="s">
        <v>20</v>
      </c>
      <c r="F31" s="161"/>
      <c r="G31" s="2">
        <v>17687</v>
      </c>
      <c r="H31" s="148"/>
      <c r="I31" s="4" t="s">
        <v>20</v>
      </c>
      <c r="J31" s="161"/>
      <c r="K31" s="2">
        <v>11956</v>
      </c>
      <c r="L31" s="132"/>
      <c r="M31" s="4" t="s">
        <v>20</v>
      </c>
      <c r="N31" s="148"/>
      <c r="O31" s="4" t="s">
        <v>20</v>
      </c>
      <c r="P31" s="148"/>
      <c r="Q31" s="4" t="s">
        <v>20</v>
      </c>
      <c r="R31" s="148"/>
      <c r="S31" s="4" t="s">
        <v>20</v>
      </c>
      <c r="T31" s="168"/>
      <c r="U31" s="2">
        <v>47281</v>
      </c>
      <c r="V31" s="148"/>
      <c r="W31" s="4"/>
      <c r="X31" s="148"/>
      <c r="Y31" s="4" t="s">
        <v>20</v>
      </c>
      <c r="Z31" s="161"/>
      <c r="AA31" s="2">
        <v>2766</v>
      </c>
      <c r="AB31" s="161"/>
      <c r="AC31" s="2">
        <v>31486</v>
      </c>
      <c r="AD31" s="132"/>
      <c r="AE31" s="4" t="s">
        <v>20</v>
      </c>
      <c r="AF31" s="148"/>
      <c r="AG31" s="4" t="s">
        <v>20</v>
      </c>
      <c r="AH31" s="148"/>
      <c r="AI31" s="4" t="s">
        <v>20</v>
      </c>
      <c r="AJ31" s="139"/>
      <c r="AK31" s="60" t="s">
        <v>20</v>
      </c>
      <c r="AL31" s="142"/>
      <c r="AM31" s="60" t="s">
        <v>20</v>
      </c>
      <c r="AN31" s="132"/>
      <c r="AO31" s="2">
        <v>1226</v>
      </c>
      <c r="AP31" s="132"/>
      <c r="AQ31" s="4" t="s">
        <v>20</v>
      </c>
      <c r="AR31" s="132"/>
      <c r="AS31" s="4" t="s">
        <v>20</v>
      </c>
      <c r="AT31" s="132"/>
      <c r="AU31" s="4" t="s">
        <v>20</v>
      </c>
      <c r="AV31" s="132"/>
      <c r="AW31" s="4" t="s">
        <v>20</v>
      </c>
      <c r="AX31" s="132"/>
      <c r="AY31" s="4" t="s">
        <v>20</v>
      </c>
      <c r="AZ31" s="132"/>
      <c r="BA31" s="4" t="s">
        <v>20</v>
      </c>
      <c r="BB31" s="132"/>
      <c r="BC31" s="4" t="s">
        <v>20</v>
      </c>
      <c r="BD31" s="132"/>
      <c r="BE31" s="4" t="s">
        <v>20</v>
      </c>
      <c r="BF31" s="9">
        <v>16380065.75</v>
      </c>
      <c r="BG31" s="85">
        <v>973405</v>
      </c>
      <c r="BH31" s="82">
        <f t="shared" si="1"/>
        <v>-2.5044858374605088E-3</v>
      </c>
      <c r="BI31" s="54"/>
      <c r="BJ31" s="32"/>
      <c r="BK31" s="32"/>
      <c r="BL31" s="32"/>
      <c r="BM31" s="32"/>
      <c r="BN31" s="32"/>
      <c r="BO31" s="32"/>
      <c r="BP31" s="32"/>
      <c r="BQ31" s="32"/>
      <c r="BR31" s="32"/>
      <c r="BS31" s="32"/>
      <c r="BT31" s="32"/>
      <c r="BU31" s="32"/>
      <c r="BV31" s="32"/>
      <c r="BW31" s="32"/>
      <c r="BX31" s="32"/>
      <c r="BY31" s="32"/>
      <c r="BZ31" s="32"/>
      <c r="CA31" s="32"/>
      <c r="CB31" s="32"/>
      <c r="CC31" s="32"/>
      <c r="CD31" s="32"/>
      <c r="CE31" s="32"/>
    </row>
    <row r="32" spans="1:85" x14ac:dyDescent="0.25">
      <c r="A32" s="8">
        <v>1996</v>
      </c>
      <c r="B32" s="162"/>
      <c r="C32" s="2">
        <v>864989</v>
      </c>
      <c r="D32" s="149"/>
      <c r="E32" s="4" t="s">
        <v>20</v>
      </c>
      <c r="F32" s="162"/>
      <c r="G32" s="2">
        <v>18097</v>
      </c>
      <c r="H32" s="149"/>
      <c r="I32" s="4" t="s">
        <v>20</v>
      </c>
      <c r="J32" s="162"/>
      <c r="K32" s="2">
        <v>12047</v>
      </c>
      <c r="L32" s="133"/>
      <c r="M32" s="4" t="s">
        <v>20</v>
      </c>
      <c r="N32" s="149"/>
      <c r="O32" s="4" t="s">
        <v>20</v>
      </c>
      <c r="P32" s="149"/>
      <c r="Q32" s="4" t="s">
        <v>20</v>
      </c>
      <c r="R32" s="149"/>
      <c r="S32" s="4" t="s">
        <v>20</v>
      </c>
      <c r="T32" s="164"/>
      <c r="U32" s="2">
        <v>48356</v>
      </c>
      <c r="V32" s="149"/>
      <c r="W32" s="4"/>
      <c r="X32" s="149"/>
      <c r="Y32" s="4" t="s">
        <v>20</v>
      </c>
      <c r="Z32" s="162"/>
      <c r="AA32" s="2">
        <v>2766</v>
      </c>
      <c r="AB32" s="162"/>
      <c r="AC32" s="2">
        <v>28406</v>
      </c>
      <c r="AD32" s="133"/>
      <c r="AE32" s="4" t="s">
        <v>20</v>
      </c>
      <c r="AF32" s="149"/>
      <c r="AG32" s="4" t="s">
        <v>20</v>
      </c>
      <c r="AH32" s="149"/>
      <c r="AI32" s="4" t="s">
        <v>20</v>
      </c>
      <c r="AJ32" s="140"/>
      <c r="AK32" s="60" t="s">
        <v>20</v>
      </c>
      <c r="AL32" s="143"/>
      <c r="AM32" s="60" t="s">
        <v>20</v>
      </c>
      <c r="AN32" s="133"/>
      <c r="AO32" s="2">
        <v>1188</v>
      </c>
      <c r="AP32" s="133"/>
      <c r="AQ32" s="4" t="s">
        <v>20</v>
      </c>
      <c r="AR32" s="133"/>
      <c r="AS32" s="4" t="s">
        <v>20</v>
      </c>
      <c r="AT32" s="133"/>
      <c r="AU32" s="4" t="s">
        <v>20</v>
      </c>
      <c r="AV32" s="133"/>
      <c r="AW32" s="4" t="s">
        <v>20</v>
      </c>
      <c r="AX32" s="133"/>
      <c r="AY32" s="4" t="s">
        <v>20</v>
      </c>
      <c r="AZ32" s="133"/>
      <c r="BA32" s="4" t="s">
        <v>20</v>
      </c>
      <c r="BB32" s="133"/>
      <c r="BC32" s="4" t="s">
        <v>20</v>
      </c>
      <c r="BD32" s="133"/>
      <c r="BE32" s="4" t="s">
        <v>20</v>
      </c>
      <c r="BF32" s="9">
        <v>16440487.25</v>
      </c>
      <c r="BG32" s="85">
        <v>975849</v>
      </c>
      <c r="BH32" s="82">
        <f t="shared" si="1"/>
        <v>-8.6880484477373399E-2</v>
      </c>
      <c r="BI32" s="54"/>
      <c r="BJ32" s="32"/>
    </row>
    <row r="33" spans="1:62" x14ac:dyDescent="0.25">
      <c r="A33" s="10">
        <v>1995</v>
      </c>
      <c r="B33" s="172"/>
      <c r="C33" s="2">
        <v>948004</v>
      </c>
      <c r="D33" s="147"/>
      <c r="E33" s="4" t="s">
        <v>20</v>
      </c>
      <c r="F33" s="172"/>
      <c r="G33" s="2">
        <v>20641</v>
      </c>
      <c r="H33" s="147"/>
      <c r="I33" s="4" t="s">
        <v>20</v>
      </c>
      <c r="J33" s="172"/>
      <c r="K33" s="2">
        <v>16297</v>
      </c>
      <c r="L33" s="131"/>
      <c r="M33" s="4" t="s">
        <v>20</v>
      </c>
      <c r="N33" s="147"/>
      <c r="O33" s="4" t="s">
        <v>20</v>
      </c>
      <c r="P33" s="147"/>
      <c r="Q33" s="4" t="s">
        <v>20</v>
      </c>
      <c r="R33" s="147"/>
      <c r="S33" s="4" t="s">
        <v>20</v>
      </c>
      <c r="T33" s="165"/>
      <c r="U33" s="2">
        <v>68007</v>
      </c>
      <c r="V33" s="147"/>
      <c r="W33" s="4"/>
      <c r="X33" s="147"/>
      <c r="Y33" s="4" t="s">
        <v>20</v>
      </c>
      <c r="Z33" s="131"/>
      <c r="AA33" s="4" t="s">
        <v>20</v>
      </c>
      <c r="AB33" s="172"/>
      <c r="AC33" s="2">
        <v>14563</v>
      </c>
      <c r="AD33" s="131"/>
      <c r="AE33" s="4" t="s">
        <v>20</v>
      </c>
      <c r="AF33" s="147"/>
      <c r="AG33" s="4" t="s">
        <v>20</v>
      </c>
      <c r="AH33" s="147"/>
      <c r="AI33" s="4" t="s">
        <v>20</v>
      </c>
      <c r="AJ33" s="138"/>
      <c r="AK33" s="60" t="s">
        <v>20</v>
      </c>
      <c r="AL33" s="141"/>
      <c r="AM33" s="60" t="s">
        <v>20</v>
      </c>
      <c r="AN33" s="131"/>
      <c r="AO33" s="2">
        <v>1186</v>
      </c>
      <c r="AP33" s="131"/>
      <c r="AQ33" s="4" t="s">
        <v>20</v>
      </c>
      <c r="AR33" s="131"/>
      <c r="AS33" s="4" t="s">
        <v>20</v>
      </c>
      <c r="AT33" s="131"/>
      <c r="AU33" s="4" t="s">
        <v>20</v>
      </c>
      <c r="AV33" s="131"/>
      <c r="AW33" s="4" t="s">
        <v>20</v>
      </c>
      <c r="AX33" s="131"/>
      <c r="AY33" s="4" t="s">
        <v>20</v>
      </c>
      <c r="AZ33" s="131"/>
      <c r="BA33" s="4" t="s">
        <v>20</v>
      </c>
      <c r="BB33" s="131"/>
      <c r="BC33" s="4" t="s">
        <v>20</v>
      </c>
      <c r="BD33" s="131"/>
      <c r="BE33" s="4" t="s">
        <v>20</v>
      </c>
      <c r="BF33" s="11">
        <v>13571735</v>
      </c>
      <c r="BG33" s="85">
        <v>1068698</v>
      </c>
      <c r="BH33" s="82">
        <f t="shared" si="1"/>
        <v>1.7176001187833842E-2</v>
      </c>
      <c r="BI33" s="54"/>
      <c r="BJ33" s="32"/>
    </row>
    <row r="34" spans="1:62" x14ac:dyDescent="0.25">
      <c r="A34" s="10">
        <v>1994</v>
      </c>
      <c r="B34" s="173"/>
      <c r="C34" s="2">
        <v>933036</v>
      </c>
      <c r="D34" s="148"/>
      <c r="E34" s="4" t="s">
        <v>20</v>
      </c>
      <c r="F34" s="173"/>
      <c r="G34" s="2">
        <v>21597</v>
      </c>
      <c r="H34" s="148"/>
      <c r="I34" s="4" t="s">
        <v>20</v>
      </c>
      <c r="J34" s="173"/>
      <c r="K34" s="2">
        <v>13951</v>
      </c>
      <c r="L34" s="132"/>
      <c r="M34" s="4" t="s">
        <v>20</v>
      </c>
      <c r="N34" s="148"/>
      <c r="O34" s="4" t="s">
        <v>20</v>
      </c>
      <c r="P34" s="148"/>
      <c r="Q34" s="4" t="s">
        <v>20</v>
      </c>
      <c r="R34" s="148"/>
      <c r="S34" s="4" t="s">
        <v>20</v>
      </c>
      <c r="T34" s="166"/>
      <c r="U34" s="2">
        <v>66513</v>
      </c>
      <c r="V34" s="148"/>
      <c r="W34" s="4"/>
      <c r="X34" s="148"/>
      <c r="Y34" s="4" t="s">
        <v>20</v>
      </c>
      <c r="Z34" s="132"/>
      <c r="AA34" s="4" t="s">
        <v>20</v>
      </c>
      <c r="AB34" s="173"/>
      <c r="AC34" s="2">
        <v>14372</v>
      </c>
      <c r="AD34" s="132"/>
      <c r="AE34" s="4" t="s">
        <v>20</v>
      </c>
      <c r="AF34" s="148"/>
      <c r="AG34" s="4" t="s">
        <v>20</v>
      </c>
      <c r="AH34" s="148"/>
      <c r="AI34" s="4" t="s">
        <v>20</v>
      </c>
      <c r="AJ34" s="139"/>
      <c r="AK34" s="60" t="s">
        <v>20</v>
      </c>
      <c r="AL34" s="142"/>
      <c r="AM34" s="60" t="s">
        <v>20</v>
      </c>
      <c r="AN34" s="132"/>
      <c r="AO34" s="2">
        <v>1183</v>
      </c>
      <c r="AP34" s="132"/>
      <c r="AQ34" s="4" t="s">
        <v>20</v>
      </c>
      <c r="AR34" s="132"/>
      <c r="AS34" s="4" t="s">
        <v>20</v>
      </c>
      <c r="AT34" s="132"/>
      <c r="AU34" s="4" t="s">
        <v>20</v>
      </c>
      <c r="AV34" s="132"/>
      <c r="AW34" s="4" t="s">
        <v>20</v>
      </c>
      <c r="AX34" s="132"/>
      <c r="AY34" s="4" t="s">
        <v>20</v>
      </c>
      <c r="AZ34" s="132"/>
      <c r="BA34" s="4" t="s">
        <v>20</v>
      </c>
      <c r="BB34" s="132"/>
      <c r="BC34" s="4" t="s">
        <v>20</v>
      </c>
      <c r="BD34" s="132"/>
      <c r="BE34" s="4" t="s">
        <v>20</v>
      </c>
      <c r="BF34" s="11">
        <v>13329401</v>
      </c>
      <c r="BG34" s="85">
        <v>1050652</v>
      </c>
      <c r="BH34" s="82">
        <f t="shared" si="1"/>
        <v>-2.1841297741762498E-2</v>
      </c>
      <c r="BI34" s="54"/>
      <c r="BJ34" s="32"/>
    </row>
    <row r="35" spans="1:62" x14ac:dyDescent="0.25">
      <c r="A35" s="10">
        <v>1993</v>
      </c>
      <c r="B35" s="173"/>
      <c r="C35" s="2">
        <v>950588</v>
      </c>
      <c r="D35" s="148"/>
      <c r="E35" s="4" t="s">
        <v>20</v>
      </c>
      <c r="F35" s="173"/>
      <c r="G35" s="2">
        <v>24833</v>
      </c>
      <c r="H35" s="148"/>
      <c r="I35" s="4" t="s">
        <v>20</v>
      </c>
      <c r="J35" s="173"/>
      <c r="K35" s="2">
        <v>15769</v>
      </c>
      <c r="L35" s="132"/>
      <c r="M35" s="4" t="s">
        <v>20</v>
      </c>
      <c r="N35" s="148"/>
      <c r="O35" s="4" t="s">
        <v>20</v>
      </c>
      <c r="P35" s="148"/>
      <c r="Q35" s="4" t="s">
        <v>20</v>
      </c>
      <c r="R35" s="148"/>
      <c r="S35" s="4" t="s">
        <v>20</v>
      </c>
      <c r="T35" s="167"/>
      <c r="U35" s="2">
        <v>67502</v>
      </c>
      <c r="V35" s="148"/>
      <c r="W35" s="4"/>
      <c r="X35" s="148"/>
      <c r="Y35" s="4" t="s">
        <v>20</v>
      </c>
      <c r="Z35" s="132"/>
      <c r="AA35" s="4" t="s">
        <v>20</v>
      </c>
      <c r="AB35" s="174"/>
      <c r="AC35" s="2">
        <v>14155</v>
      </c>
      <c r="AD35" s="132"/>
      <c r="AE35" s="4" t="s">
        <v>20</v>
      </c>
      <c r="AF35" s="148"/>
      <c r="AG35" s="4" t="s">
        <v>20</v>
      </c>
      <c r="AH35" s="148"/>
      <c r="AI35" s="4" t="s">
        <v>20</v>
      </c>
      <c r="AJ35" s="139"/>
      <c r="AK35" s="60" t="s">
        <v>20</v>
      </c>
      <c r="AL35" s="142"/>
      <c r="AM35" s="60" t="s">
        <v>20</v>
      </c>
      <c r="AN35" s="132"/>
      <c r="AO35" s="2">
        <v>1265</v>
      </c>
      <c r="AP35" s="132"/>
      <c r="AQ35" s="4" t="s">
        <v>20</v>
      </c>
      <c r="AR35" s="132"/>
      <c r="AS35" s="4" t="s">
        <v>20</v>
      </c>
      <c r="AT35" s="132"/>
      <c r="AU35" s="4" t="s">
        <v>20</v>
      </c>
      <c r="AV35" s="132"/>
      <c r="AW35" s="4" t="s">
        <v>20</v>
      </c>
      <c r="AX35" s="132"/>
      <c r="AY35" s="4" t="s">
        <v>20</v>
      </c>
      <c r="AZ35" s="132"/>
      <c r="BA35" s="4" t="s">
        <v>20</v>
      </c>
      <c r="BB35" s="132"/>
      <c r="BC35" s="4" t="s">
        <v>20</v>
      </c>
      <c r="BD35" s="132"/>
      <c r="BE35" s="4" t="s">
        <v>20</v>
      </c>
      <c r="BF35" s="11">
        <v>13585062</v>
      </c>
      <c r="BG35" s="85">
        <v>1074112</v>
      </c>
      <c r="BH35" s="82">
        <f t="shared" si="1"/>
        <v>-1.1173312932854253E-2</v>
      </c>
      <c r="BI35" s="54"/>
      <c r="BJ35" s="32"/>
    </row>
    <row r="36" spans="1:62" x14ac:dyDescent="0.25">
      <c r="A36" s="10">
        <v>1992</v>
      </c>
      <c r="B36" s="173"/>
      <c r="C36" s="2">
        <v>952936</v>
      </c>
      <c r="D36" s="148"/>
      <c r="E36" s="4" t="s">
        <v>20</v>
      </c>
      <c r="F36" s="173"/>
      <c r="G36" s="2">
        <v>26359</v>
      </c>
      <c r="H36" s="148"/>
      <c r="I36" s="4" t="s">
        <v>20</v>
      </c>
      <c r="J36" s="173"/>
      <c r="K36" s="2">
        <v>16989</v>
      </c>
      <c r="L36" s="132"/>
      <c r="M36" s="4" t="s">
        <v>20</v>
      </c>
      <c r="N36" s="148"/>
      <c r="O36" s="4" t="s">
        <v>20</v>
      </c>
      <c r="P36" s="148"/>
      <c r="Q36" s="4" t="s">
        <v>20</v>
      </c>
      <c r="R36" s="148"/>
      <c r="S36" s="4" t="s">
        <v>20</v>
      </c>
      <c r="T36" s="165"/>
      <c r="U36" s="2">
        <v>69548</v>
      </c>
      <c r="V36" s="148"/>
      <c r="W36" s="4"/>
      <c r="X36" s="148"/>
      <c r="Y36" s="4" t="s">
        <v>20</v>
      </c>
      <c r="Z36" s="132"/>
      <c r="AA36" s="4" t="s">
        <v>20</v>
      </c>
      <c r="AB36" s="172"/>
      <c r="AC36" s="2">
        <v>19150</v>
      </c>
      <c r="AD36" s="132"/>
      <c r="AE36" s="4" t="s">
        <v>20</v>
      </c>
      <c r="AF36" s="148"/>
      <c r="AG36" s="4" t="s">
        <v>20</v>
      </c>
      <c r="AH36" s="148"/>
      <c r="AI36" s="4" t="s">
        <v>20</v>
      </c>
      <c r="AJ36" s="139"/>
      <c r="AK36" s="60" t="s">
        <v>20</v>
      </c>
      <c r="AL36" s="142"/>
      <c r="AM36" s="60" t="s">
        <v>20</v>
      </c>
      <c r="AN36" s="132"/>
      <c r="AO36" s="2">
        <v>1267</v>
      </c>
      <c r="AP36" s="132"/>
      <c r="AQ36" s="4" t="s">
        <v>20</v>
      </c>
      <c r="AR36" s="132"/>
      <c r="AS36" s="4" t="s">
        <v>20</v>
      </c>
      <c r="AT36" s="132"/>
      <c r="AU36" s="4" t="s">
        <v>20</v>
      </c>
      <c r="AV36" s="132"/>
      <c r="AW36" s="4" t="s">
        <v>20</v>
      </c>
      <c r="AX36" s="132"/>
      <c r="AY36" s="4" t="s">
        <v>20</v>
      </c>
      <c r="AZ36" s="132"/>
      <c r="BA36" s="4" t="s">
        <v>20</v>
      </c>
      <c r="BB36" s="132"/>
      <c r="BC36" s="4" t="s">
        <v>20</v>
      </c>
      <c r="BD36" s="132"/>
      <c r="BE36" s="4" t="s">
        <v>20</v>
      </c>
      <c r="BF36" s="11">
        <v>13336050</v>
      </c>
      <c r="BG36" s="85">
        <v>1086249</v>
      </c>
      <c r="BH36" s="82">
        <f t="shared" si="1"/>
        <v>1.0676663186865332E-2</v>
      </c>
      <c r="BI36" s="54"/>
      <c r="BJ36" s="32"/>
    </row>
    <row r="37" spans="1:62" x14ac:dyDescent="0.25">
      <c r="A37" s="10">
        <v>1991</v>
      </c>
      <c r="B37" s="173"/>
      <c r="C37" s="2">
        <v>943017</v>
      </c>
      <c r="D37" s="148"/>
      <c r="E37" s="4" t="s">
        <v>20</v>
      </c>
      <c r="F37" s="173"/>
      <c r="G37" s="2">
        <v>28079</v>
      </c>
      <c r="H37" s="148"/>
      <c r="I37" s="4" t="s">
        <v>20</v>
      </c>
      <c r="J37" s="173"/>
      <c r="K37" s="2">
        <v>14075</v>
      </c>
      <c r="L37" s="132"/>
      <c r="M37" s="4" t="s">
        <v>20</v>
      </c>
      <c r="N37" s="148"/>
      <c r="O37" s="4" t="s">
        <v>20</v>
      </c>
      <c r="P37" s="148"/>
      <c r="Q37" s="4" t="s">
        <v>20</v>
      </c>
      <c r="R37" s="148"/>
      <c r="S37" s="4" t="s">
        <v>20</v>
      </c>
      <c r="T37" s="166"/>
      <c r="U37" s="2">
        <v>69226</v>
      </c>
      <c r="V37" s="148"/>
      <c r="W37" s="4"/>
      <c r="X37" s="148"/>
      <c r="Y37" s="4" t="s">
        <v>20</v>
      </c>
      <c r="Z37" s="132"/>
      <c r="AA37" s="4" t="s">
        <v>20</v>
      </c>
      <c r="AB37" s="173"/>
      <c r="AC37" s="2">
        <v>19111</v>
      </c>
      <c r="AD37" s="132"/>
      <c r="AE37" s="4" t="s">
        <v>20</v>
      </c>
      <c r="AF37" s="148"/>
      <c r="AG37" s="4" t="s">
        <v>20</v>
      </c>
      <c r="AH37" s="148"/>
      <c r="AI37" s="4" t="s">
        <v>20</v>
      </c>
      <c r="AJ37" s="139"/>
      <c r="AK37" s="60" t="s">
        <v>20</v>
      </c>
      <c r="AL37" s="142"/>
      <c r="AM37" s="60" t="s">
        <v>20</v>
      </c>
      <c r="AN37" s="132"/>
      <c r="AO37" s="2">
        <v>1266</v>
      </c>
      <c r="AP37" s="132"/>
      <c r="AQ37" s="4" t="s">
        <v>20</v>
      </c>
      <c r="AR37" s="132"/>
      <c r="AS37" s="4" t="s">
        <v>20</v>
      </c>
      <c r="AT37" s="132"/>
      <c r="AU37" s="4" t="s">
        <v>20</v>
      </c>
      <c r="AV37" s="132"/>
      <c r="AW37" s="4" t="s">
        <v>20</v>
      </c>
      <c r="AX37" s="132"/>
      <c r="AY37" s="4" t="s">
        <v>20</v>
      </c>
      <c r="AZ37" s="132"/>
      <c r="BA37" s="4" t="s">
        <v>20</v>
      </c>
      <c r="BB37" s="132"/>
      <c r="BC37" s="4" t="s">
        <v>20</v>
      </c>
      <c r="BD37" s="132"/>
      <c r="BE37" s="4" t="s">
        <v>20</v>
      </c>
      <c r="BF37" s="11">
        <v>13184297</v>
      </c>
      <c r="BG37" s="85">
        <v>1074774</v>
      </c>
      <c r="BH37" s="82">
        <f t="shared" si="1"/>
        <v>-7.6462632265470995E-2</v>
      </c>
      <c r="BI37" s="54"/>
      <c r="BJ37" s="32"/>
    </row>
    <row r="38" spans="1:62" x14ac:dyDescent="0.25">
      <c r="A38" s="10">
        <v>1990</v>
      </c>
      <c r="B38" s="173"/>
      <c r="C38" s="3">
        <v>1015134</v>
      </c>
      <c r="D38" s="148"/>
      <c r="E38" s="4" t="s">
        <v>20</v>
      </c>
      <c r="F38" s="173"/>
      <c r="G38" s="2">
        <v>35059</v>
      </c>
      <c r="H38" s="148"/>
      <c r="I38" s="4" t="s">
        <v>20</v>
      </c>
      <c r="J38" s="173"/>
      <c r="K38" s="2">
        <v>18645</v>
      </c>
      <c r="L38" s="132"/>
      <c r="M38" s="4" t="s">
        <v>20</v>
      </c>
      <c r="N38" s="148"/>
      <c r="O38" s="4" t="s">
        <v>20</v>
      </c>
      <c r="P38" s="148"/>
      <c r="Q38" s="4" t="s">
        <v>20</v>
      </c>
      <c r="R38" s="148"/>
      <c r="S38" s="4" t="s">
        <v>20</v>
      </c>
      <c r="T38" s="166"/>
      <c r="U38" s="3">
        <v>73893</v>
      </c>
      <c r="V38" s="148"/>
      <c r="W38" s="4"/>
      <c r="X38" s="148"/>
      <c r="Y38" s="4" t="s">
        <v>20</v>
      </c>
      <c r="Z38" s="132"/>
      <c r="AA38" s="4" t="s">
        <v>20</v>
      </c>
      <c r="AB38" s="173"/>
      <c r="AC38" s="2">
        <v>19700</v>
      </c>
      <c r="AD38" s="132"/>
      <c r="AE38" s="4" t="s">
        <v>20</v>
      </c>
      <c r="AF38" s="148"/>
      <c r="AG38" s="4" t="s">
        <v>20</v>
      </c>
      <c r="AH38" s="148"/>
      <c r="AI38" s="4" t="s">
        <v>20</v>
      </c>
      <c r="AJ38" s="139"/>
      <c r="AK38" s="60" t="s">
        <v>20</v>
      </c>
      <c r="AL38" s="142"/>
      <c r="AM38" s="60" t="s">
        <v>20</v>
      </c>
      <c r="AN38" s="132"/>
      <c r="AO38" s="2">
        <v>1327</v>
      </c>
      <c r="AP38" s="132"/>
      <c r="AQ38" s="4" t="s">
        <v>20</v>
      </c>
      <c r="AR38" s="132"/>
      <c r="AS38" s="4" t="s">
        <v>20</v>
      </c>
      <c r="AT38" s="132"/>
      <c r="AU38" s="4" t="s">
        <v>20</v>
      </c>
      <c r="AV38" s="132"/>
      <c r="AW38" s="4" t="s">
        <v>20</v>
      </c>
      <c r="AX38" s="132"/>
      <c r="AY38" s="4" t="s">
        <v>20</v>
      </c>
      <c r="AZ38" s="132"/>
      <c r="BA38" s="4" t="s">
        <v>20</v>
      </c>
      <c r="BB38" s="132"/>
      <c r="BC38" s="4" t="s">
        <v>20</v>
      </c>
      <c r="BD38" s="132"/>
      <c r="BE38" s="4" t="s">
        <v>20</v>
      </c>
      <c r="BF38" s="11">
        <v>14211536</v>
      </c>
      <c r="BG38" s="95">
        <v>1163758</v>
      </c>
      <c r="BH38" s="82">
        <f t="shared" si="1"/>
        <v>2.1338477362643535E-2</v>
      </c>
      <c r="BI38" s="54"/>
      <c r="BJ38" s="32"/>
    </row>
    <row r="39" spans="1:62" x14ac:dyDescent="0.25">
      <c r="A39" s="10">
        <v>1989</v>
      </c>
      <c r="B39" s="173"/>
      <c r="C39" s="2">
        <v>995963</v>
      </c>
      <c r="D39" s="148"/>
      <c r="E39" s="4" t="s">
        <v>20</v>
      </c>
      <c r="F39" s="173"/>
      <c r="G39" s="2">
        <v>39357</v>
      </c>
      <c r="H39" s="148"/>
      <c r="I39" s="4" t="s">
        <v>20</v>
      </c>
      <c r="J39" s="173"/>
      <c r="K39" s="2">
        <v>14745</v>
      </c>
      <c r="L39" s="132"/>
      <c r="M39" s="4" t="s">
        <v>20</v>
      </c>
      <c r="N39" s="148"/>
      <c r="O39" s="4" t="s">
        <v>20</v>
      </c>
      <c r="P39" s="148"/>
      <c r="Q39" s="4" t="s">
        <v>20</v>
      </c>
      <c r="R39" s="148"/>
      <c r="S39" s="4" t="s">
        <v>20</v>
      </c>
      <c r="T39" s="166"/>
      <c r="U39" s="2">
        <v>69151</v>
      </c>
      <c r="V39" s="148"/>
      <c r="W39" s="4"/>
      <c r="X39" s="148"/>
      <c r="Y39" s="4" t="s">
        <v>20</v>
      </c>
      <c r="Z39" s="132"/>
      <c r="AA39" s="4" t="s">
        <v>20</v>
      </c>
      <c r="AB39" s="173"/>
      <c r="AC39" s="2">
        <v>18788</v>
      </c>
      <c r="AD39" s="132"/>
      <c r="AE39" s="4" t="s">
        <v>20</v>
      </c>
      <c r="AF39" s="148"/>
      <c r="AG39" s="4" t="s">
        <v>20</v>
      </c>
      <c r="AH39" s="148"/>
      <c r="AI39" s="4" t="s">
        <v>20</v>
      </c>
      <c r="AJ39" s="139"/>
      <c r="AK39" s="60" t="s">
        <v>20</v>
      </c>
      <c r="AL39" s="142"/>
      <c r="AM39" s="60" t="s">
        <v>20</v>
      </c>
      <c r="AN39" s="132"/>
      <c r="AO39" s="2">
        <v>1440</v>
      </c>
      <c r="AP39" s="132"/>
      <c r="AQ39" s="4" t="s">
        <v>20</v>
      </c>
      <c r="AR39" s="132"/>
      <c r="AS39" s="4" t="s">
        <v>20</v>
      </c>
      <c r="AT39" s="132"/>
      <c r="AU39" s="4" t="s">
        <v>20</v>
      </c>
      <c r="AV39" s="132"/>
      <c r="AW39" s="4" t="s">
        <v>20</v>
      </c>
      <c r="AX39" s="132"/>
      <c r="AY39" s="4" t="s">
        <v>20</v>
      </c>
      <c r="AZ39" s="132"/>
      <c r="BA39" s="4" t="s">
        <v>20</v>
      </c>
      <c r="BB39" s="132"/>
      <c r="BC39" s="4" t="s">
        <v>20</v>
      </c>
      <c r="BD39" s="132"/>
      <c r="BE39" s="4" t="s">
        <v>20</v>
      </c>
      <c r="BF39" s="11">
        <v>13842560</v>
      </c>
      <c r="BG39" s="85">
        <v>1139444</v>
      </c>
      <c r="BH39" s="82">
        <f t="shared" si="1"/>
        <v>1.1794040289052551E-2</v>
      </c>
      <c r="BI39" s="54"/>
      <c r="BJ39" s="32"/>
    </row>
    <row r="40" spans="1:62" x14ac:dyDescent="0.25">
      <c r="A40" s="10">
        <v>1988</v>
      </c>
      <c r="B40" s="173"/>
      <c r="C40" s="2">
        <v>987797</v>
      </c>
      <c r="D40" s="148"/>
      <c r="E40" s="4" t="s">
        <v>20</v>
      </c>
      <c r="F40" s="173"/>
      <c r="G40" s="2">
        <v>42111</v>
      </c>
      <c r="H40" s="148"/>
      <c r="I40" s="4" t="s">
        <v>20</v>
      </c>
      <c r="J40" s="173"/>
      <c r="K40" s="2">
        <v>12621</v>
      </c>
      <c r="L40" s="132"/>
      <c r="M40" s="4" t="s">
        <v>20</v>
      </c>
      <c r="N40" s="148"/>
      <c r="O40" s="4" t="s">
        <v>20</v>
      </c>
      <c r="P40" s="148"/>
      <c r="Q40" s="4" t="s">
        <v>20</v>
      </c>
      <c r="R40" s="148"/>
      <c r="S40" s="4" t="s">
        <v>20</v>
      </c>
      <c r="T40" s="166"/>
      <c r="U40" s="2">
        <v>64976</v>
      </c>
      <c r="V40" s="148"/>
      <c r="W40" s="4"/>
      <c r="X40" s="148"/>
      <c r="Y40" s="4" t="s">
        <v>20</v>
      </c>
      <c r="Z40" s="132"/>
      <c r="AA40" s="4" t="s">
        <v>20</v>
      </c>
      <c r="AB40" s="173"/>
      <c r="AC40" s="2">
        <v>17120</v>
      </c>
      <c r="AD40" s="132"/>
      <c r="AE40" s="4" t="s">
        <v>20</v>
      </c>
      <c r="AF40" s="148"/>
      <c r="AG40" s="4" t="s">
        <v>20</v>
      </c>
      <c r="AH40" s="148"/>
      <c r="AI40" s="4" t="s">
        <v>20</v>
      </c>
      <c r="AJ40" s="139"/>
      <c r="AK40" s="60" t="s">
        <v>20</v>
      </c>
      <c r="AL40" s="142"/>
      <c r="AM40" s="60" t="s">
        <v>20</v>
      </c>
      <c r="AN40" s="132"/>
      <c r="AO40" s="4">
        <v>1537</v>
      </c>
      <c r="AP40" s="132"/>
      <c r="AQ40" s="4" t="s">
        <v>20</v>
      </c>
      <c r="AR40" s="132"/>
      <c r="AS40" s="4" t="s">
        <v>20</v>
      </c>
      <c r="AT40" s="132"/>
      <c r="AU40" s="4" t="s">
        <v>20</v>
      </c>
      <c r="AV40" s="132"/>
      <c r="AW40" s="4" t="s">
        <v>20</v>
      </c>
      <c r="AX40" s="132"/>
      <c r="AY40" s="4" t="s">
        <v>20</v>
      </c>
      <c r="AZ40" s="132"/>
      <c r="BA40" s="4" t="s">
        <v>20</v>
      </c>
      <c r="BB40" s="132"/>
      <c r="BC40" s="4" t="s">
        <v>20</v>
      </c>
      <c r="BD40" s="132"/>
      <c r="BE40" s="4" t="s">
        <v>20</v>
      </c>
      <c r="BF40" s="11">
        <v>13620316</v>
      </c>
      <c r="BG40" s="85">
        <v>1126162</v>
      </c>
      <c r="BH40" s="82">
        <f t="shared" si="1"/>
        <v>1.8334620385826388E-2</v>
      </c>
      <c r="BI40" s="54"/>
      <c r="BJ40" s="32"/>
    </row>
    <row r="41" spans="1:62" x14ac:dyDescent="0.25">
      <c r="A41" s="10">
        <v>1987</v>
      </c>
      <c r="B41" s="173"/>
      <c r="C41" s="2">
        <v>971720</v>
      </c>
      <c r="D41" s="148"/>
      <c r="E41" s="4" t="s">
        <v>20</v>
      </c>
      <c r="F41" s="173"/>
      <c r="G41" s="2">
        <v>43730</v>
      </c>
      <c r="H41" s="148"/>
      <c r="I41" s="4" t="s">
        <v>20</v>
      </c>
      <c r="J41" s="173"/>
      <c r="K41" s="2">
        <v>12432</v>
      </c>
      <c r="L41" s="132"/>
      <c r="M41" s="4" t="s">
        <v>20</v>
      </c>
      <c r="N41" s="148"/>
      <c r="O41" s="4" t="s">
        <v>20</v>
      </c>
      <c r="P41" s="148"/>
      <c r="Q41" s="4" t="s">
        <v>20</v>
      </c>
      <c r="R41" s="148"/>
      <c r="S41" s="4" t="s">
        <v>20</v>
      </c>
      <c r="T41" s="166"/>
      <c r="U41" s="2">
        <v>59959</v>
      </c>
      <c r="V41" s="148"/>
      <c r="W41" s="4"/>
      <c r="X41" s="148"/>
      <c r="Y41" s="4" t="s">
        <v>20</v>
      </c>
      <c r="Z41" s="132"/>
      <c r="AA41" s="4" t="s">
        <v>20</v>
      </c>
      <c r="AB41" s="173"/>
      <c r="AC41" s="2">
        <v>16371</v>
      </c>
      <c r="AD41" s="132"/>
      <c r="AE41" s="4" t="s">
        <v>20</v>
      </c>
      <c r="AF41" s="148"/>
      <c r="AG41" s="4" t="s">
        <v>20</v>
      </c>
      <c r="AH41" s="148"/>
      <c r="AI41" s="4" t="s">
        <v>20</v>
      </c>
      <c r="AJ41" s="139"/>
      <c r="AK41" s="60" t="s">
        <v>20</v>
      </c>
      <c r="AL41" s="142"/>
      <c r="AM41" s="60" t="s">
        <v>20</v>
      </c>
      <c r="AN41" s="132"/>
      <c r="AO41" s="2">
        <v>1674</v>
      </c>
      <c r="AP41" s="132"/>
      <c r="AQ41" s="4" t="s">
        <v>20</v>
      </c>
      <c r="AR41" s="132"/>
      <c r="AS41" s="4" t="s">
        <v>20</v>
      </c>
      <c r="AT41" s="132"/>
      <c r="AU41" s="4" t="s">
        <v>20</v>
      </c>
      <c r="AV41" s="132"/>
      <c r="AW41" s="4" t="s">
        <v>20</v>
      </c>
      <c r="AX41" s="132"/>
      <c r="AY41" s="4" t="s">
        <v>20</v>
      </c>
      <c r="AZ41" s="132"/>
      <c r="BA41" s="4" t="s">
        <v>20</v>
      </c>
      <c r="BB41" s="132"/>
      <c r="BC41" s="4" t="s">
        <v>20</v>
      </c>
      <c r="BD41" s="132"/>
      <c r="BE41" s="4" t="s">
        <v>20</v>
      </c>
      <c r="BF41" s="11">
        <v>13317165</v>
      </c>
      <c r="BG41" s="85">
        <v>1105886</v>
      </c>
      <c r="BH41" s="82">
        <f t="shared" si="1"/>
        <v>2.5334682043945591E-2</v>
      </c>
      <c r="BI41" s="54"/>
      <c r="BJ41" s="32"/>
    </row>
    <row r="42" spans="1:62" x14ac:dyDescent="0.25">
      <c r="A42" s="10">
        <v>1986</v>
      </c>
      <c r="B42" s="173"/>
      <c r="C42" s="2">
        <v>932075</v>
      </c>
      <c r="D42" s="148"/>
      <c r="E42" s="4" t="s">
        <v>20</v>
      </c>
      <c r="F42" s="173"/>
      <c r="G42" s="2">
        <v>48612</v>
      </c>
      <c r="H42" s="148"/>
      <c r="I42" s="4" t="s">
        <v>20</v>
      </c>
      <c r="J42" s="173"/>
      <c r="K42" s="2">
        <v>13075</v>
      </c>
      <c r="L42" s="132"/>
      <c r="M42" s="4" t="s">
        <v>20</v>
      </c>
      <c r="N42" s="148"/>
      <c r="O42" s="4" t="s">
        <v>20</v>
      </c>
      <c r="P42" s="148"/>
      <c r="Q42" s="4" t="s">
        <v>20</v>
      </c>
      <c r="R42" s="148"/>
      <c r="S42" s="4" t="s">
        <v>20</v>
      </c>
      <c r="T42" s="166"/>
      <c r="U42" s="2">
        <v>54870</v>
      </c>
      <c r="V42" s="148"/>
      <c r="W42" s="4"/>
      <c r="X42" s="148"/>
      <c r="Y42" s="4" t="s">
        <v>20</v>
      </c>
      <c r="Z42" s="132"/>
      <c r="AA42" s="4" t="s">
        <v>20</v>
      </c>
      <c r="AB42" s="173"/>
      <c r="AC42" s="2">
        <v>15516</v>
      </c>
      <c r="AD42" s="132"/>
      <c r="AE42" s="4" t="s">
        <v>20</v>
      </c>
      <c r="AF42" s="148"/>
      <c r="AG42" s="4" t="s">
        <v>20</v>
      </c>
      <c r="AH42" s="148"/>
      <c r="AI42" s="4" t="s">
        <v>20</v>
      </c>
      <c r="AJ42" s="139"/>
      <c r="AK42" s="60" t="s">
        <v>20</v>
      </c>
      <c r="AL42" s="142"/>
      <c r="AM42" s="60" t="s">
        <v>20</v>
      </c>
      <c r="AN42" s="132"/>
      <c r="AO42" s="2">
        <v>1758</v>
      </c>
      <c r="AP42" s="132"/>
      <c r="AQ42" s="4" t="s">
        <v>20</v>
      </c>
      <c r="AR42" s="132"/>
      <c r="AS42" s="4" t="s">
        <v>20</v>
      </c>
      <c r="AT42" s="132"/>
      <c r="AU42" s="4" t="s">
        <v>20</v>
      </c>
      <c r="AV42" s="132"/>
      <c r="AW42" s="4" t="s">
        <v>20</v>
      </c>
      <c r="AX42" s="132"/>
      <c r="AY42" s="4" t="s">
        <v>20</v>
      </c>
      <c r="AZ42" s="132"/>
      <c r="BA42" s="4" t="s">
        <v>20</v>
      </c>
      <c r="BB42" s="132"/>
      <c r="BC42" s="4" t="s">
        <v>20</v>
      </c>
      <c r="BD42" s="132"/>
      <c r="BE42" s="4" t="s">
        <v>20</v>
      </c>
      <c r="BF42" s="11">
        <v>12916706</v>
      </c>
      <c r="BG42" s="85">
        <v>1078561</v>
      </c>
      <c r="BH42" s="82">
        <f t="shared" si="1"/>
        <v>1.5431616407919636E-2</v>
      </c>
      <c r="BI42" s="54"/>
      <c r="BJ42" s="32"/>
    </row>
    <row r="43" spans="1:62" x14ac:dyDescent="0.25">
      <c r="A43" s="10">
        <v>1985</v>
      </c>
      <c r="B43" s="173"/>
      <c r="C43" s="2">
        <v>932075</v>
      </c>
      <c r="D43" s="148"/>
      <c r="E43" s="4" t="s">
        <v>20</v>
      </c>
      <c r="F43" s="173"/>
      <c r="G43" s="2">
        <v>48612</v>
      </c>
      <c r="H43" s="148"/>
      <c r="I43" s="4" t="s">
        <v>20</v>
      </c>
      <c r="J43" s="173"/>
      <c r="K43" s="2">
        <v>13075</v>
      </c>
      <c r="L43" s="132"/>
      <c r="M43" s="4" t="s">
        <v>20</v>
      </c>
      <c r="N43" s="148"/>
      <c r="O43" s="4" t="s">
        <v>20</v>
      </c>
      <c r="P43" s="148"/>
      <c r="Q43" s="4" t="s">
        <v>20</v>
      </c>
      <c r="R43" s="148"/>
      <c r="S43" s="4" t="s">
        <v>20</v>
      </c>
      <c r="T43" s="166"/>
      <c r="U43" s="2">
        <v>51501</v>
      </c>
      <c r="V43" s="148"/>
      <c r="W43" s="4"/>
      <c r="X43" s="148"/>
      <c r="Y43" s="4" t="s">
        <v>20</v>
      </c>
      <c r="Z43" s="132"/>
      <c r="AA43" s="4" t="s">
        <v>20</v>
      </c>
      <c r="AB43" s="173"/>
      <c r="AC43" s="2">
        <v>14927</v>
      </c>
      <c r="AD43" s="132"/>
      <c r="AE43" s="4" t="s">
        <v>20</v>
      </c>
      <c r="AF43" s="148"/>
      <c r="AG43" s="4" t="s">
        <v>20</v>
      </c>
      <c r="AH43" s="148"/>
      <c r="AI43" s="4" t="s">
        <v>20</v>
      </c>
      <c r="AJ43" s="139"/>
      <c r="AK43" s="60" t="s">
        <v>20</v>
      </c>
      <c r="AL43" s="142"/>
      <c r="AM43" s="60" t="s">
        <v>20</v>
      </c>
      <c r="AN43" s="132"/>
      <c r="AO43" s="2">
        <v>1980</v>
      </c>
      <c r="AP43" s="132"/>
      <c r="AQ43" s="4" t="s">
        <v>20</v>
      </c>
      <c r="AR43" s="132"/>
      <c r="AS43" s="4" t="s">
        <v>20</v>
      </c>
      <c r="AT43" s="132"/>
      <c r="AU43" s="4" t="s">
        <v>20</v>
      </c>
      <c r="AV43" s="132"/>
      <c r="AW43" s="4" t="s">
        <v>20</v>
      </c>
      <c r="AX43" s="132"/>
      <c r="AY43" s="4" t="s">
        <v>20</v>
      </c>
      <c r="AZ43" s="132"/>
      <c r="BA43" s="4" t="s">
        <v>20</v>
      </c>
      <c r="BB43" s="132"/>
      <c r="BC43" s="4" t="s">
        <v>20</v>
      </c>
      <c r="BD43" s="132"/>
      <c r="BE43" s="4" t="s">
        <v>20</v>
      </c>
      <c r="BF43" s="11">
        <v>12666799</v>
      </c>
      <c r="BG43" s="85">
        <v>1062170</v>
      </c>
      <c r="BH43" s="82">
        <f t="shared" ref="BH43:BH74" si="2">SUM((BG43-BG44)/BG44)</f>
        <v>2.4835251777737041E-2</v>
      </c>
      <c r="BI43" s="54"/>
      <c r="BJ43" s="32"/>
    </row>
    <row r="44" spans="1:62" x14ac:dyDescent="0.25">
      <c r="A44" s="10">
        <v>1984</v>
      </c>
      <c r="B44" s="173"/>
      <c r="C44" s="2">
        <v>908313</v>
      </c>
      <c r="D44" s="148"/>
      <c r="E44" s="4" t="s">
        <v>20</v>
      </c>
      <c r="F44" s="173"/>
      <c r="G44" s="2">
        <v>51457</v>
      </c>
      <c r="H44" s="148"/>
      <c r="I44" s="4" t="s">
        <v>20</v>
      </c>
      <c r="J44" s="173"/>
      <c r="K44" s="2">
        <v>11773</v>
      </c>
      <c r="L44" s="132"/>
      <c r="M44" s="4" t="s">
        <v>20</v>
      </c>
      <c r="N44" s="148"/>
      <c r="O44" s="4" t="s">
        <v>20</v>
      </c>
      <c r="P44" s="148"/>
      <c r="Q44" s="4" t="s">
        <v>20</v>
      </c>
      <c r="R44" s="148"/>
      <c r="S44" s="4" t="s">
        <v>20</v>
      </c>
      <c r="T44" s="166"/>
      <c r="U44" s="2">
        <v>48550</v>
      </c>
      <c r="V44" s="148"/>
      <c r="W44" s="4"/>
      <c r="X44" s="148"/>
      <c r="Y44" s="4" t="s">
        <v>20</v>
      </c>
      <c r="Z44" s="132"/>
      <c r="AA44" s="4" t="s">
        <v>20</v>
      </c>
      <c r="AB44" s="173"/>
      <c r="AC44" s="2">
        <v>14187</v>
      </c>
      <c r="AD44" s="132"/>
      <c r="AE44" s="4" t="s">
        <v>20</v>
      </c>
      <c r="AF44" s="148"/>
      <c r="AG44" s="4" t="s">
        <v>20</v>
      </c>
      <c r="AH44" s="148"/>
      <c r="AI44" s="4" t="s">
        <v>20</v>
      </c>
      <c r="AJ44" s="139"/>
      <c r="AK44" s="60" t="s">
        <v>20</v>
      </c>
      <c r="AL44" s="142"/>
      <c r="AM44" s="60" t="s">
        <v>20</v>
      </c>
      <c r="AN44" s="132"/>
      <c r="AO44" s="2">
        <v>2150</v>
      </c>
      <c r="AP44" s="132"/>
      <c r="AQ44" s="4" t="s">
        <v>20</v>
      </c>
      <c r="AR44" s="132"/>
      <c r="AS44" s="4" t="s">
        <v>20</v>
      </c>
      <c r="AT44" s="132"/>
      <c r="AU44" s="4" t="s">
        <v>20</v>
      </c>
      <c r="AV44" s="132"/>
      <c r="AW44" s="4" t="s">
        <v>20</v>
      </c>
      <c r="AX44" s="132"/>
      <c r="AY44" s="4" t="s">
        <v>20</v>
      </c>
      <c r="AZ44" s="132"/>
      <c r="BA44" s="4" t="s">
        <v>20</v>
      </c>
      <c r="BB44" s="132"/>
      <c r="BC44" s="4" t="s">
        <v>20</v>
      </c>
      <c r="BD44" s="132"/>
      <c r="BE44" s="4" t="s">
        <v>20</v>
      </c>
      <c r="BF44" s="11">
        <v>12304205</v>
      </c>
      <c r="BG44" s="85">
        <v>1036430</v>
      </c>
      <c r="BH44" s="82">
        <f t="shared" si="2"/>
        <v>-1.4532467952314032E-2</v>
      </c>
      <c r="BI44" s="54"/>
      <c r="BJ44" s="32"/>
    </row>
    <row r="45" spans="1:62" x14ac:dyDescent="0.25">
      <c r="A45" s="10">
        <v>1983</v>
      </c>
      <c r="B45" s="174"/>
      <c r="C45" s="2">
        <v>918927</v>
      </c>
      <c r="D45" s="149"/>
      <c r="E45" s="4" t="s">
        <v>20</v>
      </c>
      <c r="F45" s="174"/>
      <c r="G45" s="2">
        <v>55292</v>
      </c>
      <c r="H45" s="149"/>
      <c r="I45" s="4" t="s">
        <v>20</v>
      </c>
      <c r="J45" s="174"/>
      <c r="K45" s="2">
        <v>13776</v>
      </c>
      <c r="L45" s="133"/>
      <c r="M45" s="4" t="s">
        <v>20</v>
      </c>
      <c r="N45" s="149"/>
      <c r="O45" s="4" t="s">
        <v>20</v>
      </c>
      <c r="P45" s="149"/>
      <c r="Q45" s="4" t="s">
        <v>20</v>
      </c>
      <c r="R45" s="149"/>
      <c r="S45" s="4" t="s">
        <v>20</v>
      </c>
      <c r="T45" s="167"/>
      <c r="U45" s="2">
        <v>46480</v>
      </c>
      <c r="V45" s="149"/>
      <c r="W45" s="4"/>
      <c r="X45" s="149"/>
      <c r="Y45" s="4" t="s">
        <v>20</v>
      </c>
      <c r="Z45" s="133"/>
      <c r="AA45" s="4" t="s">
        <v>20</v>
      </c>
      <c r="AB45" s="174"/>
      <c r="AC45" s="2">
        <v>14950</v>
      </c>
      <c r="AD45" s="133"/>
      <c r="AE45" s="4" t="s">
        <v>20</v>
      </c>
      <c r="AF45" s="149"/>
      <c r="AG45" s="4" t="s">
        <v>20</v>
      </c>
      <c r="AH45" s="149"/>
      <c r="AI45" s="4" t="s">
        <v>20</v>
      </c>
      <c r="AJ45" s="140"/>
      <c r="AK45" s="60" t="s">
        <v>20</v>
      </c>
      <c r="AL45" s="143"/>
      <c r="AM45" s="60" t="s">
        <v>20</v>
      </c>
      <c r="AN45" s="133"/>
      <c r="AO45" s="2">
        <v>2289</v>
      </c>
      <c r="AP45" s="133"/>
      <c r="AQ45" s="4" t="s">
        <v>20</v>
      </c>
      <c r="AR45" s="133"/>
      <c r="AS45" s="4" t="s">
        <v>20</v>
      </c>
      <c r="AT45" s="133"/>
      <c r="AU45" s="4" t="s">
        <v>20</v>
      </c>
      <c r="AV45" s="133"/>
      <c r="AW45" s="4" t="s">
        <v>20</v>
      </c>
      <c r="AX45" s="133"/>
      <c r="AY45" s="4" t="s">
        <v>20</v>
      </c>
      <c r="AZ45" s="133"/>
      <c r="BA45" s="4" t="s">
        <v>20</v>
      </c>
      <c r="BB45" s="133"/>
      <c r="BC45" s="4" t="s">
        <v>20</v>
      </c>
      <c r="BD45" s="133"/>
      <c r="BE45" s="4" t="s">
        <v>20</v>
      </c>
      <c r="BF45" s="11">
        <v>12429318</v>
      </c>
      <c r="BG45" s="85">
        <v>1051714</v>
      </c>
      <c r="BH45" s="82">
        <f t="shared" si="2"/>
        <v>-6.2876521791818255E-2</v>
      </c>
      <c r="BI45" s="54"/>
      <c r="BJ45" s="32"/>
    </row>
    <row r="46" spans="1:62" x14ac:dyDescent="0.25">
      <c r="A46" s="1">
        <v>1982</v>
      </c>
      <c r="B46" s="144"/>
      <c r="C46" s="2">
        <v>972934</v>
      </c>
      <c r="D46" s="147"/>
      <c r="E46" s="4" t="s">
        <v>20</v>
      </c>
      <c r="F46" s="144"/>
      <c r="G46" s="2">
        <v>60090</v>
      </c>
      <c r="H46" s="147"/>
      <c r="I46" s="4" t="s">
        <v>20</v>
      </c>
      <c r="J46" s="144"/>
      <c r="K46" s="2">
        <v>13150</v>
      </c>
      <c r="L46" s="131"/>
      <c r="M46" s="4" t="s">
        <v>20</v>
      </c>
      <c r="N46" s="147"/>
      <c r="O46" s="4" t="s">
        <v>20</v>
      </c>
      <c r="P46" s="147"/>
      <c r="Q46" s="4" t="s">
        <v>20</v>
      </c>
      <c r="R46" s="147"/>
      <c r="S46" s="4" t="s">
        <v>20</v>
      </c>
      <c r="T46" s="175"/>
      <c r="U46" s="2">
        <v>50569</v>
      </c>
      <c r="V46" s="147"/>
      <c r="W46" s="4"/>
      <c r="X46" s="147"/>
      <c r="Y46" s="4" t="s">
        <v>20</v>
      </c>
      <c r="Z46" s="131"/>
      <c r="AA46" s="4" t="s">
        <v>20</v>
      </c>
      <c r="AB46" s="144"/>
      <c r="AC46" s="2">
        <v>21574</v>
      </c>
      <c r="AD46" s="131"/>
      <c r="AE46" s="4" t="s">
        <v>20</v>
      </c>
      <c r="AF46" s="147"/>
      <c r="AG46" s="4" t="s">
        <v>20</v>
      </c>
      <c r="AH46" s="147"/>
      <c r="AI46" s="4" t="s">
        <v>20</v>
      </c>
      <c r="AJ46" s="138"/>
      <c r="AK46" s="60" t="s">
        <v>20</v>
      </c>
      <c r="AL46" s="141"/>
      <c r="AM46" s="60" t="s">
        <v>20</v>
      </c>
      <c r="AN46" s="131"/>
      <c r="AO46" s="2">
        <v>3962</v>
      </c>
      <c r="AP46" s="131"/>
      <c r="AQ46" s="4" t="s">
        <v>20</v>
      </c>
      <c r="AR46" s="131"/>
      <c r="AS46" s="4" t="s">
        <v>20</v>
      </c>
      <c r="AT46" s="131"/>
      <c r="AU46" s="4" t="s">
        <v>20</v>
      </c>
      <c r="AV46" s="131"/>
      <c r="AW46" s="4" t="s">
        <v>20</v>
      </c>
      <c r="AX46" s="131"/>
      <c r="AY46" s="4" t="s">
        <v>20</v>
      </c>
      <c r="AZ46" s="131"/>
      <c r="BA46" s="4" t="s">
        <v>20</v>
      </c>
      <c r="BB46" s="131"/>
      <c r="BC46" s="4" t="s">
        <v>20</v>
      </c>
      <c r="BD46" s="131"/>
      <c r="BE46" s="4" t="s">
        <v>20</v>
      </c>
      <c r="BF46" s="6">
        <v>9910218</v>
      </c>
      <c r="BG46" s="85">
        <v>1122279</v>
      </c>
      <c r="BH46" s="82">
        <f t="shared" si="2"/>
        <v>2.769225979315738E-2</v>
      </c>
      <c r="BI46" s="54"/>
      <c r="BJ46" s="32"/>
    </row>
    <row r="47" spans="1:62" x14ac:dyDescent="0.25">
      <c r="A47" s="1">
        <v>1981</v>
      </c>
      <c r="B47" s="145"/>
      <c r="C47" s="2">
        <v>944510</v>
      </c>
      <c r="D47" s="148"/>
      <c r="E47" s="4" t="s">
        <v>20</v>
      </c>
      <c r="F47" s="145"/>
      <c r="G47" s="2">
        <v>64837</v>
      </c>
      <c r="H47" s="148"/>
      <c r="I47" s="4" t="s">
        <v>20</v>
      </c>
      <c r="J47" s="145"/>
      <c r="K47" s="2">
        <v>12131</v>
      </c>
      <c r="L47" s="132"/>
      <c r="M47" s="4" t="s">
        <v>20</v>
      </c>
      <c r="N47" s="148"/>
      <c r="O47" s="4" t="s">
        <v>20</v>
      </c>
      <c r="P47" s="148"/>
      <c r="Q47" s="4" t="s">
        <v>20</v>
      </c>
      <c r="R47" s="148"/>
      <c r="S47" s="4" t="s">
        <v>20</v>
      </c>
      <c r="T47" s="176"/>
      <c r="U47" s="2">
        <v>47599</v>
      </c>
      <c r="V47" s="148"/>
      <c r="W47" s="4"/>
      <c r="X47" s="148"/>
      <c r="Y47" s="4" t="s">
        <v>20</v>
      </c>
      <c r="Z47" s="132"/>
      <c r="AA47" s="4" t="s">
        <v>20</v>
      </c>
      <c r="AB47" s="145"/>
      <c r="AC47" s="2">
        <v>19080</v>
      </c>
      <c r="AD47" s="132"/>
      <c r="AE47" s="4" t="s">
        <v>20</v>
      </c>
      <c r="AF47" s="148"/>
      <c r="AG47" s="4" t="s">
        <v>20</v>
      </c>
      <c r="AH47" s="148"/>
      <c r="AI47" s="4" t="s">
        <v>20</v>
      </c>
      <c r="AJ47" s="139"/>
      <c r="AK47" s="60" t="s">
        <v>20</v>
      </c>
      <c r="AL47" s="142"/>
      <c r="AM47" s="60" t="s">
        <v>20</v>
      </c>
      <c r="AN47" s="132"/>
      <c r="AO47" s="2">
        <v>3881</v>
      </c>
      <c r="AP47" s="132"/>
      <c r="AQ47" s="4" t="s">
        <v>20</v>
      </c>
      <c r="AR47" s="132"/>
      <c r="AS47" s="4" t="s">
        <v>20</v>
      </c>
      <c r="AT47" s="132"/>
      <c r="AU47" s="4" t="s">
        <v>20</v>
      </c>
      <c r="AV47" s="132"/>
      <c r="AW47" s="4" t="s">
        <v>20</v>
      </c>
      <c r="AX47" s="132"/>
      <c r="AY47" s="4" t="s">
        <v>20</v>
      </c>
      <c r="AZ47" s="132"/>
      <c r="BA47" s="4" t="s">
        <v>20</v>
      </c>
      <c r="BB47" s="132"/>
      <c r="BC47" s="4" t="s">
        <v>20</v>
      </c>
      <c r="BD47" s="132"/>
      <c r="BE47" s="4" t="s">
        <v>20</v>
      </c>
      <c r="BF47" s="6">
        <v>9589680</v>
      </c>
      <c r="BG47" s="85">
        <v>1092038</v>
      </c>
      <c r="BH47" s="82">
        <f t="shared" si="2"/>
        <v>1.7755107937002034E-2</v>
      </c>
      <c r="BI47" s="54"/>
      <c r="BJ47" s="32"/>
    </row>
    <row r="48" spans="1:62" x14ac:dyDescent="0.25">
      <c r="A48" s="1">
        <v>1980</v>
      </c>
      <c r="B48" s="145"/>
      <c r="C48" s="2">
        <v>924197</v>
      </c>
      <c r="D48" s="148"/>
      <c r="E48" s="4" t="s">
        <v>20</v>
      </c>
      <c r="F48" s="145"/>
      <c r="G48" s="2">
        <v>69914</v>
      </c>
      <c r="H48" s="148"/>
      <c r="I48" s="4" t="s">
        <v>20</v>
      </c>
      <c r="J48" s="145"/>
      <c r="K48" s="2">
        <v>12065</v>
      </c>
      <c r="L48" s="132"/>
      <c r="M48" s="4" t="s">
        <v>20</v>
      </c>
      <c r="N48" s="148"/>
      <c r="O48" s="4" t="s">
        <v>20</v>
      </c>
      <c r="P48" s="148"/>
      <c r="Q48" s="4" t="s">
        <v>20</v>
      </c>
      <c r="R48" s="148"/>
      <c r="S48" s="4" t="s">
        <v>20</v>
      </c>
      <c r="T48" s="176"/>
      <c r="U48" s="2">
        <v>45022</v>
      </c>
      <c r="V48" s="148"/>
      <c r="W48" s="4"/>
      <c r="X48" s="148"/>
      <c r="Y48" s="4" t="s">
        <v>20</v>
      </c>
      <c r="Z48" s="132"/>
      <c r="AA48" s="4" t="s">
        <v>20</v>
      </c>
      <c r="AB48" s="145"/>
      <c r="AC48" s="2">
        <v>17633</v>
      </c>
      <c r="AD48" s="132"/>
      <c r="AE48" s="4" t="s">
        <v>20</v>
      </c>
      <c r="AF48" s="148"/>
      <c r="AG48" s="4" t="s">
        <v>20</v>
      </c>
      <c r="AH48" s="148"/>
      <c r="AI48" s="4" t="s">
        <v>20</v>
      </c>
      <c r="AJ48" s="139"/>
      <c r="AK48" s="60" t="s">
        <v>20</v>
      </c>
      <c r="AL48" s="142"/>
      <c r="AM48" s="60" t="s">
        <v>20</v>
      </c>
      <c r="AN48" s="132"/>
      <c r="AO48" s="2">
        <v>4156</v>
      </c>
      <c r="AP48" s="132"/>
      <c r="AQ48" s="4" t="s">
        <v>20</v>
      </c>
      <c r="AR48" s="132"/>
      <c r="AS48" s="4" t="s">
        <v>20</v>
      </c>
      <c r="AT48" s="132"/>
      <c r="AU48" s="4" t="s">
        <v>20</v>
      </c>
      <c r="AV48" s="132"/>
      <c r="AW48" s="4" t="s">
        <v>20</v>
      </c>
      <c r="AX48" s="132"/>
      <c r="AY48" s="4" t="s">
        <v>20</v>
      </c>
      <c r="AZ48" s="132"/>
      <c r="BA48" s="4" t="s">
        <v>20</v>
      </c>
      <c r="BB48" s="132"/>
      <c r="BC48" s="4" t="s">
        <v>20</v>
      </c>
      <c r="BD48" s="132"/>
      <c r="BE48" s="4" t="s">
        <v>20</v>
      </c>
      <c r="BF48" s="6">
        <v>9367256</v>
      </c>
      <c r="BG48" s="85">
        <v>1072987</v>
      </c>
      <c r="BH48" s="82">
        <f t="shared" si="2"/>
        <v>6.8708958040962026E-2</v>
      </c>
      <c r="BI48" s="54"/>
      <c r="BJ48" s="32"/>
    </row>
    <row r="49" spans="1:62" x14ac:dyDescent="0.25">
      <c r="A49" s="1">
        <v>1979</v>
      </c>
      <c r="B49" s="146"/>
      <c r="C49" s="2">
        <v>854951</v>
      </c>
      <c r="D49" s="149"/>
      <c r="E49" s="4" t="s">
        <v>20</v>
      </c>
      <c r="F49" s="146"/>
      <c r="G49" s="2">
        <v>74068</v>
      </c>
      <c r="H49" s="149"/>
      <c r="I49" s="4" t="s">
        <v>20</v>
      </c>
      <c r="J49" s="146"/>
      <c r="K49" s="2">
        <v>13179</v>
      </c>
      <c r="L49" s="133"/>
      <c r="M49" s="4" t="s">
        <v>20</v>
      </c>
      <c r="N49" s="149"/>
      <c r="O49" s="4" t="s">
        <v>20</v>
      </c>
      <c r="P49" s="149"/>
      <c r="Q49" s="4" t="s">
        <v>20</v>
      </c>
      <c r="R49" s="149"/>
      <c r="S49" s="4" t="s">
        <v>20</v>
      </c>
      <c r="T49" s="177"/>
      <c r="U49" s="2">
        <v>41247</v>
      </c>
      <c r="V49" s="149"/>
      <c r="W49" s="4"/>
      <c r="X49" s="149"/>
      <c r="Y49" s="4" t="s">
        <v>20</v>
      </c>
      <c r="Z49" s="133"/>
      <c r="AA49" s="4" t="s">
        <v>20</v>
      </c>
      <c r="AB49" s="146"/>
      <c r="AC49" s="2">
        <v>15851</v>
      </c>
      <c r="AD49" s="133"/>
      <c r="AE49" s="4" t="s">
        <v>20</v>
      </c>
      <c r="AF49" s="149"/>
      <c r="AG49" s="4" t="s">
        <v>20</v>
      </c>
      <c r="AH49" s="149"/>
      <c r="AI49" s="4" t="s">
        <v>20</v>
      </c>
      <c r="AJ49" s="140"/>
      <c r="AK49" s="60" t="s">
        <v>20</v>
      </c>
      <c r="AL49" s="143"/>
      <c r="AM49" s="60" t="s">
        <v>20</v>
      </c>
      <c r="AN49" s="133"/>
      <c r="AO49" s="2">
        <v>4707</v>
      </c>
      <c r="AP49" s="133"/>
      <c r="AQ49" s="4" t="s">
        <v>20</v>
      </c>
      <c r="AR49" s="133"/>
      <c r="AS49" s="4" t="s">
        <v>20</v>
      </c>
      <c r="AT49" s="133"/>
      <c r="AU49" s="4" t="s">
        <v>20</v>
      </c>
      <c r="AV49" s="133"/>
      <c r="AW49" s="4" t="s">
        <v>20</v>
      </c>
      <c r="AX49" s="133"/>
      <c r="AY49" s="4" t="s">
        <v>20</v>
      </c>
      <c r="AZ49" s="133"/>
      <c r="BA49" s="4" t="s">
        <v>20</v>
      </c>
      <c r="BB49" s="133"/>
      <c r="BC49" s="4" t="s">
        <v>20</v>
      </c>
      <c r="BD49" s="133"/>
      <c r="BE49" s="4" t="s">
        <v>20</v>
      </c>
      <c r="BF49" s="6">
        <v>8694602</v>
      </c>
      <c r="BG49" s="85">
        <v>1004003</v>
      </c>
      <c r="BH49" s="82">
        <f t="shared" si="2"/>
        <v>-3.8872094142298852E-3</v>
      </c>
      <c r="BI49" s="54"/>
      <c r="BJ49" s="32"/>
    </row>
    <row r="50" spans="1:62" x14ac:dyDescent="0.25">
      <c r="A50" s="8">
        <v>1978</v>
      </c>
      <c r="B50" s="160"/>
      <c r="C50" s="2">
        <v>860519</v>
      </c>
      <c r="D50" s="147"/>
      <c r="E50" s="4" t="s">
        <v>20</v>
      </c>
      <c r="F50" s="160"/>
      <c r="G50" s="3">
        <v>82691</v>
      </c>
      <c r="H50" s="147"/>
      <c r="I50" s="4" t="s">
        <v>20</v>
      </c>
      <c r="J50" s="131"/>
      <c r="K50" s="4" t="s">
        <v>20</v>
      </c>
      <c r="L50" s="131"/>
      <c r="M50" s="4" t="s">
        <v>20</v>
      </c>
      <c r="N50" s="147"/>
      <c r="O50" s="4" t="s">
        <v>20</v>
      </c>
      <c r="P50" s="147"/>
      <c r="Q50" s="4" t="s">
        <v>20</v>
      </c>
      <c r="R50" s="147"/>
      <c r="S50" s="4" t="s">
        <v>20</v>
      </c>
      <c r="T50" s="163"/>
      <c r="U50" s="2">
        <v>42678</v>
      </c>
      <c r="V50" s="147"/>
      <c r="W50" s="4"/>
      <c r="X50" s="147"/>
      <c r="Y50" s="4" t="s">
        <v>20</v>
      </c>
      <c r="Z50" s="131"/>
      <c r="AA50" s="4" t="s">
        <v>20</v>
      </c>
      <c r="AB50" s="160"/>
      <c r="AC50" s="2">
        <v>17244</v>
      </c>
      <c r="AD50" s="131"/>
      <c r="AE50" s="4" t="s">
        <v>20</v>
      </c>
      <c r="AF50" s="147"/>
      <c r="AG50" s="4" t="s">
        <v>20</v>
      </c>
      <c r="AH50" s="147"/>
      <c r="AI50" s="4" t="s">
        <v>20</v>
      </c>
      <c r="AJ50" s="138"/>
      <c r="AK50" s="4" t="s">
        <v>20</v>
      </c>
      <c r="AL50" s="141"/>
      <c r="AM50" s="4" t="s">
        <v>20</v>
      </c>
      <c r="AN50" s="131"/>
      <c r="AO50" s="2">
        <v>4789</v>
      </c>
      <c r="AP50" s="131"/>
      <c r="AQ50" s="4" t="s">
        <v>20</v>
      </c>
      <c r="AR50" s="131"/>
      <c r="AS50" s="4" t="s">
        <v>20</v>
      </c>
      <c r="AT50" s="131"/>
      <c r="AU50" s="4" t="s">
        <v>20</v>
      </c>
      <c r="AV50" s="131"/>
      <c r="AW50" s="4" t="s">
        <v>20</v>
      </c>
      <c r="AX50" s="131"/>
      <c r="AY50" s="4" t="s">
        <v>20</v>
      </c>
      <c r="AZ50" s="131"/>
      <c r="BA50" s="4" t="s">
        <v>20</v>
      </c>
      <c r="BB50" s="131"/>
      <c r="BC50" s="4" t="s">
        <v>20</v>
      </c>
      <c r="BD50" s="131"/>
      <c r="BE50" s="4" t="s">
        <v>20</v>
      </c>
      <c r="BF50" s="9">
        <v>7282079.5</v>
      </c>
      <c r="BG50" s="75">
        <v>1007921</v>
      </c>
      <c r="BH50" s="82">
        <f t="shared" si="2"/>
        <v>3.1919531329313616E-3</v>
      </c>
      <c r="BI50" s="54"/>
      <c r="BJ50" s="32"/>
    </row>
    <row r="51" spans="1:62" x14ac:dyDescent="0.25">
      <c r="A51" s="8">
        <v>1977</v>
      </c>
      <c r="B51" s="161"/>
      <c r="C51" s="2">
        <v>861153</v>
      </c>
      <c r="D51" s="148"/>
      <c r="E51" s="4" t="s">
        <v>20</v>
      </c>
      <c r="F51" s="161"/>
      <c r="G51" s="2">
        <v>81368</v>
      </c>
      <c r="H51" s="148"/>
      <c r="I51" s="4" t="s">
        <v>20</v>
      </c>
      <c r="J51" s="132"/>
      <c r="K51" s="4" t="s">
        <v>20</v>
      </c>
      <c r="L51" s="132"/>
      <c r="M51" s="4" t="s">
        <v>20</v>
      </c>
      <c r="N51" s="148"/>
      <c r="O51" s="4" t="s">
        <v>20</v>
      </c>
      <c r="P51" s="148"/>
      <c r="Q51" s="4" t="s">
        <v>20</v>
      </c>
      <c r="R51" s="148"/>
      <c r="S51" s="4" t="s">
        <v>20</v>
      </c>
      <c r="T51" s="168"/>
      <c r="U51" s="2">
        <v>41426</v>
      </c>
      <c r="V51" s="148"/>
      <c r="W51" s="4"/>
      <c r="X51" s="148"/>
      <c r="Y51" s="4" t="s">
        <v>20</v>
      </c>
      <c r="Z51" s="132"/>
      <c r="AA51" s="4" t="s">
        <v>20</v>
      </c>
      <c r="AB51" s="161"/>
      <c r="AC51" s="2">
        <v>16207</v>
      </c>
      <c r="AD51" s="132"/>
      <c r="AE51" s="4" t="s">
        <v>20</v>
      </c>
      <c r="AF51" s="148"/>
      <c r="AG51" s="4" t="s">
        <v>20</v>
      </c>
      <c r="AH51" s="148"/>
      <c r="AI51" s="4" t="s">
        <v>20</v>
      </c>
      <c r="AJ51" s="139"/>
      <c r="AK51" s="4" t="s">
        <v>20</v>
      </c>
      <c r="AL51" s="142"/>
      <c r="AM51" s="4" t="s">
        <v>20</v>
      </c>
      <c r="AN51" s="132"/>
      <c r="AO51" s="2">
        <v>4560</v>
      </c>
      <c r="AP51" s="132"/>
      <c r="AQ51" s="4" t="s">
        <v>20</v>
      </c>
      <c r="AR51" s="132"/>
      <c r="AS51" s="4" t="s">
        <v>20</v>
      </c>
      <c r="AT51" s="132"/>
      <c r="AU51" s="4" t="s">
        <v>20</v>
      </c>
      <c r="AV51" s="132"/>
      <c r="AW51" s="4" t="s">
        <v>20</v>
      </c>
      <c r="AX51" s="132"/>
      <c r="AY51" s="4" t="s">
        <v>20</v>
      </c>
      <c r="AZ51" s="132"/>
      <c r="BA51" s="4" t="s">
        <v>20</v>
      </c>
      <c r="BB51" s="132"/>
      <c r="BC51" s="4" t="s">
        <v>20</v>
      </c>
      <c r="BD51" s="132"/>
      <c r="BE51" s="4" t="s">
        <v>20</v>
      </c>
      <c r="BF51" s="9">
        <v>7260761</v>
      </c>
      <c r="BG51" s="75">
        <v>1004714</v>
      </c>
      <c r="BH51" s="82">
        <f t="shared" si="2"/>
        <v>1.3755686972104197E-2</v>
      </c>
      <c r="BI51" s="54"/>
      <c r="BJ51" s="32"/>
    </row>
    <row r="52" spans="1:62" x14ac:dyDescent="0.25">
      <c r="A52" s="8">
        <v>1976</v>
      </c>
      <c r="B52" s="161"/>
      <c r="C52" s="2">
        <v>849869</v>
      </c>
      <c r="D52" s="148"/>
      <c r="E52" s="4" t="s">
        <v>20</v>
      </c>
      <c r="F52" s="161"/>
      <c r="G52" s="2">
        <v>79639</v>
      </c>
      <c r="H52" s="148"/>
      <c r="I52" s="4" t="s">
        <v>20</v>
      </c>
      <c r="J52" s="132"/>
      <c r="K52" s="4" t="s">
        <v>20</v>
      </c>
      <c r="L52" s="132"/>
      <c r="M52" s="4" t="s">
        <v>20</v>
      </c>
      <c r="N52" s="148"/>
      <c r="O52" s="4" t="s">
        <v>20</v>
      </c>
      <c r="P52" s="148"/>
      <c r="Q52" s="4" t="s">
        <v>20</v>
      </c>
      <c r="R52" s="148"/>
      <c r="S52" s="4" t="s">
        <v>20</v>
      </c>
      <c r="T52" s="168"/>
      <c r="U52" s="2">
        <v>40716</v>
      </c>
      <c r="V52" s="148"/>
      <c r="W52" s="4"/>
      <c r="X52" s="148"/>
      <c r="Y52" s="4" t="s">
        <v>20</v>
      </c>
      <c r="Z52" s="132"/>
      <c r="AA52" s="4" t="s">
        <v>20</v>
      </c>
      <c r="AB52" s="161"/>
      <c r="AC52" s="2">
        <v>16399</v>
      </c>
      <c r="AD52" s="132"/>
      <c r="AE52" s="4" t="s">
        <v>20</v>
      </c>
      <c r="AF52" s="148"/>
      <c r="AG52" s="4" t="s">
        <v>20</v>
      </c>
      <c r="AH52" s="148"/>
      <c r="AI52" s="4" t="s">
        <v>20</v>
      </c>
      <c r="AJ52" s="139"/>
      <c r="AK52" s="4" t="s">
        <v>20</v>
      </c>
      <c r="AL52" s="142"/>
      <c r="AM52" s="4" t="s">
        <v>20</v>
      </c>
      <c r="AN52" s="132"/>
      <c r="AO52" s="2">
        <v>4458</v>
      </c>
      <c r="AP52" s="132"/>
      <c r="AQ52" s="4" t="s">
        <v>20</v>
      </c>
      <c r="AR52" s="132"/>
      <c r="AS52" s="4" t="s">
        <v>20</v>
      </c>
      <c r="AT52" s="132"/>
      <c r="AU52" s="4" t="s">
        <v>20</v>
      </c>
      <c r="AV52" s="132"/>
      <c r="AW52" s="4" t="s">
        <v>20</v>
      </c>
      <c r="AX52" s="132"/>
      <c r="AY52" s="4" t="s">
        <v>20</v>
      </c>
      <c r="AZ52" s="132"/>
      <c r="BA52" s="4" t="s">
        <v>20</v>
      </c>
      <c r="BB52" s="132"/>
      <c r="BC52" s="4" t="s">
        <v>20</v>
      </c>
      <c r="BD52" s="132"/>
      <c r="BE52" s="4" t="s">
        <v>20</v>
      </c>
      <c r="BF52" s="9">
        <v>7165238</v>
      </c>
      <c r="BG52" s="75">
        <v>991081</v>
      </c>
      <c r="BH52" s="82">
        <f t="shared" si="2"/>
        <v>2.5083003216697868E-2</v>
      </c>
      <c r="BI52" s="54"/>
      <c r="BJ52" s="32"/>
    </row>
    <row r="53" spans="1:62" x14ac:dyDescent="0.25">
      <c r="A53" s="8" t="s">
        <v>21</v>
      </c>
      <c r="B53" s="161"/>
      <c r="C53" s="2">
        <v>831663</v>
      </c>
      <c r="D53" s="148"/>
      <c r="E53" s="4" t="s">
        <v>20</v>
      </c>
      <c r="F53" s="161"/>
      <c r="G53" s="2">
        <v>76597</v>
      </c>
      <c r="H53" s="148"/>
      <c r="I53" s="4" t="s">
        <v>20</v>
      </c>
      <c r="J53" s="132"/>
      <c r="K53" s="4" t="s">
        <v>20</v>
      </c>
      <c r="L53" s="132"/>
      <c r="M53" s="4" t="s">
        <v>20</v>
      </c>
      <c r="N53" s="148"/>
      <c r="O53" s="4" t="s">
        <v>20</v>
      </c>
      <c r="P53" s="148"/>
      <c r="Q53" s="4" t="s">
        <v>20</v>
      </c>
      <c r="R53" s="148"/>
      <c r="S53" s="4" t="s">
        <v>20</v>
      </c>
      <c r="T53" s="168"/>
      <c r="U53" s="2">
        <v>38704</v>
      </c>
      <c r="V53" s="148"/>
      <c r="W53" s="4"/>
      <c r="X53" s="148"/>
      <c r="Y53" s="4" t="s">
        <v>20</v>
      </c>
      <c r="Z53" s="132"/>
      <c r="AA53" s="4" t="s">
        <v>20</v>
      </c>
      <c r="AB53" s="161"/>
      <c r="AC53" s="2">
        <v>15779</v>
      </c>
      <c r="AD53" s="132"/>
      <c r="AE53" s="4" t="s">
        <v>20</v>
      </c>
      <c r="AF53" s="148"/>
      <c r="AG53" s="4" t="s">
        <v>20</v>
      </c>
      <c r="AH53" s="148"/>
      <c r="AI53" s="4" t="s">
        <v>20</v>
      </c>
      <c r="AJ53" s="139"/>
      <c r="AK53" s="4" t="s">
        <v>20</v>
      </c>
      <c r="AL53" s="142"/>
      <c r="AM53" s="4" t="s">
        <v>20</v>
      </c>
      <c r="AN53" s="132"/>
      <c r="AO53" s="2">
        <v>4087</v>
      </c>
      <c r="AP53" s="132"/>
      <c r="AQ53" s="4" t="s">
        <v>20</v>
      </c>
      <c r="AR53" s="132"/>
      <c r="AS53" s="4" t="s">
        <v>20</v>
      </c>
      <c r="AT53" s="132"/>
      <c r="AU53" s="4" t="s">
        <v>20</v>
      </c>
      <c r="AV53" s="132"/>
      <c r="AW53" s="4" t="s">
        <v>20</v>
      </c>
      <c r="AX53" s="132"/>
      <c r="AY53" s="4" t="s">
        <v>20</v>
      </c>
      <c r="AZ53" s="132"/>
      <c r="BA53" s="4" t="s">
        <v>20</v>
      </c>
      <c r="BB53" s="132"/>
      <c r="BC53" s="4" t="s">
        <v>20</v>
      </c>
      <c r="BD53" s="132"/>
      <c r="BE53" s="4" t="s">
        <v>20</v>
      </c>
      <c r="BF53" s="9">
        <v>6992809</v>
      </c>
      <c r="BG53" s="75">
        <v>966830</v>
      </c>
      <c r="BH53" s="82">
        <f t="shared" si="2"/>
        <v>8.4435999735292769E-2</v>
      </c>
      <c r="BI53" s="54"/>
      <c r="BJ53" s="32"/>
    </row>
    <row r="54" spans="1:62" x14ac:dyDescent="0.25">
      <c r="A54" s="8" t="s">
        <v>22</v>
      </c>
      <c r="B54" s="162"/>
      <c r="C54" s="2">
        <v>765498</v>
      </c>
      <c r="D54" s="149"/>
      <c r="E54" s="4" t="s">
        <v>20</v>
      </c>
      <c r="F54" s="162"/>
      <c r="G54" s="2">
        <v>71486</v>
      </c>
      <c r="H54" s="149"/>
      <c r="I54" s="4" t="s">
        <v>20</v>
      </c>
      <c r="J54" s="133"/>
      <c r="K54" s="4" t="s">
        <v>20</v>
      </c>
      <c r="L54" s="133"/>
      <c r="M54" s="4" t="s">
        <v>20</v>
      </c>
      <c r="N54" s="149"/>
      <c r="O54" s="4" t="s">
        <v>20</v>
      </c>
      <c r="P54" s="149"/>
      <c r="Q54" s="4" t="s">
        <v>20</v>
      </c>
      <c r="R54" s="149"/>
      <c r="S54" s="4" t="s">
        <v>20</v>
      </c>
      <c r="T54" s="164"/>
      <c r="U54" s="2">
        <v>35701</v>
      </c>
      <c r="V54" s="149"/>
      <c r="W54" s="4"/>
      <c r="X54" s="149"/>
      <c r="Y54" s="4" t="s">
        <v>20</v>
      </c>
      <c r="Z54" s="133"/>
      <c r="AA54" s="4" t="s">
        <v>20</v>
      </c>
      <c r="AB54" s="162"/>
      <c r="AC54" s="2">
        <v>14917</v>
      </c>
      <c r="AD54" s="133"/>
      <c r="AE54" s="4" t="s">
        <v>20</v>
      </c>
      <c r="AF54" s="149"/>
      <c r="AG54" s="4" t="s">
        <v>20</v>
      </c>
      <c r="AH54" s="149"/>
      <c r="AI54" s="4" t="s">
        <v>20</v>
      </c>
      <c r="AJ54" s="140"/>
      <c r="AK54" s="4" t="s">
        <v>20</v>
      </c>
      <c r="AL54" s="143"/>
      <c r="AM54" s="4" t="s">
        <v>20</v>
      </c>
      <c r="AN54" s="133"/>
      <c r="AO54" s="2">
        <v>3949</v>
      </c>
      <c r="AP54" s="133"/>
      <c r="AQ54" s="4" t="s">
        <v>20</v>
      </c>
      <c r="AR54" s="133"/>
      <c r="AS54" s="4" t="s">
        <v>20</v>
      </c>
      <c r="AT54" s="133"/>
      <c r="AU54" s="4" t="s">
        <v>20</v>
      </c>
      <c r="AV54" s="133"/>
      <c r="AW54" s="4" t="s">
        <v>20</v>
      </c>
      <c r="AX54" s="133"/>
      <c r="AY54" s="4" t="s">
        <v>20</v>
      </c>
      <c r="AZ54" s="133"/>
      <c r="BA54" s="4" t="s">
        <v>20</v>
      </c>
      <c r="BB54" s="133"/>
      <c r="BC54" s="4" t="s">
        <v>20</v>
      </c>
      <c r="BD54" s="133"/>
      <c r="BE54" s="4" t="s">
        <v>20</v>
      </c>
      <c r="BF54" s="9">
        <v>6442347</v>
      </c>
      <c r="BG54" s="75">
        <v>891551</v>
      </c>
      <c r="BH54" s="82">
        <f t="shared" si="2"/>
        <v>-5.5920411707399718E-2</v>
      </c>
      <c r="BI54" s="54"/>
      <c r="BJ54" s="32"/>
    </row>
    <row r="55" spans="1:62" x14ac:dyDescent="0.25">
      <c r="A55" s="10">
        <v>1973</v>
      </c>
      <c r="B55" s="172"/>
      <c r="C55" s="2">
        <v>809398</v>
      </c>
      <c r="D55" s="147"/>
      <c r="E55" s="4" t="s">
        <v>20</v>
      </c>
      <c r="F55" s="172"/>
      <c r="G55" s="2">
        <v>67346</v>
      </c>
      <c r="H55" s="147"/>
      <c r="I55" s="4" t="s">
        <v>20</v>
      </c>
      <c r="J55" s="131"/>
      <c r="K55" s="4" t="s">
        <v>20</v>
      </c>
      <c r="L55" s="131"/>
      <c r="M55" s="4" t="s">
        <v>20</v>
      </c>
      <c r="N55" s="147"/>
      <c r="O55" s="4" t="s">
        <v>20</v>
      </c>
      <c r="P55" s="147"/>
      <c r="Q55" s="4" t="s">
        <v>20</v>
      </c>
      <c r="R55" s="147"/>
      <c r="S55" s="4" t="s">
        <v>20</v>
      </c>
      <c r="T55" s="165"/>
      <c r="U55" s="2">
        <v>40656</v>
      </c>
      <c r="V55" s="147"/>
      <c r="W55" s="4"/>
      <c r="X55" s="147"/>
      <c r="Y55" s="4" t="s">
        <v>20</v>
      </c>
      <c r="Z55" s="131"/>
      <c r="AA55" s="4" t="s">
        <v>20</v>
      </c>
      <c r="AB55" s="172"/>
      <c r="AC55" s="2">
        <v>16861</v>
      </c>
      <c r="AD55" s="131"/>
      <c r="AE55" s="4" t="s">
        <v>20</v>
      </c>
      <c r="AF55" s="147"/>
      <c r="AG55" s="4" t="s">
        <v>20</v>
      </c>
      <c r="AH55" s="147"/>
      <c r="AI55" s="4" t="s">
        <v>20</v>
      </c>
      <c r="AJ55" s="138"/>
      <c r="AK55" s="4" t="s">
        <v>20</v>
      </c>
      <c r="AL55" s="141"/>
      <c r="AM55" s="4" t="s">
        <v>20</v>
      </c>
      <c r="AN55" s="131"/>
      <c r="AO55" s="2">
        <v>10099</v>
      </c>
      <c r="AP55" s="131"/>
      <c r="AQ55" s="4" t="s">
        <v>20</v>
      </c>
      <c r="AR55" s="131"/>
      <c r="AS55" s="4" t="s">
        <v>20</v>
      </c>
      <c r="AT55" s="131"/>
      <c r="AU55" s="4" t="s">
        <v>20</v>
      </c>
      <c r="AV55" s="131"/>
      <c r="AW55" s="4" t="s">
        <v>20</v>
      </c>
      <c r="AX55" s="131"/>
      <c r="AY55" s="4" t="s">
        <v>20</v>
      </c>
      <c r="AZ55" s="131"/>
      <c r="BA55" s="4" t="s">
        <v>20</v>
      </c>
      <c r="BB55" s="131"/>
      <c r="BC55" s="4" t="s">
        <v>20</v>
      </c>
      <c r="BD55" s="131"/>
      <c r="BE55" s="4" t="s">
        <v>20</v>
      </c>
      <c r="BF55" s="11">
        <v>4652219</v>
      </c>
      <c r="BG55" s="75">
        <v>944360</v>
      </c>
      <c r="BH55" s="82">
        <f t="shared" si="2"/>
        <v>7.6610880569109405E-2</v>
      </c>
      <c r="BI55" s="54"/>
      <c r="BJ55" s="32"/>
    </row>
    <row r="56" spans="1:62" x14ac:dyDescent="0.25">
      <c r="A56" s="10">
        <v>1972</v>
      </c>
      <c r="B56" s="173"/>
      <c r="C56" s="2">
        <v>752913</v>
      </c>
      <c r="D56" s="148"/>
      <c r="E56" s="4" t="s">
        <v>20</v>
      </c>
      <c r="F56" s="173"/>
      <c r="G56" s="2">
        <v>63628</v>
      </c>
      <c r="H56" s="148"/>
      <c r="I56" s="4" t="s">
        <v>20</v>
      </c>
      <c r="J56" s="132"/>
      <c r="K56" s="4" t="s">
        <v>20</v>
      </c>
      <c r="L56" s="132"/>
      <c r="M56" s="4" t="s">
        <v>20</v>
      </c>
      <c r="N56" s="148"/>
      <c r="O56" s="4" t="s">
        <v>20</v>
      </c>
      <c r="P56" s="148"/>
      <c r="Q56" s="4" t="s">
        <v>20</v>
      </c>
      <c r="R56" s="148"/>
      <c r="S56" s="4" t="s">
        <v>20</v>
      </c>
      <c r="T56" s="166"/>
      <c r="U56" s="2">
        <v>35471</v>
      </c>
      <c r="V56" s="148"/>
      <c r="W56" s="4"/>
      <c r="X56" s="148"/>
      <c r="Y56" s="4" t="s">
        <v>20</v>
      </c>
      <c r="Z56" s="132"/>
      <c r="AA56" s="4" t="s">
        <v>20</v>
      </c>
      <c r="AB56" s="173"/>
      <c r="AC56" s="2">
        <v>14439</v>
      </c>
      <c r="AD56" s="132"/>
      <c r="AE56" s="4" t="s">
        <v>20</v>
      </c>
      <c r="AF56" s="148"/>
      <c r="AG56" s="4" t="s">
        <v>20</v>
      </c>
      <c r="AH56" s="148"/>
      <c r="AI56" s="4" t="s">
        <v>20</v>
      </c>
      <c r="AJ56" s="139"/>
      <c r="AK56" s="4" t="s">
        <v>20</v>
      </c>
      <c r="AL56" s="142"/>
      <c r="AM56" s="4" t="s">
        <v>20</v>
      </c>
      <c r="AN56" s="132"/>
      <c r="AO56" s="2">
        <v>10709</v>
      </c>
      <c r="AP56" s="132"/>
      <c r="AQ56" s="4" t="s">
        <v>20</v>
      </c>
      <c r="AR56" s="132"/>
      <c r="AS56" s="4" t="s">
        <v>20</v>
      </c>
      <c r="AT56" s="132"/>
      <c r="AU56" s="4" t="s">
        <v>20</v>
      </c>
      <c r="AV56" s="132"/>
      <c r="AW56" s="4" t="s">
        <v>20</v>
      </c>
      <c r="AX56" s="132"/>
      <c r="AY56" s="4" t="s">
        <v>20</v>
      </c>
      <c r="AZ56" s="132"/>
      <c r="BA56" s="4" t="s">
        <v>20</v>
      </c>
      <c r="BB56" s="132"/>
      <c r="BC56" s="4" t="s">
        <v>20</v>
      </c>
      <c r="BD56" s="132"/>
      <c r="BE56" s="4" t="s">
        <v>20</v>
      </c>
      <c r="BF56" s="11">
        <v>4300990.5</v>
      </c>
      <c r="BG56" s="75">
        <v>877160</v>
      </c>
      <c r="BH56" s="82">
        <f t="shared" si="2"/>
        <v>4.3137833190230304E-2</v>
      </c>
      <c r="BI56" s="54"/>
      <c r="BJ56" s="32"/>
    </row>
    <row r="57" spans="1:62" x14ac:dyDescent="0.25">
      <c r="A57" s="10">
        <v>1971</v>
      </c>
      <c r="B57" s="173"/>
      <c r="C57" s="2">
        <v>718999</v>
      </c>
      <c r="D57" s="148"/>
      <c r="E57" s="4" t="s">
        <v>20</v>
      </c>
      <c r="F57" s="173"/>
      <c r="G57" s="2">
        <v>60369</v>
      </c>
      <c r="H57" s="148"/>
      <c r="I57" s="4" t="s">
        <v>20</v>
      </c>
      <c r="J57" s="132"/>
      <c r="K57" s="4" t="s">
        <v>20</v>
      </c>
      <c r="L57" s="132"/>
      <c r="M57" s="4" t="s">
        <v>20</v>
      </c>
      <c r="N57" s="148"/>
      <c r="O57" s="4" t="s">
        <v>20</v>
      </c>
      <c r="P57" s="148"/>
      <c r="Q57" s="4" t="s">
        <v>20</v>
      </c>
      <c r="R57" s="148"/>
      <c r="S57" s="4" t="s">
        <v>20</v>
      </c>
      <c r="T57" s="166"/>
      <c r="U57" s="2">
        <v>35215</v>
      </c>
      <c r="V57" s="148"/>
      <c r="W57" s="4"/>
      <c r="X57" s="148"/>
      <c r="Y57" s="4" t="s">
        <v>20</v>
      </c>
      <c r="Z57" s="132"/>
      <c r="AA57" s="4" t="s">
        <v>20</v>
      </c>
      <c r="AB57" s="173"/>
      <c r="AC57" s="2">
        <v>14778</v>
      </c>
      <c r="AD57" s="132"/>
      <c r="AE57" s="4" t="s">
        <v>20</v>
      </c>
      <c r="AF57" s="148"/>
      <c r="AG57" s="4" t="s">
        <v>20</v>
      </c>
      <c r="AH57" s="148"/>
      <c r="AI57" s="4" t="s">
        <v>20</v>
      </c>
      <c r="AJ57" s="139"/>
      <c r="AK57" s="4" t="s">
        <v>20</v>
      </c>
      <c r="AL57" s="142"/>
      <c r="AM57" s="4" t="s">
        <v>20</v>
      </c>
      <c r="AN57" s="132"/>
      <c r="AO57" s="2">
        <v>11525</v>
      </c>
      <c r="AP57" s="132"/>
      <c r="AQ57" s="4" t="s">
        <v>20</v>
      </c>
      <c r="AR57" s="132"/>
      <c r="AS57" s="4" t="s">
        <v>20</v>
      </c>
      <c r="AT57" s="132"/>
      <c r="AU57" s="4" t="s">
        <v>20</v>
      </c>
      <c r="AV57" s="132"/>
      <c r="AW57" s="4" t="s">
        <v>20</v>
      </c>
      <c r="AX57" s="132"/>
      <c r="AY57" s="4" t="s">
        <v>20</v>
      </c>
      <c r="AZ57" s="132"/>
      <c r="BA57" s="4" t="s">
        <v>20</v>
      </c>
      <c r="BB57" s="132"/>
      <c r="BC57" s="4" t="s">
        <v>20</v>
      </c>
      <c r="BD57" s="132"/>
      <c r="BE57" s="4" t="s">
        <v>20</v>
      </c>
      <c r="BF57" s="11">
        <v>4124165.5</v>
      </c>
      <c r="BG57" s="75">
        <v>840886</v>
      </c>
      <c r="BH57" s="82">
        <f t="shared" si="2"/>
        <v>3.5173590508104008E-2</v>
      </c>
      <c r="BI57" s="54"/>
      <c r="BJ57" s="32"/>
    </row>
    <row r="58" spans="1:62" x14ac:dyDescent="0.25">
      <c r="A58" s="10">
        <v>1970</v>
      </c>
      <c r="B58" s="173"/>
      <c r="C58" s="2">
        <v>694860</v>
      </c>
      <c r="D58" s="148"/>
      <c r="E58" s="4" t="s">
        <v>20</v>
      </c>
      <c r="F58" s="173"/>
      <c r="G58" s="2">
        <v>59807</v>
      </c>
      <c r="H58" s="148"/>
      <c r="I58" s="4" t="s">
        <v>20</v>
      </c>
      <c r="J58" s="132"/>
      <c r="K58" s="4" t="s">
        <v>20</v>
      </c>
      <c r="L58" s="132"/>
      <c r="M58" s="4" t="s">
        <v>20</v>
      </c>
      <c r="N58" s="148"/>
      <c r="O58" s="4" t="s">
        <v>20</v>
      </c>
      <c r="P58" s="148"/>
      <c r="Q58" s="4" t="s">
        <v>20</v>
      </c>
      <c r="R58" s="148"/>
      <c r="S58" s="4" t="s">
        <v>20</v>
      </c>
      <c r="T58" s="166"/>
      <c r="U58" s="2">
        <v>31667</v>
      </c>
      <c r="V58" s="148"/>
      <c r="W58" s="4"/>
      <c r="X58" s="148"/>
      <c r="Y58" s="4" t="s">
        <v>20</v>
      </c>
      <c r="Z58" s="132"/>
      <c r="AA58" s="4" t="s">
        <v>20</v>
      </c>
      <c r="AB58" s="173"/>
      <c r="AC58" s="2">
        <v>14280</v>
      </c>
      <c r="AD58" s="132"/>
      <c r="AE58" s="4" t="s">
        <v>20</v>
      </c>
      <c r="AF58" s="148"/>
      <c r="AG58" s="4" t="s">
        <v>20</v>
      </c>
      <c r="AH58" s="148"/>
      <c r="AI58" s="4" t="s">
        <v>20</v>
      </c>
      <c r="AJ58" s="139"/>
      <c r="AK58" s="4" t="s">
        <v>20</v>
      </c>
      <c r="AL58" s="142"/>
      <c r="AM58" s="4" t="s">
        <v>20</v>
      </c>
      <c r="AN58" s="132"/>
      <c r="AO58" s="3">
        <v>11700</v>
      </c>
      <c r="AP58" s="132"/>
      <c r="AQ58" s="4" t="s">
        <v>20</v>
      </c>
      <c r="AR58" s="132"/>
      <c r="AS58" s="4" t="s">
        <v>20</v>
      </c>
      <c r="AT58" s="132"/>
      <c r="AU58" s="4" t="s">
        <v>20</v>
      </c>
      <c r="AV58" s="132"/>
      <c r="AW58" s="4" t="s">
        <v>20</v>
      </c>
      <c r="AX58" s="132"/>
      <c r="AY58" s="4" t="s">
        <v>20</v>
      </c>
      <c r="AZ58" s="132"/>
      <c r="BA58" s="4" t="s">
        <v>20</v>
      </c>
      <c r="BB58" s="132"/>
      <c r="BC58" s="4" t="s">
        <v>20</v>
      </c>
      <c r="BD58" s="132"/>
      <c r="BE58" s="4" t="s">
        <v>20</v>
      </c>
      <c r="BF58" s="11">
        <v>3966150.5</v>
      </c>
      <c r="BG58" s="75">
        <v>812314</v>
      </c>
      <c r="BH58" s="82">
        <f t="shared" si="2"/>
        <v>8.2883195136907784E-2</v>
      </c>
      <c r="BI58" s="54"/>
      <c r="BJ58" s="32"/>
    </row>
    <row r="59" spans="1:62" x14ac:dyDescent="0.25">
      <c r="A59" s="10">
        <v>1969</v>
      </c>
      <c r="B59" s="173"/>
      <c r="C59" s="2">
        <v>645482</v>
      </c>
      <c r="D59" s="148"/>
      <c r="E59" s="4" t="s">
        <v>20</v>
      </c>
      <c r="F59" s="173"/>
      <c r="G59" s="2">
        <v>55210</v>
      </c>
      <c r="H59" s="148"/>
      <c r="I59" s="4" t="s">
        <v>20</v>
      </c>
      <c r="J59" s="132"/>
      <c r="K59" s="4" t="s">
        <v>20</v>
      </c>
      <c r="L59" s="132"/>
      <c r="M59" s="4" t="s">
        <v>20</v>
      </c>
      <c r="N59" s="148"/>
      <c r="O59" s="4" t="s">
        <v>20</v>
      </c>
      <c r="P59" s="148"/>
      <c r="Q59" s="4" t="s">
        <v>20</v>
      </c>
      <c r="R59" s="148"/>
      <c r="S59" s="4" t="s">
        <v>20</v>
      </c>
      <c r="T59" s="166"/>
      <c r="U59" s="2">
        <v>26396</v>
      </c>
      <c r="V59" s="148"/>
      <c r="W59" s="4"/>
      <c r="X59" s="148"/>
      <c r="Y59" s="4" t="s">
        <v>20</v>
      </c>
      <c r="Z59" s="132"/>
      <c r="AA59" s="4" t="s">
        <v>20</v>
      </c>
      <c r="AB59" s="173"/>
      <c r="AC59" s="2">
        <v>12483</v>
      </c>
      <c r="AD59" s="132"/>
      <c r="AE59" s="4" t="s">
        <v>20</v>
      </c>
      <c r="AF59" s="148"/>
      <c r="AG59" s="4" t="s">
        <v>20</v>
      </c>
      <c r="AH59" s="148"/>
      <c r="AI59" s="4" t="s">
        <v>20</v>
      </c>
      <c r="AJ59" s="139"/>
      <c r="AK59" s="4" t="s">
        <v>20</v>
      </c>
      <c r="AL59" s="142"/>
      <c r="AM59" s="4" t="s">
        <v>20</v>
      </c>
      <c r="AN59" s="132"/>
      <c r="AO59" s="2">
        <v>10569</v>
      </c>
      <c r="AP59" s="132"/>
      <c r="AQ59" s="4" t="s">
        <v>20</v>
      </c>
      <c r="AR59" s="132"/>
      <c r="AS59" s="4" t="s">
        <v>20</v>
      </c>
      <c r="AT59" s="132"/>
      <c r="AU59" s="4" t="s">
        <v>20</v>
      </c>
      <c r="AV59" s="132"/>
      <c r="AW59" s="4" t="s">
        <v>20</v>
      </c>
      <c r="AX59" s="132"/>
      <c r="AY59" s="4" t="s">
        <v>20</v>
      </c>
      <c r="AZ59" s="132"/>
      <c r="BA59" s="4" t="s">
        <v>20</v>
      </c>
      <c r="BB59" s="132"/>
      <c r="BC59" s="4" t="s">
        <v>20</v>
      </c>
      <c r="BD59" s="132"/>
      <c r="BE59" s="4" t="s">
        <v>20</v>
      </c>
      <c r="BF59" s="11">
        <v>3651007</v>
      </c>
      <c r="BG59" s="75">
        <v>750140</v>
      </c>
      <c r="BH59" s="82">
        <f t="shared" si="2"/>
        <v>8.1621206200714308E-2</v>
      </c>
      <c r="BI59" s="54"/>
      <c r="BJ59" s="32"/>
    </row>
    <row r="60" spans="1:62" x14ac:dyDescent="0.25">
      <c r="A60" s="10">
        <v>1968</v>
      </c>
      <c r="B60" s="173"/>
      <c r="C60" s="2">
        <v>601655</v>
      </c>
      <c r="D60" s="148"/>
      <c r="E60" s="4" t="s">
        <v>20</v>
      </c>
      <c r="F60" s="173"/>
      <c r="G60" s="2">
        <v>52486</v>
      </c>
      <c r="H60" s="148"/>
      <c r="I60" s="4" t="s">
        <v>20</v>
      </c>
      <c r="J60" s="132"/>
      <c r="K60" s="4" t="s">
        <v>20</v>
      </c>
      <c r="L60" s="132"/>
      <c r="M60" s="4" t="s">
        <v>20</v>
      </c>
      <c r="N60" s="148"/>
      <c r="O60" s="4" t="s">
        <v>20</v>
      </c>
      <c r="P60" s="148"/>
      <c r="Q60" s="4" t="s">
        <v>20</v>
      </c>
      <c r="R60" s="148"/>
      <c r="S60" s="4" t="s">
        <v>20</v>
      </c>
      <c r="T60" s="166"/>
      <c r="U60" s="2">
        <v>22271</v>
      </c>
      <c r="V60" s="148"/>
      <c r="W60" s="4"/>
      <c r="X60" s="148"/>
      <c r="Y60" s="4" t="s">
        <v>20</v>
      </c>
      <c r="Z60" s="132"/>
      <c r="AA60" s="4" t="s">
        <v>20</v>
      </c>
      <c r="AB60" s="173"/>
      <c r="AC60" s="2">
        <v>11701</v>
      </c>
      <c r="AD60" s="132"/>
      <c r="AE60" s="4" t="s">
        <v>20</v>
      </c>
      <c r="AF60" s="148"/>
      <c r="AG60" s="4" t="s">
        <v>20</v>
      </c>
      <c r="AH60" s="148"/>
      <c r="AI60" s="4" t="s">
        <v>20</v>
      </c>
      <c r="AJ60" s="139"/>
      <c r="AK60" s="4" t="s">
        <v>20</v>
      </c>
      <c r="AL60" s="142"/>
      <c r="AM60" s="4" t="s">
        <v>20</v>
      </c>
      <c r="AN60" s="132"/>
      <c r="AO60" s="2">
        <v>5420</v>
      </c>
      <c r="AP60" s="132"/>
      <c r="AQ60" s="4" t="s">
        <v>20</v>
      </c>
      <c r="AR60" s="132"/>
      <c r="AS60" s="4" t="s">
        <v>20</v>
      </c>
      <c r="AT60" s="132"/>
      <c r="AU60" s="4" t="s">
        <v>20</v>
      </c>
      <c r="AV60" s="132"/>
      <c r="AW60" s="4" t="s">
        <v>20</v>
      </c>
      <c r="AX60" s="132"/>
      <c r="AY60" s="4" t="s">
        <v>20</v>
      </c>
      <c r="AZ60" s="132"/>
      <c r="BA60" s="4" t="s">
        <v>20</v>
      </c>
      <c r="BB60" s="132"/>
      <c r="BC60" s="4" t="s">
        <v>20</v>
      </c>
      <c r="BD60" s="132"/>
      <c r="BE60" s="4" t="s">
        <v>20</v>
      </c>
      <c r="BF60" s="11">
        <v>3383326.5</v>
      </c>
      <c r="BG60" s="75">
        <v>693533</v>
      </c>
      <c r="BH60" s="82">
        <f t="shared" si="2"/>
        <v>0.14156737066829952</v>
      </c>
      <c r="BI60" s="54"/>
      <c r="BJ60" s="32"/>
    </row>
    <row r="61" spans="1:62" x14ac:dyDescent="0.25">
      <c r="A61" s="10">
        <v>1967</v>
      </c>
      <c r="B61" s="173"/>
      <c r="C61" s="2">
        <v>629138</v>
      </c>
      <c r="D61" s="148"/>
      <c r="E61" s="4" t="s">
        <v>20</v>
      </c>
      <c r="F61" s="173"/>
      <c r="G61" s="2">
        <v>49370</v>
      </c>
      <c r="H61" s="148"/>
      <c r="I61" s="4" t="s">
        <v>20</v>
      </c>
      <c r="J61" s="132"/>
      <c r="K61" s="4" t="s">
        <v>20</v>
      </c>
      <c r="L61" s="132"/>
      <c r="M61" s="4" t="s">
        <v>20</v>
      </c>
      <c r="N61" s="148"/>
      <c r="O61" s="4" t="s">
        <v>20</v>
      </c>
      <c r="P61" s="148"/>
      <c r="Q61" s="4" t="s">
        <v>20</v>
      </c>
      <c r="R61" s="148"/>
      <c r="S61" s="4" t="s">
        <v>20</v>
      </c>
      <c r="T61" s="166"/>
      <c r="U61" s="2">
        <v>17847</v>
      </c>
      <c r="V61" s="148"/>
      <c r="W61" s="4"/>
      <c r="X61" s="148"/>
      <c r="Y61" s="4" t="s">
        <v>20</v>
      </c>
      <c r="Z61" s="132"/>
      <c r="AA61" s="4" t="s">
        <v>20</v>
      </c>
      <c r="AB61" s="173"/>
      <c r="AC61" s="2">
        <v>10436</v>
      </c>
      <c r="AD61" s="132"/>
      <c r="AE61" s="4" t="s">
        <v>20</v>
      </c>
      <c r="AF61" s="148"/>
      <c r="AG61" s="4" t="s">
        <v>20</v>
      </c>
      <c r="AH61" s="148"/>
      <c r="AI61" s="4" t="s">
        <v>20</v>
      </c>
      <c r="AJ61" s="139"/>
      <c r="AK61" s="4" t="s">
        <v>20</v>
      </c>
      <c r="AL61" s="142"/>
      <c r="AM61" s="4" t="s">
        <v>20</v>
      </c>
      <c r="AN61" s="132"/>
      <c r="AO61" s="4">
        <v>736</v>
      </c>
      <c r="AP61" s="132"/>
      <c r="AQ61" s="4" t="s">
        <v>20</v>
      </c>
      <c r="AR61" s="132"/>
      <c r="AS61" s="4" t="s">
        <v>20</v>
      </c>
      <c r="AT61" s="132"/>
      <c r="AU61" s="4" t="s">
        <v>20</v>
      </c>
      <c r="AV61" s="132"/>
      <c r="AW61" s="4" t="s">
        <v>20</v>
      </c>
      <c r="AX61" s="132"/>
      <c r="AY61" s="4" t="s">
        <v>20</v>
      </c>
      <c r="AZ61" s="132"/>
      <c r="BA61" s="4" t="s">
        <v>20</v>
      </c>
      <c r="BB61" s="132"/>
      <c r="BC61" s="4" t="s">
        <v>20</v>
      </c>
      <c r="BD61" s="132"/>
      <c r="BE61" s="4" t="s">
        <v>20</v>
      </c>
      <c r="BF61" s="11">
        <v>2966156.5</v>
      </c>
      <c r="BG61" s="75">
        <v>607527</v>
      </c>
      <c r="BH61" s="82">
        <f t="shared" si="2"/>
        <v>0.10827805871149931</v>
      </c>
      <c r="BI61" s="54"/>
      <c r="BJ61" s="32"/>
    </row>
    <row r="62" spans="1:62" x14ac:dyDescent="0.25">
      <c r="A62" s="10">
        <v>1966</v>
      </c>
      <c r="B62" s="173"/>
      <c r="C62" s="2">
        <v>477612</v>
      </c>
      <c r="D62" s="148"/>
      <c r="E62" s="4" t="s">
        <v>20</v>
      </c>
      <c r="F62" s="173"/>
      <c r="G62" s="2">
        <v>45345</v>
      </c>
      <c r="H62" s="148"/>
      <c r="I62" s="4" t="s">
        <v>20</v>
      </c>
      <c r="J62" s="132"/>
      <c r="K62" s="4" t="s">
        <v>20</v>
      </c>
      <c r="L62" s="132"/>
      <c r="M62" s="4" t="s">
        <v>20</v>
      </c>
      <c r="N62" s="148"/>
      <c r="O62" s="4" t="s">
        <v>20</v>
      </c>
      <c r="P62" s="148"/>
      <c r="Q62" s="4" t="s">
        <v>20</v>
      </c>
      <c r="R62" s="148"/>
      <c r="S62" s="4" t="s">
        <v>20</v>
      </c>
      <c r="T62" s="166"/>
      <c r="U62" s="2">
        <v>15194</v>
      </c>
      <c r="V62" s="148"/>
      <c r="W62" s="4"/>
      <c r="X62" s="148"/>
      <c r="Y62" s="4" t="s">
        <v>20</v>
      </c>
      <c r="Z62" s="132"/>
      <c r="AA62" s="4" t="s">
        <v>20</v>
      </c>
      <c r="AB62" s="173"/>
      <c r="AC62" s="2">
        <v>8877</v>
      </c>
      <c r="AD62" s="132"/>
      <c r="AE62" s="4" t="s">
        <v>20</v>
      </c>
      <c r="AF62" s="148"/>
      <c r="AG62" s="4" t="s">
        <v>20</v>
      </c>
      <c r="AH62" s="148"/>
      <c r="AI62" s="4" t="s">
        <v>20</v>
      </c>
      <c r="AJ62" s="139"/>
      <c r="AK62" s="4" t="s">
        <v>20</v>
      </c>
      <c r="AL62" s="142"/>
      <c r="AM62" s="4" t="s">
        <v>20</v>
      </c>
      <c r="AN62" s="132"/>
      <c r="AO62" s="2">
        <v>1144</v>
      </c>
      <c r="AP62" s="132"/>
      <c r="AQ62" s="4" t="s">
        <v>20</v>
      </c>
      <c r="AR62" s="132"/>
      <c r="AS62" s="4" t="s">
        <v>20</v>
      </c>
      <c r="AT62" s="132"/>
      <c r="AU62" s="4" t="s">
        <v>20</v>
      </c>
      <c r="AV62" s="132"/>
      <c r="AW62" s="4" t="s">
        <v>20</v>
      </c>
      <c r="AX62" s="132"/>
      <c r="AY62" s="4" t="s">
        <v>20</v>
      </c>
      <c r="AZ62" s="132"/>
      <c r="BA62" s="4" t="s">
        <v>20</v>
      </c>
      <c r="BB62" s="132"/>
      <c r="BC62" s="4" t="s">
        <v>20</v>
      </c>
      <c r="BD62" s="132"/>
      <c r="BE62" s="4" t="s">
        <v>20</v>
      </c>
      <c r="BF62" s="11">
        <v>2667478</v>
      </c>
      <c r="BG62" s="75">
        <v>548172</v>
      </c>
      <c r="BH62" s="82">
        <f t="shared" si="2"/>
        <v>6.928468184132347E-2</v>
      </c>
      <c r="BI62" s="54"/>
      <c r="BJ62" s="32"/>
    </row>
    <row r="63" spans="1:62" x14ac:dyDescent="0.25">
      <c r="A63" s="10">
        <v>1965</v>
      </c>
      <c r="B63" s="173"/>
      <c r="C63" s="2">
        <v>466007</v>
      </c>
      <c r="D63" s="148"/>
      <c r="E63" s="4" t="s">
        <v>20</v>
      </c>
      <c r="F63" s="173"/>
      <c r="G63" s="2">
        <v>43036</v>
      </c>
      <c r="H63" s="148"/>
      <c r="I63" s="4" t="s">
        <v>20</v>
      </c>
      <c r="J63" s="132"/>
      <c r="K63" s="4" t="s">
        <v>20</v>
      </c>
      <c r="L63" s="132"/>
      <c r="M63" s="4" t="s">
        <v>20</v>
      </c>
      <c r="N63" s="148"/>
      <c r="O63" s="4" t="s">
        <v>20</v>
      </c>
      <c r="P63" s="148"/>
      <c r="Q63" s="4" t="s">
        <v>20</v>
      </c>
      <c r="R63" s="148"/>
      <c r="S63" s="4" t="s">
        <v>20</v>
      </c>
      <c r="T63" s="166"/>
      <c r="U63" s="2">
        <v>13659</v>
      </c>
      <c r="V63" s="148"/>
      <c r="W63" s="4"/>
      <c r="X63" s="148"/>
      <c r="Y63" s="4" t="s">
        <v>20</v>
      </c>
      <c r="Z63" s="132"/>
      <c r="AA63" s="4" t="s">
        <v>20</v>
      </c>
      <c r="AB63" s="173"/>
      <c r="AC63" s="2">
        <v>8322</v>
      </c>
      <c r="AD63" s="132"/>
      <c r="AE63" s="4" t="s">
        <v>20</v>
      </c>
      <c r="AF63" s="148"/>
      <c r="AG63" s="4" t="s">
        <v>20</v>
      </c>
      <c r="AH63" s="148"/>
      <c r="AI63" s="4" t="s">
        <v>20</v>
      </c>
      <c r="AJ63" s="139"/>
      <c r="AK63" s="4" t="s">
        <v>20</v>
      </c>
      <c r="AL63" s="142"/>
      <c r="AM63" s="4" t="s">
        <v>20</v>
      </c>
      <c r="AN63" s="132"/>
      <c r="AO63" s="2">
        <v>1629</v>
      </c>
      <c r="AP63" s="132"/>
      <c r="AQ63" s="4" t="s">
        <v>20</v>
      </c>
      <c r="AR63" s="132"/>
      <c r="AS63" s="4" t="s">
        <v>20</v>
      </c>
      <c r="AT63" s="132"/>
      <c r="AU63" s="4" t="s">
        <v>20</v>
      </c>
      <c r="AV63" s="132"/>
      <c r="AW63" s="4" t="s">
        <v>20</v>
      </c>
      <c r="AX63" s="132"/>
      <c r="AY63" s="4" t="s">
        <v>20</v>
      </c>
      <c r="AZ63" s="132"/>
      <c r="BA63" s="4" t="s">
        <v>20</v>
      </c>
      <c r="BB63" s="132"/>
      <c r="BC63" s="4" t="s">
        <v>20</v>
      </c>
      <c r="BD63" s="132"/>
      <c r="BE63" s="4" t="s">
        <v>20</v>
      </c>
      <c r="BF63" s="11">
        <v>2487477.5</v>
      </c>
      <c r="BG63" s="75">
        <v>512653</v>
      </c>
      <c r="BH63" s="82">
        <f t="shared" si="2"/>
        <v>7.7042829350689734E-2</v>
      </c>
      <c r="BI63" s="54"/>
      <c r="BJ63" s="32"/>
    </row>
    <row r="64" spans="1:62" x14ac:dyDescent="0.25">
      <c r="A64" s="10">
        <v>1964</v>
      </c>
      <c r="B64" s="174"/>
      <c r="C64" s="2">
        <v>413354</v>
      </c>
      <c r="D64" s="149"/>
      <c r="E64" s="4" t="s">
        <v>20</v>
      </c>
      <c r="F64" s="174"/>
      <c r="G64" s="2">
        <v>41853</v>
      </c>
      <c r="H64" s="149"/>
      <c r="I64" s="4" t="s">
        <v>20</v>
      </c>
      <c r="J64" s="133"/>
      <c r="K64" s="4" t="s">
        <v>20</v>
      </c>
      <c r="L64" s="133"/>
      <c r="M64" s="4" t="s">
        <v>20</v>
      </c>
      <c r="N64" s="149"/>
      <c r="O64" s="4" t="s">
        <v>20</v>
      </c>
      <c r="P64" s="149"/>
      <c r="Q64" s="4" t="s">
        <v>20</v>
      </c>
      <c r="R64" s="149"/>
      <c r="S64" s="4" t="s">
        <v>20</v>
      </c>
      <c r="T64" s="167"/>
      <c r="U64" s="2">
        <v>10879</v>
      </c>
      <c r="V64" s="149"/>
      <c r="W64" s="4"/>
      <c r="X64" s="149"/>
      <c r="Y64" s="4" t="s">
        <v>20</v>
      </c>
      <c r="Z64" s="133"/>
      <c r="AA64" s="4" t="s">
        <v>20</v>
      </c>
      <c r="AB64" s="174"/>
      <c r="AC64" s="2">
        <v>8002</v>
      </c>
      <c r="AD64" s="133"/>
      <c r="AE64" s="4" t="s">
        <v>20</v>
      </c>
      <c r="AF64" s="149"/>
      <c r="AG64" s="4" t="s">
        <v>20</v>
      </c>
      <c r="AH64" s="149"/>
      <c r="AI64" s="4" t="s">
        <v>20</v>
      </c>
      <c r="AJ64" s="140"/>
      <c r="AK64" s="4" t="s">
        <v>20</v>
      </c>
      <c r="AL64" s="143"/>
      <c r="AM64" s="4" t="s">
        <v>20</v>
      </c>
      <c r="AN64" s="133"/>
      <c r="AO64" s="2">
        <v>1894</v>
      </c>
      <c r="AP64" s="133"/>
      <c r="AQ64" s="4" t="s">
        <v>20</v>
      </c>
      <c r="AR64" s="133"/>
      <c r="AS64" s="4" t="s">
        <v>20</v>
      </c>
      <c r="AT64" s="133"/>
      <c r="AU64" s="4" t="s">
        <v>20</v>
      </c>
      <c r="AV64" s="133"/>
      <c r="AW64" s="4" t="s">
        <v>20</v>
      </c>
      <c r="AX64" s="133"/>
      <c r="AY64" s="4" t="s">
        <v>20</v>
      </c>
      <c r="AZ64" s="133"/>
      <c r="BA64" s="4" t="s">
        <v>20</v>
      </c>
      <c r="BB64" s="133"/>
      <c r="BC64" s="4" t="s">
        <v>20</v>
      </c>
      <c r="BD64" s="133"/>
      <c r="BE64" s="4" t="s">
        <v>20</v>
      </c>
      <c r="BF64" s="11">
        <v>2293836.5</v>
      </c>
      <c r="BG64" s="75">
        <v>475982</v>
      </c>
      <c r="BH64" s="82">
        <f t="shared" si="2"/>
        <v>-0.15934836437621644</v>
      </c>
      <c r="BI64" s="54"/>
      <c r="BJ64" s="32"/>
    </row>
    <row r="65" spans="1:62" x14ac:dyDescent="0.25">
      <c r="A65" s="1">
        <v>1963</v>
      </c>
      <c r="B65" s="144"/>
      <c r="C65" s="2">
        <v>541458</v>
      </c>
      <c r="D65" s="147"/>
      <c r="E65" s="4" t="s">
        <v>20</v>
      </c>
      <c r="F65" s="131"/>
      <c r="G65" s="4" t="s">
        <v>20</v>
      </c>
      <c r="H65" s="147"/>
      <c r="I65" s="4" t="s">
        <v>20</v>
      </c>
      <c r="J65" s="131"/>
      <c r="K65" s="4" t="s">
        <v>20</v>
      </c>
      <c r="L65" s="131"/>
      <c r="M65" s="4" t="s">
        <v>20</v>
      </c>
      <c r="N65" s="147"/>
      <c r="O65" s="4" t="s">
        <v>20</v>
      </c>
      <c r="P65" s="147"/>
      <c r="Q65" s="4" t="s">
        <v>20</v>
      </c>
      <c r="R65" s="147"/>
      <c r="S65" s="4" t="s">
        <v>20</v>
      </c>
      <c r="T65" s="175"/>
      <c r="U65" s="2">
        <v>12329</v>
      </c>
      <c r="V65" s="147"/>
      <c r="W65" s="4"/>
      <c r="X65" s="147"/>
      <c r="Y65" s="4" t="s">
        <v>20</v>
      </c>
      <c r="Z65" s="131"/>
      <c r="AA65" s="4" t="s">
        <v>20</v>
      </c>
      <c r="AB65" s="144"/>
      <c r="AC65" s="2">
        <v>10861</v>
      </c>
      <c r="AD65" s="131"/>
      <c r="AE65" s="4" t="s">
        <v>20</v>
      </c>
      <c r="AF65" s="147"/>
      <c r="AG65" s="4" t="s">
        <v>20</v>
      </c>
      <c r="AH65" s="147"/>
      <c r="AI65" s="4" t="s">
        <v>20</v>
      </c>
      <c r="AJ65" s="138"/>
      <c r="AK65" s="4" t="s">
        <v>20</v>
      </c>
      <c r="AL65" s="141"/>
      <c r="AM65" s="4" t="s">
        <v>20</v>
      </c>
      <c r="AN65" s="131"/>
      <c r="AO65" s="2">
        <v>1558</v>
      </c>
      <c r="AP65" s="131"/>
      <c r="AQ65" s="4" t="s">
        <v>20</v>
      </c>
      <c r="AR65" s="131"/>
      <c r="AS65" s="4" t="s">
        <v>20</v>
      </c>
      <c r="AT65" s="131"/>
      <c r="AU65" s="4" t="s">
        <v>20</v>
      </c>
      <c r="AV65" s="131"/>
      <c r="AW65" s="4" t="s">
        <v>20</v>
      </c>
      <c r="AX65" s="131"/>
      <c r="AY65" s="4" t="s">
        <v>20</v>
      </c>
      <c r="AZ65" s="131"/>
      <c r="BA65" s="4" t="s">
        <v>20</v>
      </c>
      <c r="BB65" s="131"/>
      <c r="BC65" s="4" t="s">
        <v>20</v>
      </c>
      <c r="BD65" s="131"/>
      <c r="BE65" s="4" t="s">
        <v>20</v>
      </c>
      <c r="BF65" s="6">
        <v>1887504.25</v>
      </c>
      <c r="BG65" s="75">
        <v>566206</v>
      </c>
      <c r="BH65" s="82">
        <f t="shared" si="2"/>
        <v>-3.5724808109226597E-2</v>
      </c>
      <c r="BI65" s="54"/>
      <c r="BJ65" s="32"/>
    </row>
    <row r="66" spans="1:62" x14ac:dyDescent="0.25">
      <c r="A66" s="1">
        <v>1962</v>
      </c>
      <c r="B66" s="145"/>
      <c r="C66" s="2">
        <v>561997</v>
      </c>
      <c r="D66" s="148"/>
      <c r="E66" s="4" t="s">
        <v>20</v>
      </c>
      <c r="F66" s="132"/>
      <c r="G66" s="4" t="s">
        <v>20</v>
      </c>
      <c r="H66" s="148"/>
      <c r="I66" s="4" t="s">
        <v>20</v>
      </c>
      <c r="J66" s="132"/>
      <c r="K66" s="4" t="s">
        <v>20</v>
      </c>
      <c r="L66" s="132"/>
      <c r="M66" s="4" t="s">
        <v>20</v>
      </c>
      <c r="N66" s="148"/>
      <c r="O66" s="4" t="s">
        <v>20</v>
      </c>
      <c r="P66" s="148"/>
      <c r="Q66" s="4" t="s">
        <v>20</v>
      </c>
      <c r="R66" s="148"/>
      <c r="S66" s="4" t="s">
        <v>20</v>
      </c>
      <c r="T66" s="176"/>
      <c r="U66" s="2">
        <v>12720</v>
      </c>
      <c r="V66" s="148"/>
      <c r="W66" s="4"/>
      <c r="X66" s="148"/>
      <c r="Y66" s="4" t="s">
        <v>20</v>
      </c>
      <c r="Z66" s="132"/>
      <c r="AA66" s="4" t="s">
        <v>20</v>
      </c>
      <c r="AB66" s="145"/>
      <c r="AC66" s="2">
        <v>10940</v>
      </c>
      <c r="AD66" s="132"/>
      <c r="AE66" s="4" t="s">
        <v>20</v>
      </c>
      <c r="AF66" s="148"/>
      <c r="AG66" s="4" t="s">
        <v>20</v>
      </c>
      <c r="AH66" s="148"/>
      <c r="AI66" s="4" t="s">
        <v>20</v>
      </c>
      <c r="AJ66" s="139"/>
      <c r="AK66" s="4" t="s">
        <v>20</v>
      </c>
      <c r="AL66" s="142"/>
      <c r="AM66" s="4" t="s">
        <v>20</v>
      </c>
      <c r="AN66" s="132"/>
      <c r="AO66" s="2">
        <v>1526</v>
      </c>
      <c r="AP66" s="132"/>
      <c r="AQ66" s="4" t="s">
        <v>20</v>
      </c>
      <c r="AR66" s="132"/>
      <c r="AS66" s="4" t="s">
        <v>20</v>
      </c>
      <c r="AT66" s="132"/>
      <c r="AU66" s="4" t="s">
        <v>20</v>
      </c>
      <c r="AV66" s="132"/>
      <c r="AW66" s="4" t="s">
        <v>20</v>
      </c>
      <c r="AX66" s="132"/>
      <c r="AY66" s="4" t="s">
        <v>20</v>
      </c>
      <c r="AZ66" s="132"/>
      <c r="BA66" s="4" t="s">
        <v>20</v>
      </c>
      <c r="BB66" s="132"/>
      <c r="BC66" s="4" t="s">
        <v>20</v>
      </c>
      <c r="BD66" s="132"/>
      <c r="BE66" s="4" t="s">
        <v>20</v>
      </c>
      <c r="BF66" s="6">
        <v>1957445.25</v>
      </c>
      <c r="BG66" s="75">
        <v>587183</v>
      </c>
      <c r="BH66" s="82">
        <f t="shared" si="2"/>
        <v>-2.1216480444599284E-2</v>
      </c>
      <c r="BI66" s="54"/>
      <c r="BJ66" s="32"/>
    </row>
    <row r="67" spans="1:62" x14ac:dyDescent="0.25">
      <c r="A67" s="1">
        <v>1961</v>
      </c>
      <c r="B67" s="145"/>
      <c r="C67" s="2">
        <v>573628</v>
      </c>
      <c r="D67" s="148"/>
      <c r="E67" s="4" t="s">
        <v>20</v>
      </c>
      <c r="F67" s="132"/>
      <c r="G67" s="4" t="s">
        <v>20</v>
      </c>
      <c r="H67" s="148"/>
      <c r="I67" s="4" t="s">
        <v>20</v>
      </c>
      <c r="J67" s="132"/>
      <c r="K67" s="4" t="s">
        <v>20</v>
      </c>
      <c r="L67" s="132"/>
      <c r="M67" s="4" t="s">
        <v>20</v>
      </c>
      <c r="N67" s="148"/>
      <c r="O67" s="4" t="s">
        <v>20</v>
      </c>
      <c r="P67" s="148"/>
      <c r="Q67" s="4" t="s">
        <v>20</v>
      </c>
      <c r="R67" s="148"/>
      <c r="S67" s="4" t="s">
        <v>20</v>
      </c>
      <c r="T67" s="176"/>
      <c r="U67" s="2">
        <v>13196</v>
      </c>
      <c r="V67" s="148"/>
      <c r="W67" s="4"/>
      <c r="X67" s="148"/>
      <c r="Y67" s="4" t="s">
        <v>20</v>
      </c>
      <c r="Z67" s="132"/>
      <c r="AA67" s="4" t="s">
        <v>20</v>
      </c>
      <c r="AB67" s="145"/>
      <c r="AC67" s="2">
        <v>11415</v>
      </c>
      <c r="AD67" s="132"/>
      <c r="AE67" s="4" t="s">
        <v>20</v>
      </c>
      <c r="AF67" s="148"/>
      <c r="AG67" s="4" t="s">
        <v>20</v>
      </c>
      <c r="AH67" s="148"/>
      <c r="AI67" s="4" t="s">
        <v>20</v>
      </c>
      <c r="AJ67" s="139"/>
      <c r="AK67" s="4" t="s">
        <v>20</v>
      </c>
      <c r="AL67" s="142"/>
      <c r="AM67" s="4" t="s">
        <v>20</v>
      </c>
      <c r="AN67" s="132"/>
      <c r="AO67" s="2">
        <v>1672</v>
      </c>
      <c r="AP67" s="132"/>
      <c r="AQ67" s="4" t="s">
        <v>20</v>
      </c>
      <c r="AR67" s="132"/>
      <c r="AS67" s="4" t="s">
        <v>20</v>
      </c>
      <c r="AT67" s="132"/>
      <c r="AU67" s="4" t="s">
        <v>20</v>
      </c>
      <c r="AV67" s="132"/>
      <c r="AW67" s="4" t="s">
        <v>20</v>
      </c>
      <c r="AX67" s="132"/>
      <c r="AY67" s="4" t="s">
        <v>20</v>
      </c>
      <c r="AZ67" s="132"/>
      <c r="BA67" s="4" t="s">
        <v>20</v>
      </c>
      <c r="BB67" s="132"/>
      <c r="BC67" s="4" t="s">
        <v>20</v>
      </c>
      <c r="BD67" s="132"/>
      <c r="BE67" s="4" t="s">
        <v>20</v>
      </c>
      <c r="BF67" s="6">
        <v>2000359.75</v>
      </c>
      <c r="BG67" s="75">
        <v>599911</v>
      </c>
      <c r="BH67" s="82">
        <f t="shared" si="2"/>
        <v>-1.7991429067182624E-2</v>
      </c>
      <c r="BI67" s="54"/>
      <c r="BJ67" s="32"/>
    </row>
    <row r="68" spans="1:62" x14ac:dyDescent="0.25">
      <c r="A68" s="1">
        <v>1960</v>
      </c>
      <c r="B68" s="145"/>
      <c r="C68" s="2">
        <v>585066</v>
      </c>
      <c r="D68" s="148"/>
      <c r="E68" s="4" t="s">
        <v>20</v>
      </c>
      <c r="F68" s="132"/>
      <c r="G68" s="4" t="s">
        <v>20</v>
      </c>
      <c r="H68" s="148"/>
      <c r="I68" s="4" t="s">
        <v>20</v>
      </c>
      <c r="J68" s="132"/>
      <c r="K68" s="4" t="s">
        <v>20</v>
      </c>
      <c r="L68" s="132"/>
      <c r="M68" s="4" t="s">
        <v>20</v>
      </c>
      <c r="N68" s="148"/>
      <c r="O68" s="4" t="s">
        <v>20</v>
      </c>
      <c r="P68" s="148"/>
      <c r="Q68" s="4" t="s">
        <v>20</v>
      </c>
      <c r="R68" s="148"/>
      <c r="S68" s="4" t="s">
        <v>20</v>
      </c>
      <c r="T68" s="177"/>
      <c r="U68" s="2">
        <v>13073</v>
      </c>
      <c r="V68" s="148"/>
      <c r="W68" s="4"/>
      <c r="X68" s="148"/>
      <c r="Y68" s="4" t="s">
        <v>20</v>
      </c>
      <c r="Z68" s="132"/>
      <c r="AA68" s="4" t="s">
        <v>20</v>
      </c>
      <c r="AB68" s="145"/>
      <c r="AC68" s="2">
        <v>11331</v>
      </c>
      <c r="AD68" s="132"/>
      <c r="AE68" s="4" t="s">
        <v>20</v>
      </c>
      <c r="AF68" s="148"/>
      <c r="AG68" s="4" t="s">
        <v>20</v>
      </c>
      <c r="AH68" s="148"/>
      <c r="AI68" s="4" t="s">
        <v>20</v>
      </c>
      <c r="AJ68" s="139"/>
      <c r="AK68" s="4" t="s">
        <v>20</v>
      </c>
      <c r="AL68" s="142"/>
      <c r="AM68" s="4" t="s">
        <v>20</v>
      </c>
      <c r="AN68" s="132"/>
      <c r="AO68" s="2">
        <v>1432</v>
      </c>
      <c r="AP68" s="132"/>
      <c r="AQ68" s="4" t="s">
        <v>20</v>
      </c>
      <c r="AR68" s="132"/>
      <c r="AS68" s="4" t="s">
        <v>20</v>
      </c>
      <c r="AT68" s="132"/>
      <c r="AU68" s="4" t="s">
        <v>20</v>
      </c>
      <c r="AV68" s="132"/>
      <c r="AW68" s="4" t="s">
        <v>20</v>
      </c>
      <c r="AX68" s="132"/>
      <c r="AY68" s="4" t="s">
        <v>20</v>
      </c>
      <c r="AZ68" s="132"/>
      <c r="BA68" s="4" t="s">
        <v>20</v>
      </c>
      <c r="BB68" s="132"/>
      <c r="BC68" s="4" t="s">
        <v>20</v>
      </c>
      <c r="BD68" s="132"/>
      <c r="BE68" s="4" t="s">
        <v>20</v>
      </c>
      <c r="BF68" s="6">
        <v>2036337.75</v>
      </c>
      <c r="BG68" s="75">
        <v>610902</v>
      </c>
      <c r="BH68" s="82">
        <f t="shared" si="2"/>
        <v>-3.181727413634073E-2</v>
      </c>
      <c r="BI68" s="54"/>
      <c r="BJ68" s="32"/>
    </row>
    <row r="69" spans="1:62" x14ac:dyDescent="0.25">
      <c r="A69" s="1" t="s">
        <v>23</v>
      </c>
      <c r="B69" s="145"/>
      <c r="C69" s="2">
        <v>603546</v>
      </c>
      <c r="D69" s="148"/>
      <c r="E69" s="4" t="s">
        <v>20</v>
      </c>
      <c r="F69" s="132"/>
      <c r="G69" s="4" t="s">
        <v>20</v>
      </c>
      <c r="H69" s="148"/>
      <c r="I69" s="4" t="s">
        <v>20</v>
      </c>
      <c r="J69" s="132"/>
      <c r="K69" s="4" t="s">
        <v>20</v>
      </c>
      <c r="L69" s="132"/>
      <c r="M69" s="4" t="s">
        <v>20</v>
      </c>
      <c r="N69" s="148"/>
      <c r="O69" s="4" t="s">
        <v>20</v>
      </c>
      <c r="P69" s="148"/>
      <c r="Q69" s="4" t="s">
        <v>20</v>
      </c>
      <c r="R69" s="148"/>
      <c r="S69" s="4" t="s">
        <v>20</v>
      </c>
      <c r="T69" s="169"/>
      <c r="U69" s="2">
        <v>16438</v>
      </c>
      <c r="V69" s="148"/>
      <c r="W69" s="4"/>
      <c r="X69" s="148"/>
      <c r="Y69" s="4" t="s">
        <v>20</v>
      </c>
      <c r="Z69" s="132"/>
      <c r="AA69" s="4" t="s">
        <v>20</v>
      </c>
      <c r="AB69" s="145"/>
      <c r="AC69" s="2">
        <v>9651</v>
      </c>
      <c r="AD69" s="132"/>
      <c r="AE69" s="4" t="s">
        <v>20</v>
      </c>
      <c r="AF69" s="148"/>
      <c r="AG69" s="4" t="s">
        <v>20</v>
      </c>
      <c r="AH69" s="148"/>
      <c r="AI69" s="4" t="s">
        <v>20</v>
      </c>
      <c r="AJ69" s="139"/>
      <c r="AK69" s="4" t="s">
        <v>20</v>
      </c>
      <c r="AL69" s="142"/>
      <c r="AM69" s="4" t="s">
        <v>20</v>
      </c>
      <c r="AN69" s="132"/>
      <c r="AO69" s="2">
        <v>1343</v>
      </c>
      <c r="AP69" s="132"/>
      <c r="AQ69" s="4" t="s">
        <v>20</v>
      </c>
      <c r="AR69" s="132"/>
      <c r="AS69" s="4" t="s">
        <v>20</v>
      </c>
      <c r="AT69" s="132"/>
      <c r="AU69" s="4" t="s">
        <v>20</v>
      </c>
      <c r="AV69" s="132"/>
      <c r="AW69" s="4" t="s">
        <v>20</v>
      </c>
      <c r="AX69" s="132"/>
      <c r="AY69" s="4" t="s">
        <v>20</v>
      </c>
      <c r="AZ69" s="132"/>
      <c r="BA69" s="4" t="s">
        <v>20</v>
      </c>
      <c r="BB69" s="132"/>
      <c r="BC69" s="4" t="s">
        <v>20</v>
      </c>
      <c r="BD69" s="132"/>
      <c r="BE69" s="4" t="s">
        <v>20</v>
      </c>
      <c r="BF69" s="6">
        <v>1992890.25</v>
      </c>
      <c r="BG69" s="75">
        <v>630978</v>
      </c>
      <c r="BH69" s="82">
        <f t="shared" si="2"/>
        <v>-2.6229447477830899E-2</v>
      </c>
      <c r="BI69" s="54"/>
      <c r="BJ69" s="32"/>
    </row>
    <row r="70" spans="1:62" x14ac:dyDescent="0.25">
      <c r="A70" s="1" t="s">
        <v>24</v>
      </c>
      <c r="B70" s="145"/>
      <c r="C70" s="2">
        <v>621145</v>
      </c>
      <c r="D70" s="148"/>
      <c r="E70" s="4" t="s">
        <v>20</v>
      </c>
      <c r="F70" s="132"/>
      <c r="G70" s="4" t="s">
        <v>20</v>
      </c>
      <c r="H70" s="148"/>
      <c r="I70" s="4" t="s">
        <v>20</v>
      </c>
      <c r="J70" s="132"/>
      <c r="K70" s="4" t="s">
        <v>20</v>
      </c>
      <c r="L70" s="132"/>
      <c r="M70" s="4" t="s">
        <v>20</v>
      </c>
      <c r="N70" s="148"/>
      <c r="O70" s="4" t="s">
        <v>20</v>
      </c>
      <c r="P70" s="148"/>
      <c r="Q70" s="4" t="s">
        <v>20</v>
      </c>
      <c r="R70" s="148"/>
      <c r="S70" s="4" t="s">
        <v>20</v>
      </c>
      <c r="T70" s="170"/>
      <c r="U70" s="2">
        <v>16294</v>
      </c>
      <c r="V70" s="148"/>
      <c r="W70" s="4"/>
      <c r="X70" s="148"/>
      <c r="Y70" s="4" t="s">
        <v>20</v>
      </c>
      <c r="Z70" s="132"/>
      <c r="AA70" s="4" t="s">
        <v>20</v>
      </c>
      <c r="AB70" s="145"/>
      <c r="AC70" s="2">
        <v>9328</v>
      </c>
      <c r="AD70" s="132"/>
      <c r="AE70" s="4" t="s">
        <v>20</v>
      </c>
      <c r="AF70" s="148"/>
      <c r="AG70" s="4" t="s">
        <v>20</v>
      </c>
      <c r="AH70" s="148"/>
      <c r="AI70" s="4" t="s">
        <v>20</v>
      </c>
      <c r="AJ70" s="139"/>
      <c r="AK70" s="4" t="s">
        <v>20</v>
      </c>
      <c r="AL70" s="142"/>
      <c r="AM70" s="4" t="s">
        <v>20</v>
      </c>
      <c r="AN70" s="132"/>
      <c r="AO70" s="2">
        <v>1207</v>
      </c>
      <c r="AP70" s="132"/>
      <c r="AQ70" s="4" t="s">
        <v>20</v>
      </c>
      <c r="AR70" s="132"/>
      <c r="AS70" s="4" t="s">
        <v>20</v>
      </c>
      <c r="AT70" s="132"/>
      <c r="AU70" s="4" t="s">
        <v>20</v>
      </c>
      <c r="AV70" s="132"/>
      <c r="AW70" s="4" t="s">
        <v>20</v>
      </c>
      <c r="AX70" s="132"/>
      <c r="AY70" s="4" t="s">
        <v>20</v>
      </c>
      <c r="AZ70" s="132"/>
      <c r="BA70" s="4" t="s">
        <v>20</v>
      </c>
      <c r="BB70" s="132"/>
      <c r="BC70" s="4" t="s">
        <v>20</v>
      </c>
      <c r="BD70" s="132"/>
      <c r="BE70" s="4" t="s">
        <v>20</v>
      </c>
      <c r="BF70" s="6">
        <v>2049037.25</v>
      </c>
      <c r="BG70" s="75">
        <v>647974</v>
      </c>
      <c r="BH70" s="82">
        <f t="shared" si="2"/>
        <v>-5.7810309829991913E-2</v>
      </c>
      <c r="BI70" s="54"/>
      <c r="BJ70" s="32"/>
    </row>
    <row r="71" spans="1:62" x14ac:dyDescent="0.25">
      <c r="A71" s="1" t="s">
        <v>25</v>
      </c>
      <c r="B71" s="146"/>
      <c r="C71" s="2">
        <v>656848</v>
      </c>
      <c r="D71" s="149"/>
      <c r="E71" s="4" t="s">
        <v>20</v>
      </c>
      <c r="F71" s="133"/>
      <c r="G71" s="4" t="s">
        <v>20</v>
      </c>
      <c r="H71" s="149"/>
      <c r="I71" s="4" t="s">
        <v>20</v>
      </c>
      <c r="J71" s="133"/>
      <c r="K71" s="4" t="s">
        <v>20</v>
      </c>
      <c r="L71" s="133"/>
      <c r="M71" s="4" t="s">
        <v>20</v>
      </c>
      <c r="N71" s="149"/>
      <c r="O71" s="4" t="s">
        <v>20</v>
      </c>
      <c r="P71" s="149"/>
      <c r="Q71" s="4" t="s">
        <v>20</v>
      </c>
      <c r="R71" s="149"/>
      <c r="S71" s="4" t="s">
        <v>20</v>
      </c>
      <c r="T71" s="171"/>
      <c r="U71" s="2">
        <v>17108</v>
      </c>
      <c r="V71" s="149"/>
      <c r="W71" s="4"/>
      <c r="X71" s="149"/>
      <c r="Y71" s="4" t="s">
        <v>20</v>
      </c>
      <c r="Z71" s="133"/>
      <c r="AA71" s="4" t="s">
        <v>20</v>
      </c>
      <c r="AB71" s="146"/>
      <c r="AC71" s="2">
        <v>12572</v>
      </c>
      <c r="AD71" s="133"/>
      <c r="AE71" s="4" t="s">
        <v>20</v>
      </c>
      <c r="AF71" s="149"/>
      <c r="AG71" s="4" t="s">
        <v>20</v>
      </c>
      <c r="AH71" s="149"/>
      <c r="AI71" s="4" t="s">
        <v>20</v>
      </c>
      <c r="AJ71" s="140"/>
      <c r="AK71" s="4" t="s">
        <v>20</v>
      </c>
      <c r="AL71" s="143"/>
      <c r="AM71" s="4" t="s">
        <v>20</v>
      </c>
      <c r="AN71" s="133"/>
      <c r="AO71" s="2">
        <v>1204</v>
      </c>
      <c r="AP71" s="133"/>
      <c r="AQ71" s="4" t="s">
        <v>20</v>
      </c>
      <c r="AR71" s="133"/>
      <c r="AS71" s="4" t="s">
        <v>20</v>
      </c>
      <c r="AT71" s="133"/>
      <c r="AU71" s="4" t="s">
        <v>20</v>
      </c>
      <c r="AV71" s="133"/>
      <c r="AW71" s="4" t="s">
        <v>20</v>
      </c>
      <c r="AX71" s="133"/>
      <c r="AY71" s="4" t="s">
        <v>20</v>
      </c>
      <c r="AZ71" s="133"/>
      <c r="BA71" s="4" t="s">
        <v>20</v>
      </c>
      <c r="BB71" s="133"/>
      <c r="BC71" s="4" t="s">
        <v>20</v>
      </c>
      <c r="BD71" s="133"/>
      <c r="BE71" s="4" t="s">
        <v>20</v>
      </c>
      <c r="BF71" s="6">
        <v>2175615</v>
      </c>
      <c r="BG71" s="75">
        <v>687732</v>
      </c>
      <c r="BH71" s="82">
        <f t="shared" si="2"/>
        <v>-7.2472446551975267E-2</v>
      </c>
      <c r="BI71" s="54"/>
      <c r="BJ71" s="32"/>
    </row>
    <row r="72" spans="1:62" x14ac:dyDescent="0.25">
      <c r="A72" s="8" t="s">
        <v>26</v>
      </c>
      <c r="B72" s="160"/>
      <c r="C72" s="2">
        <v>710635</v>
      </c>
      <c r="D72" s="147"/>
      <c r="E72" s="4" t="s">
        <v>20</v>
      </c>
      <c r="F72" s="131"/>
      <c r="G72" s="4" t="s">
        <v>20</v>
      </c>
      <c r="H72" s="147"/>
      <c r="I72" s="4" t="s">
        <v>20</v>
      </c>
      <c r="J72" s="131"/>
      <c r="K72" s="4" t="s">
        <v>20</v>
      </c>
      <c r="L72" s="131"/>
      <c r="M72" s="4" t="s">
        <v>20</v>
      </c>
      <c r="N72" s="147"/>
      <c r="O72" s="4" t="s">
        <v>20</v>
      </c>
      <c r="P72" s="147"/>
      <c r="Q72" s="4" t="s">
        <v>20</v>
      </c>
      <c r="R72" s="147"/>
      <c r="S72" s="4" t="s">
        <v>20</v>
      </c>
      <c r="T72" s="169"/>
      <c r="U72" s="2">
        <v>16653</v>
      </c>
      <c r="V72" s="147"/>
      <c r="W72" s="4"/>
      <c r="X72" s="147"/>
      <c r="Y72" s="4" t="s">
        <v>20</v>
      </c>
      <c r="Z72" s="131"/>
      <c r="AA72" s="4" t="s">
        <v>20</v>
      </c>
      <c r="AB72" s="160"/>
      <c r="AC72" s="2">
        <v>12955</v>
      </c>
      <c r="AD72" s="131"/>
      <c r="AE72" s="4" t="s">
        <v>20</v>
      </c>
      <c r="AF72" s="147"/>
      <c r="AG72" s="4" t="s">
        <v>20</v>
      </c>
      <c r="AH72" s="147"/>
      <c r="AI72" s="4" t="s">
        <v>20</v>
      </c>
      <c r="AJ72" s="138"/>
      <c r="AK72" s="4" t="s">
        <v>20</v>
      </c>
      <c r="AL72" s="141"/>
      <c r="AM72" s="4" t="s">
        <v>20</v>
      </c>
      <c r="AN72" s="131"/>
      <c r="AO72" s="2">
        <v>1225</v>
      </c>
      <c r="AP72" s="131"/>
      <c r="AQ72" s="4" t="s">
        <v>20</v>
      </c>
      <c r="AR72" s="131"/>
      <c r="AS72" s="4" t="s">
        <v>20</v>
      </c>
      <c r="AT72" s="131"/>
      <c r="AU72" s="4" t="s">
        <v>20</v>
      </c>
      <c r="AV72" s="131"/>
      <c r="AW72" s="4" t="s">
        <v>20</v>
      </c>
      <c r="AX72" s="131"/>
      <c r="AY72" s="4" t="s">
        <v>20</v>
      </c>
      <c r="AZ72" s="131"/>
      <c r="BA72" s="4" t="s">
        <v>20</v>
      </c>
      <c r="BB72" s="131"/>
      <c r="BC72" s="4" t="s">
        <v>20</v>
      </c>
      <c r="BD72" s="131"/>
      <c r="BE72" s="4" t="s">
        <v>20</v>
      </c>
      <c r="BF72" s="9">
        <v>1808975</v>
      </c>
      <c r="BG72" s="75">
        <v>741468</v>
      </c>
      <c r="BH72" s="82">
        <f t="shared" si="2"/>
        <v>2.32663408817721E-2</v>
      </c>
      <c r="BI72" s="54"/>
      <c r="BJ72" s="32"/>
    </row>
    <row r="73" spans="1:62" x14ac:dyDescent="0.25">
      <c r="A73" s="8" t="s">
        <v>27</v>
      </c>
      <c r="B73" s="161"/>
      <c r="C73" s="2">
        <v>693958</v>
      </c>
      <c r="D73" s="148"/>
      <c r="E73" s="4" t="s">
        <v>20</v>
      </c>
      <c r="F73" s="132"/>
      <c r="G73" s="4" t="s">
        <v>20</v>
      </c>
      <c r="H73" s="148"/>
      <c r="I73" s="4" t="s">
        <v>20</v>
      </c>
      <c r="J73" s="132"/>
      <c r="K73" s="4" t="s">
        <v>20</v>
      </c>
      <c r="L73" s="132"/>
      <c r="M73" s="4" t="s">
        <v>20</v>
      </c>
      <c r="N73" s="148"/>
      <c r="O73" s="4" t="s">
        <v>20</v>
      </c>
      <c r="P73" s="148"/>
      <c r="Q73" s="4" t="s">
        <v>20</v>
      </c>
      <c r="R73" s="148"/>
      <c r="S73" s="4" t="s">
        <v>20</v>
      </c>
      <c r="T73" s="170"/>
      <c r="U73" s="2">
        <v>17597</v>
      </c>
      <c r="V73" s="148"/>
      <c r="W73" s="4"/>
      <c r="X73" s="148"/>
      <c r="Y73" s="4" t="s">
        <v>20</v>
      </c>
      <c r="Z73" s="132"/>
      <c r="AA73" s="4" t="s">
        <v>20</v>
      </c>
      <c r="AB73" s="161"/>
      <c r="AC73" s="2">
        <v>11929</v>
      </c>
      <c r="AD73" s="132"/>
      <c r="AE73" s="4" t="s">
        <v>20</v>
      </c>
      <c r="AF73" s="148"/>
      <c r="AG73" s="4" t="s">
        <v>20</v>
      </c>
      <c r="AH73" s="148"/>
      <c r="AI73" s="4" t="s">
        <v>20</v>
      </c>
      <c r="AJ73" s="139"/>
      <c r="AK73" s="4" t="s">
        <v>20</v>
      </c>
      <c r="AL73" s="142"/>
      <c r="AM73" s="4" t="s">
        <v>20</v>
      </c>
      <c r="AN73" s="132"/>
      <c r="AO73" s="2">
        <v>1125</v>
      </c>
      <c r="AP73" s="132"/>
      <c r="AQ73" s="4" t="s">
        <v>20</v>
      </c>
      <c r="AR73" s="132"/>
      <c r="AS73" s="4" t="s">
        <v>20</v>
      </c>
      <c r="AT73" s="132"/>
      <c r="AU73" s="4" t="s">
        <v>20</v>
      </c>
      <c r="AV73" s="132"/>
      <c r="AW73" s="4" t="s">
        <v>20</v>
      </c>
      <c r="AX73" s="132"/>
      <c r="AY73" s="4" t="s">
        <v>20</v>
      </c>
      <c r="AZ73" s="132"/>
      <c r="BA73" s="4" t="s">
        <v>20</v>
      </c>
      <c r="BB73" s="132"/>
      <c r="BC73" s="4" t="s">
        <v>20</v>
      </c>
      <c r="BD73" s="132"/>
      <c r="BE73" s="4" t="s">
        <v>20</v>
      </c>
      <c r="BF73" s="9">
        <v>1764717.5</v>
      </c>
      <c r="BG73" s="75">
        <v>724609</v>
      </c>
      <c r="BH73" s="82">
        <f t="shared" si="2"/>
        <v>-6.7386313011891302E-3</v>
      </c>
      <c r="BI73" s="54"/>
      <c r="BJ73" s="32"/>
    </row>
    <row r="74" spans="1:62" x14ac:dyDescent="0.25">
      <c r="A74" s="8" t="s">
        <v>28</v>
      </c>
      <c r="B74" s="162"/>
      <c r="C74" s="2">
        <v>701622</v>
      </c>
      <c r="D74" s="149"/>
      <c r="E74" s="4" t="s">
        <v>20</v>
      </c>
      <c r="F74" s="133"/>
      <c r="G74" s="4" t="s">
        <v>20</v>
      </c>
      <c r="H74" s="149"/>
      <c r="I74" s="4" t="s">
        <v>20</v>
      </c>
      <c r="J74" s="133"/>
      <c r="K74" s="4" t="s">
        <v>20</v>
      </c>
      <c r="L74" s="133"/>
      <c r="M74" s="4" t="s">
        <v>20</v>
      </c>
      <c r="N74" s="149"/>
      <c r="O74" s="4" t="s">
        <v>20</v>
      </c>
      <c r="P74" s="149"/>
      <c r="Q74" s="4" t="s">
        <v>20</v>
      </c>
      <c r="R74" s="149"/>
      <c r="S74" s="4" t="s">
        <v>20</v>
      </c>
      <c r="T74" s="171"/>
      <c r="U74" s="2">
        <v>15708</v>
      </c>
      <c r="V74" s="149"/>
      <c r="W74" s="4"/>
      <c r="X74" s="149"/>
      <c r="Y74" s="4" t="s">
        <v>20</v>
      </c>
      <c r="Z74" s="133"/>
      <c r="AA74" s="4" t="s">
        <v>20</v>
      </c>
      <c r="AB74" s="162"/>
      <c r="AC74" s="2">
        <v>11374</v>
      </c>
      <c r="AD74" s="133"/>
      <c r="AE74" s="4" t="s">
        <v>20</v>
      </c>
      <c r="AF74" s="149"/>
      <c r="AG74" s="4" t="s">
        <v>20</v>
      </c>
      <c r="AH74" s="149"/>
      <c r="AI74" s="4" t="s">
        <v>20</v>
      </c>
      <c r="AJ74" s="140"/>
      <c r="AK74" s="4" t="s">
        <v>20</v>
      </c>
      <c r="AL74" s="143"/>
      <c r="AM74" s="4" t="s">
        <v>20</v>
      </c>
      <c r="AN74" s="133"/>
      <c r="AO74" s="4">
        <v>821</v>
      </c>
      <c r="AP74" s="133"/>
      <c r="AQ74" s="4" t="s">
        <v>20</v>
      </c>
      <c r="AR74" s="133"/>
      <c r="AS74" s="4" t="s">
        <v>20</v>
      </c>
      <c r="AT74" s="133"/>
      <c r="AU74" s="4" t="s">
        <v>20</v>
      </c>
      <c r="AV74" s="133"/>
      <c r="AW74" s="4" t="s">
        <v>20</v>
      </c>
      <c r="AX74" s="133"/>
      <c r="AY74" s="4" t="s">
        <v>20</v>
      </c>
      <c r="AZ74" s="133"/>
      <c r="BA74" s="4" t="s">
        <v>20</v>
      </c>
      <c r="BB74" s="133"/>
      <c r="BC74" s="4" t="s">
        <v>20</v>
      </c>
      <c r="BD74" s="133"/>
      <c r="BE74" s="4" t="s">
        <v>20</v>
      </c>
      <c r="BF74" s="9">
        <v>1782490</v>
      </c>
      <c r="BG74" s="75">
        <v>729525</v>
      </c>
      <c r="BH74" s="82">
        <f t="shared" si="2"/>
        <v>6.2830186076665243E-3</v>
      </c>
      <c r="BI74" s="54"/>
      <c r="BJ74" s="32"/>
    </row>
    <row r="75" spans="1:62" x14ac:dyDescent="0.25">
      <c r="A75" s="10" t="s">
        <v>29</v>
      </c>
      <c r="B75" s="172"/>
      <c r="C75" s="2">
        <v>699666</v>
      </c>
      <c r="D75" s="147"/>
      <c r="E75" s="4" t="s">
        <v>20</v>
      </c>
      <c r="F75" s="131"/>
      <c r="G75" s="4" t="s">
        <v>20</v>
      </c>
      <c r="H75" s="147"/>
      <c r="I75" s="4" t="s">
        <v>20</v>
      </c>
      <c r="J75" s="131"/>
      <c r="K75" s="4" t="s">
        <v>20</v>
      </c>
      <c r="L75" s="131"/>
      <c r="M75" s="4" t="s">
        <v>20</v>
      </c>
      <c r="N75" s="147"/>
      <c r="O75" s="4" t="s">
        <v>20</v>
      </c>
      <c r="P75" s="147"/>
      <c r="Q75" s="4" t="s">
        <v>20</v>
      </c>
      <c r="R75" s="147"/>
      <c r="S75" s="4" t="s">
        <v>20</v>
      </c>
      <c r="T75" s="169"/>
      <c r="U75" s="2">
        <v>14458</v>
      </c>
      <c r="V75" s="147"/>
      <c r="W75" s="4"/>
      <c r="X75" s="147"/>
      <c r="Y75" s="4" t="s">
        <v>20</v>
      </c>
      <c r="Z75" s="131"/>
      <c r="AA75" s="4" t="s">
        <v>20</v>
      </c>
      <c r="AB75" s="172"/>
      <c r="AC75" s="2">
        <v>10208</v>
      </c>
      <c r="AD75" s="131"/>
      <c r="AE75" s="4" t="s">
        <v>20</v>
      </c>
      <c r="AF75" s="147"/>
      <c r="AG75" s="4" t="s">
        <v>20</v>
      </c>
      <c r="AH75" s="147"/>
      <c r="AI75" s="4" t="s">
        <v>20</v>
      </c>
      <c r="AJ75" s="138"/>
      <c r="AK75" s="4" t="s">
        <v>20</v>
      </c>
      <c r="AL75" s="141"/>
      <c r="AM75" s="4" t="s">
        <v>20</v>
      </c>
      <c r="AN75" s="131"/>
      <c r="AO75" s="4">
        <v>638</v>
      </c>
      <c r="AP75" s="131"/>
      <c r="AQ75" s="4" t="s">
        <v>20</v>
      </c>
      <c r="AR75" s="131"/>
      <c r="AS75" s="4" t="s">
        <v>20</v>
      </c>
      <c r="AT75" s="131"/>
      <c r="AU75" s="4" t="s">
        <v>20</v>
      </c>
      <c r="AV75" s="131"/>
      <c r="AW75" s="4" t="s">
        <v>20</v>
      </c>
      <c r="AX75" s="131"/>
      <c r="AY75" s="4" t="s">
        <v>20</v>
      </c>
      <c r="AZ75" s="131"/>
      <c r="BA75" s="4" t="s">
        <v>20</v>
      </c>
      <c r="BB75" s="131"/>
      <c r="BC75" s="4" t="s">
        <v>20</v>
      </c>
      <c r="BD75" s="131"/>
      <c r="BE75" s="4" t="s">
        <v>20</v>
      </c>
      <c r="BF75" s="11">
        <v>1419748</v>
      </c>
      <c r="BG75" s="75">
        <v>724970</v>
      </c>
      <c r="BH75" s="82">
        <f t="shared" ref="BH75:BH106" si="3">SUM((BG75-BG76)/BG76)</f>
        <v>9.2253978948775173E-3</v>
      </c>
      <c r="BI75" s="54"/>
      <c r="BJ75" s="32"/>
    </row>
    <row r="76" spans="1:62" x14ac:dyDescent="0.25">
      <c r="A76" s="10" t="s">
        <v>30</v>
      </c>
      <c r="B76" s="173"/>
      <c r="C76" s="2">
        <v>685561</v>
      </c>
      <c r="D76" s="148"/>
      <c r="E76" s="4" t="s">
        <v>20</v>
      </c>
      <c r="F76" s="132"/>
      <c r="G76" s="4" t="s">
        <v>20</v>
      </c>
      <c r="H76" s="148"/>
      <c r="I76" s="4" t="s">
        <v>20</v>
      </c>
      <c r="J76" s="132"/>
      <c r="K76" s="4" t="s">
        <v>20</v>
      </c>
      <c r="L76" s="132"/>
      <c r="M76" s="4" t="s">
        <v>20</v>
      </c>
      <c r="N76" s="148"/>
      <c r="O76" s="4" t="s">
        <v>20</v>
      </c>
      <c r="P76" s="148"/>
      <c r="Q76" s="4" t="s">
        <v>20</v>
      </c>
      <c r="R76" s="148"/>
      <c r="S76" s="4" t="s">
        <v>20</v>
      </c>
      <c r="T76" s="170"/>
      <c r="U76" s="2">
        <v>14051</v>
      </c>
      <c r="V76" s="148"/>
      <c r="W76" s="4"/>
      <c r="X76" s="148"/>
      <c r="Y76" s="4" t="s">
        <v>20</v>
      </c>
      <c r="Z76" s="132"/>
      <c r="AA76" s="4" t="s">
        <v>20</v>
      </c>
      <c r="AB76" s="173"/>
      <c r="AC76" s="2">
        <v>10373</v>
      </c>
      <c r="AD76" s="132"/>
      <c r="AE76" s="4" t="s">
        <v>20</v>
      </c>
      <c r="AF76" s="148"/>
      <c r="AG76" s="4" t="s">
        <v>20</v>
      </c>
      <c r="AH76" s="148"/>
      <c r="AI76" s="4" t="s">
        <v>20</v>
      </c>
      <c r="AJ76" s="139"/>
      <c r="AK76" s="4" t="s">
        <v>20</v>
      </c>
      <c r="AL76" s="142"/>
      <c r="AM76" s="4" t="s">
        <v>20</v>
      </c>
      <c r="AN76" s="132"/>
      <c r="AO76" s="2">
        <v>8358</v>
      </c>
      <c r="AP76" s="132"/>
      <c r="AQ76" s="4" t="s">
        <v>20</v>
      </c>
      <c r="AR76" s="132"/>
      <c r="AS76" s="4" t="s">
        <v>20</v>
      </c>
      <c r="AT76" s="132"/>
      <c r="AU76" s="4" t="s">
        <v>20</v>
      </c>
      <c r="AV76" s="132"/>
      <c r="AW76" s="4" t="s">
        <v>20</v>
      </c>
      <c r="AX76" s="132"/>
      <c r="AY76" s="4" t="s">
        <v>20</v>
      </c>
      <c r="AZ76" s="132"/>
      <c r="BA76" s="4" t="s">
        <v>20</v>
      </c>
      <c r="BB76" s="132"/>
      <c r="BC76" s="4" t="s">
        <v>20</v>
      </c>
      <c r="BD76" s="132"/>
      <c r="BE76" s="4" t="s">
        <v>20</v>
      </c>
      <c r="BF76" s="11">
        <v>1391868</v>
      </c>
      <c r="BG76" s="75">
        <v>718343</v>
      </c>
      <c r="BH76" s="82">
        <f t="shared" si="3"/>
        <v>6.8222036504447803E-2</v>
      </c>
      <c r="BI76" s="54"/>
      <c r="BJ76" s="32"/>
    </row>
    <row r="77" spans="1:62" x14ac:dyDescent="0.25">
      <c r="A77" s="10" t="s">
        <v>31</v>
      </c>
      <c r="B77" s="173"/>
      <c r="C77" s="2">
        <v>645047</v>
      </c>
      <c r="D77" s="148"/>
      <c r="E77" s="4" t="s">
        <v>20</v>
      </c>
      <c r="F77" s="132"/>
      <c r="G77" s="4" t="s">
        <v>20</v>
      </c>
      <c r="H77" s="148"/>
      <c r="I77" s="4" t="s">
        <v>20</v>
      </c>
      <c r="J77" s="132"/>
      <c r="K77" s="4" t="s">
        <v>20</v>
      </c>
      <c r="L77" s="132"/>
      <c r="M77" s="4" t="s">
        <v>20</v>
      </c>
      <c r="N77" s="148"/>
      <c r="O77" s="4" t="s">
        <v>20</v>
      </c>
      <c r="P77" s="148"/>
      <c r="Q77" s="4" t="s">
        <v>20</v>
      </c>
      <c r="R77" s="148"/>
      <c r="S77" s="4" t="s">
        <v>20</v>
      </c>
      <c r="T77" s="170"/>
      <c r="U77" s="2">
        <v>12303</v>
      </c>
      <c r="V77" s="148"/>
      <c r="W77" s="4"/>
      <c r="X77" s="148"/>
      <c r="Y77" s="4" t="s">
        <v>20</v>
      </c>
      <c r="Z77" s="132"/>
      <c r="AA77" s="4" t="s">
        <v>20</v>
      </c>
      <c r="AB77" s="173"/>
      <c r="AC77" s="2">
        <v>8894</v>
      </c>
      <c r="AD77" s="132"/>
      <c r="AE77" s="4" t="s">
        <v>20</v>
      </c>
      <c r="AF77" s="148"/>
      <c r="AG77" s="4" t="s">
        <v>20</v>
      </c>
      <c r="AH77" s="148"/>
      <c r="AI77" s="4" t="s">
        <v>20</v>
      </c>
      <c r="AJ77" s="139"/>
      <c r="AK77" s="4" t="s">
        <v>20</v>
      </c>
      <c r="AL77" s="142"/>
      <c r="AM77" s="4" t="s">
        <v>20</v>
      </c>
      <c r="AN77" s="132"/>
      <c r="AO77" s="2">
        <v>6222</v>
      </c>
      <c r="AP77" s="132"/>
      <c r="AQ77" s="4" t="s">
        <v>20</v>
      </c>
      <c r="AR77" s="132"/>
      <c r="AS77" s="4" t="s">
        <v>20</v>
      </c>
      <c r="AT77" s="132"/>
      <c r="AU77" s="4" t="s">
        <v>20</v>
      </c>
      <c r="AV77" s="132"/>
      <c r="AW77" s="4" t="s">
        <v>20</v>
      </c>
      <c r="AX77" s="132"/>
      <c r="AY77" s="4" t="s">
        <v>20</v>
      </c>
      <c r="AZ77" s="132"/>
      <c r="BA77" s="4" t="s">
        <v>20</v>
      </c>
      <c r="BB77" s="132"/>
      <c r="BC77" s="4" t="s">
        <v>20</v>
      </c>
      <c r="BD77" s="132"/>
      <c r="BE77" s="4" t="s">
        <v>20</v>
      </c>
      <c r="BF77" s="11">
        <v>1307882</v>
      </c>
      <c r="BG77" s="75">
        <v>672466</v>
      </c>
      <c r="BH77" s="82">
        <f t="shared" si="3"/>
        <v>4.5118776566397539E-2</v>
      </c>
      <c r="BI77" s="54"/>
      <c r="BJ77" s="32"/>
    </row>
    <row r="78" spans="1:62" x14ac:dyDescent="0.25">
      <c r="A78" s="10" t="s">
        <v>32</v>
      </c>
      <c r="B78" s="173"/>
      <c r="C78" s="2">
        <v>620595</v>
      </c>
      <c r="D78" s="148"/>
      <c r="E78" s="4" t="s">
        <v>20</v>
      </c>
      <c r="F78" s="132"/>
      <c r="G78" s="4" t="s">
        <v>20</v>
      </c>
      <c r="H78" s="148"/>
      <c r="I78" s="4" t="s">
        <v>20</v>
      </c>
      <c r="J78" s="132"/>
      <c r="K78" s="4" t="s">
        <v>20</v>
      </c>
      <c r="L78" s="132"/>
      <c r="M78" s="4" t="s">
        <v>20</v>
      </c>
      <c r="N78" s="148"/>
      <c r="O78" s="4" t="s">
        <v>20</v>
      </c>
      <c r="P78" s="148"/>
      <c r="Q78" s="4" t="s">
        <v>20</v>
      </c>
      <c r="R78" s="148"/>
      <c r="S78" s="4" t="s">
        <v>20</v>
      </c>
      <c r="T78" s="170"/>
      <c r="U78" s="2">
        <v>12057</v>
      </c>
      <c r="V78" s="148"/>
      <c r="W78" s="4"/>
      <c r="X78" s="148"/>
      <c r="Y78" s="4" t="s">
        <v>20</v>
      </c>
      <c r="Z78" s="132"/>
      <c r="AA78" s="4" t="s">
        <v>20</v>
      </c>
      <c r="AB78" s="173"/>
      <c r="AC78" s="2">
        <v>7685</v>
      </c>
      <c r="AD78" s="132"/>
      <c r="AE78" s="4" t="s">
        <v>20</v>
      </c>
      <c r="AF78" s="148"/>
      <c r="AG78" s="4" t="s">
        <v>20</v>
      </c>
      <c r="AH78" s="148"/>
      <c r="AI78" s="4" t="s">
        <v>20</v>
      </c>
      <c r="AJ78" s="139"/>
      <c r="AK78" s="4" t="s">
        <v>20</v>
      </c>
      <c r="AL78" s="142"/>
      <c r="AM78" s="4" t="s">
        <v>20</v>
      </c>
      <c r="AN78" s="132"/>
      <c r="AO78" s="2">
        <v>3098</v>
      </c>
      <c r="AP78" s="132"/>
      <c r="AQ78" s="4" t="s">
        <v>20</v>
      </c>
      <c r="AR78" s="132"/>
      <c r="AS78" s="4" t="s">
        <v>20</v>
      </c>
      <c r="AT78" s="132"/>
      <c r="AU78" s="4" t="s">
        <v>20</v>
      </c>
      <c r="AV78" s="132"/>
      <c r="AW78" s="4" t="s">
        <v>20</v>
      </c>
      <c r="AX78" s="132"/>
      <c r="AY78" s="4" t="s">
        <v>20</v>
      </c>
      <c r="AZ78" s="132"/>
      <c r="BA78" s="4" t="s">
        <v>20</v>
      </c>
      <c r="BB78" s="132"/>
      <c r="BC78" s="4" t="s">
        <v>20</v>
      </c>
      <c r="BD78" s="132"/>
      <c r="BE78" s="4" t="s">
        <v>20</v>
      </c>
      <c r="BF78" s="11">
        <v>1256560</v>
      </c>
      <c r="BG78" s="75">
        <v>643435</v>
      </c>
      <c r="BH78" s="82">
        <f t="shared" si="3"/>
        <v>-1.0681189772760794E-3</v>
      </c>
      <c r="BI78" s="54"/>
      <c r="BJ78" s="32"/>
    </row>
    <row r="79" spans="1:62" x14ac:dyDescent="0.25">
      <c r="A79" s="10" t="s">
        <v>33</v>
      </c>
      <c r="B79" s="173"/>
      <c r="C79" s="2">
        <v>622059</v>
      </c>
      <c r="D79" s="148"/>
      <c r="E79" s="4" t="s">
        <v>20</v>
      </c>
      <c r="F79" s="132"/>
      <c r="G79" s="4" t="s">
        <v>20</v>
      </c>
      <c r="H79" s="148"/>
      <c r="I79" s="4" t="s">
        <v>20</v>
      </c>
      <c r="J79" s="132"/>
      <c r="K79" s="4" t="s">
        <v>20</v>
      </c>
      <c r="L79" s="132"/>
      <c r="M79" s="4" t="s">
        <v>20</v>
      </c>
      <c r="N79" s="148"/>
      <c r="O79" s="4" t="s">
        <v>20</v>
      </c>
      <c r="P79" s="148"/>
      <c r="Q79" s="4" t="s">
        <v>20</v>
      </c>
      <c r="R79" s="148"/>
      <c r="S79" s="4" t="s">
        <v>20</v>
      </c>
      <c r="T79" s="170"/>
      <c r="U79" s="2">
        <v>12062</v>
      </c>
      <c r="V79" s="148"/>
      <c r="W79" s="4"/>
      <c r="X79" s="148"/>
      <c r="Y79" s="4" t="s">
        <v>20</v>
      </c>
      <c r="Z79" s="132"/>
      <c r="AA79" s="4" t="s">
        <v>20</v>
      </c>
      <c r="AB79" s="173"/>
      <c r="AC79" s="2">
        <v>7431</v>
      </c>
      <c r="AD79" s="132"/>
      <c r="AE79" s="4" t="s">
        <v>20</v>
      </c>
      <c r="AF79" s="148"/>
      <c r="AG79" s="4" t="s">
        <v>20</v>
      </c>
      <c r="AH79" s="148"/>
      <c r="AI79" s="4" t="s">
        <v>20</v>
      </c>
      <c r="AJ79" s="139"/>
      <c r="AK79" s="4" t="s">
        <v>20</v>
      </c>
      <c r="AL79" s="142"/>
      <c r="AM79" s="4" t="s">
        <v>20</v>
      </c>
      <c r="AN79" s="132"/>
      <c r="AO79" s="2">
        <v>2571</v>
      </c>
      <c r="AP79" s="132"/>
      <c r="AQ79" s="4" t="s">
        <v>20</v>
      </c>
      <c r="AR79" s="132"/>
      <c r="AS79" s="4" t="s">
        <v>20</v>
      </c>
      <c r="AT79" s="132"/>
      <c r="AU79" s="4" t="s">
        <v>20</v>
      </c>
      <c r="AV79" s="132"/>
      <c r="AW79" s="4" t="s">
        <v>20</v>
      </c>
      <c r="AX79" s="132"/>
      <c r="AY79" s="4" t="s">
        <v>20</v>
      </c>
      <c r="AZ79" s="132"/>
      <c r="BA79" s="4" t="s">
        <v>20</v>
      </c>
      <c r="BB79" s="132"/>
      <c r="BC79" s="4" t="s">
        <v>20</v>
      </c>
      <c r="BD79" s="132"/>
      <c r="BE79" s="4" t="s">
        <v>20</v>
      </c>
      <c r="BF79" s="11">
        <v>1258980</v>
      </c>
      <c r="BG79" s="75">
        <v>644123</v>
      </c>
      <c r="BH79" s="82">
        <f t="shared" si="3"/>
        <v>5.0197689680191088E-2</v>
      </c>
      <c r="BI79" s="54"/>
      <c r="BJ79" s="32"/>
    </row>
    <row r="80" spans="1:62" x14ac:dyDescent="0.25">
      <c r="A80" s="10" t="s">
        <v>34</v>
      </c>
      <c r="B80" s="174"/>
      <c r="C80" s="2">
        <v>592639</v>
      </c>
      <c r="D80" s="149"/>
      <c r="E80" s="4" t="s">
        <v>20</v>
      </c>
      <c r="F80" s="133"/>
      <c r="G80" s="4" t="s">
        <v>20</v>
      </c>
      <c r="H80" s="149"/>
      <c r="I80" s="4" t="s">
        <v>20</v>
      </c>
      <c r="J80" s="133"/>
      <c r="K80" s="4" t="s">
        <v>20</v>
      </c>
      <c r="L80" s="133"/>
      <c r="M80" s="4" t="s">
        <v>20</v>
      </c>
      <c r="N80" s="149"/>
      <c r="O80" s="4" t="s">
        <v>20</v>
      </c>
      <c r="P80" s="149"/>
      <c r="Q80" s="4" t="s">
        <v>20</v>
      </c>
      <c r="R80" s="149"/>
      <c r="S80" s="4" t="s">
        <v>20</v>
      </c>
      <c r="T80" s="171"/>
      <c r="U80" s="2">
        <v>11582</v>
      </c>
      <c r="V80" s="149"/>
      <c r="W80" s="4"/>
      <c r="X80" s="149"/>
      <c r="Y80" s="4" t="s">
        <v>20</v>
      </c>
      <c r="Z80" s="133"/>
      <c r="AA80" s="4" t="s">
        <v>20</v>
      </c>
      <c r="AB80" s="174"/>
      <c r="AC80" s="2">
        <v>7456</v>
      </c>
      <c r="AD80" s="133"/>
      <c r="AE80" s="4" t="s">
        <v>20</v>
      </c>
      <c r="AF80" s="149"/>
      <c r="AG80" s="4" t="s">
        <v>20</v>
      </c>
      <c r="AH80" s="149"/>
      <c r="AI80" s="4" t="s">
        <v>20</v>
      </c>
      <c r="AJ80" s="140"/>
      <c r="AK80" s="4" t="s">
        <v>20</v>
      </c>
      <c r="AL80" s="143"/>
      <c r="AM80" s="4" t="s">
        <v>20</v>
      </c>
      <c r="AN80" s="133"/>
      <c r="AO80" s="2">
        <v>1658</v>
      </c>
      <c r="AP80" s="133"/>
      <c r="AQ80" s="4" t="s">
        <v>20</v>
      </c>
      <c r="AR80" s="133"/>
      <c r="AS80" s="4" t="s">
        <v>20</v>
      </c>
      <c r="AT80" s="133"/>
      <c r="AU80" s="4" t="s">
        <v>20</v>
      </c>
      <c r="AV80" s="133"/>
      <c r="AW80" s="4" t="s">
        <v>20</v>
      </c>
      <c r="AX80" s="133"/>
      <c r="AY80" s="4" t="s">
        <v>20</v>
      </c>
      <c r="AZ80" s="133"/>
      <c r="BA80" s="4" t="s">
        <v>20</v>
      </c>
      <c r="BB80" s="133"/>
      <c r="BC80" s="4" t="s">
        <v>20</v>
      </c>
      <c r="BD80" s="133"/>
      <c r="BE80" s="4" t="s">
        <v>20</v>
      </c>
      <c r="BF80" s="11">
        <v>1200190</v>
      </c>
      <c r="BG80" s="75">
        <v>613335</v>
      </c>
      <c r="BH80" s="82">
        <f t="shared" si="3"/>
        <v>1.0250168008538786E-2</v>
      </c>
      <c r="BI80" s="54"/>
      <c r="BJ80" s="32"/>
    </row>
    <row r="81" spans="1:62" x14ac:dyDescent="0.25">
      <c r="A81" s="1" t="s">
        <v>35</v>
      </c>
      <c r="B81" s="144"/>
      <c r="C81" s="2">
        <v>587913</v>
      </c>
      <c r="D81" s="147"/>
      <c r="E81" s="4" t="s">
        <v>20</v>
      </c>
      <c r="F81" s="131"/>
      <c r="G81" s="4" t="s">
        <v>20</v>
      </c>
      <c r="H81" s="147"/>
      <c r="I81" s="4" t="s">
        <v>20</v>
      </c>
      <c r="J81" s="131"/>
      <c r="K81" s="4" t="s">
        <v>20</v>
      </c>
      <c r="L81" s="131"/>
      <c r="M81" s="4" t="s">
        <v>20</v>
      </c>
      <c r="N81" s="147"/>
      <c r="O81" s="4" t="s">
        <v>20</v>
      </c>
      <c r="P81" s="147"/>
      <c r="Q81" s="4" t="s">
        <v>20</v>
      </c>
      <c r="R81" s="147"/>
      <c r="S81" s="4" t="s">
        <v>20</v>
      </c>
      <c r="T81" s="169"/>
      <c r="U81" s="2">
        <v>10173</v>
      </c>
      <c r="V81" s="147"/>
      <c r="W81" s="4"/>
      <c r="X81" s="147"/>
      <c r="Y81" s="4" t="s">
        <v>20</v>
      </c>
      <c r="Z81" s="131"/>
      <c r="AA81" s="4" t="s">
        <v>20</v>
      </c>
      <c r="AB81" s="144"/>
      <c r="AC81" s="2">
        <v>6881</v>
      </c>
      <c r="AD81" s="131"/>
      <c r="AE81" s="4" t="s">
        <v>20</v>
      </c>
      <c r="AF81" s="147"/>
      <c r="AG81" s="4" t="s">
        <v>20</v>
      </c>
      <c r="AH81" s="147"/>
      <c r="AI81" s="4" t="s">
        <v>20</v>
      </c>
      <c r="AJ81" s="138"/>
      <c r="AK81" s="4" t="s">
        <v>20</v>
      </c>
      <c r="AL81" s="141"/>
      <c r="AM81" s="4" t="s">
        <v>20</v>
      </c>
      <c r="AN81" s="131"/>
      <c r="AO81" s="2">
        <v>2145</v>
      </c>
      <c r="AP81" s="131"/>
      <c r="AQ81" s="4" t="s">
        <v>20</v>
      </c>
      <c r="AR81" s="131"/>
      <c r="AS81" s="4" t="s">
        <v>20</v>
      </c>
      <c r="AT81" s="131"/>
      <c r="AU81" s="4" t="s">
        <v>20</v>
      </c>
      <c r="AV81" s="131"/>
      <c r="AW81" s="4" t="s">
        <v>20</v>
      </c>
      <c r="AX81" s="131"/>
      <c r="AY81" s="4" t="s">
        <v>20</v>
      </c>
      <c r="AZ81" s="131"/>
      <c r="BA81" s="4" t="s">
        <v>20</v>
      </c>
      <c r="BB81" s="131"/>
      <c r="BC81" s="4" t="s">
        <v>20</v>
      </c>
      <c r="BD81" s="131"/>
      <c r="BE81" s="4" t="s">
        <v>20</v>
      </c>
      <c r="BF81" s="6">
        <v>892191</v>
      </c>
      <c r="BG81" s="75">
        <v>607112</v>
      </c>
      <c r="BH81" s="82">
        <f t="shared" si="3"/>
        <v>5.6791636349710871E-2</v>
      </c>
      <c r="BI81" s="54"/>
      <c r="BJ81" s="32"/>
    </row>
    <row r="82" spans="1:62" x14ac:dyDescent="0.25">
      <c r="A82" s="1" t="s">
        <v>36</v>
      </c>
      <c r="B82" s="145"/>
      <c r="C82" s="2">
        <v>554757</v>
      </c>
      <c r="D82" s="148"/>
      <c r="E82" s="4" t="s">
        <v>20</v>
      </c>
      <c r="F82" s="132"/>
      <c r="G82" s="4" t="s">
        <v>20</v>
      </c>
      <c r="H82" s="148"/>
      <c r="I82" s="4" t="s">
        <v>20</v>
      </c>
      <c r="J82" s="132"/>
      <c r="K82" s="4" t="s">
        <v>20</v>
      </c>
      <c r="L82" s="132"/>
      <c r="M82" s="4" t="s">
        <v>20</v>
      </c>
      <c r="N82" s="148"/>
      <c r="O82" s="4" t="s">
        <v>20</v>
      </c>
      <c r="P82" s="148"/>
      <c r="Q82" s="4" t="s">
        <v>20</v>
      </c>
      <c r="R82" s="148"/>
      <c r="S82" s="4" t="s">
        <v>20</v>
      </c>
      <c r="T82" s="170"/>
      <c r="U82" s="2">
        <v>8905</v>
      </c>
      <c r="V82" s="148"/>
      <c r="W82" s="4"/>
      <c r="X82" s="148"/>
      <c r="Y82" s="4" t="s">
        <v>20</v>
      </c>
      <c r="Z82" s="132"/>
      <c r="AA82" s="4" t="s">
        <v>20</v>
      </c>
      <c r="AB82" s="145"/>
      <c r="AC82" s="2">
        <v>6069</v>
      </c>
      <c r="AD82" s="132"/>
      <c r="AE82" s="4" t="s">
        <v>20</v>
      </c>
      <c r="AF82" s="148"/>
      <c r="AG82" s="4" t="s">
        <v>20</v>
      </c>
      <c r="AH82" s="148"/>
      <c r="AI82" s="4" t="s">
        <v>20</v>
      </c>
      <c r="AJ82" s="139"/>
      <c r="AK82" s="4" t="s">
        <v>20</v>
      </c>
      <c r="AL82" s="142"/>
      <c r="AM82" s="4" t="s">
        <v>20</v>
      </c>
      <c r="AN82" s="132"/>
      <c r="AO82" s="2">
        <v>4755</v>
      </c>
      <c r="AP82" s="132"/>
      <c r="AQ82" s="4" t="s">
        <v>20</v>
      </c>
      <c r="AR82" s="132"/>
      <c r="AS82" s="4" t="s">
        <v>20</v>
      </c>
      <c r="AT82" s="132"/>
      <c r="AU82" s="4" t="s">
        <v>20</v>
      </c>
      <c r="AV82" s="132"/>
      <c r="AW82" s="4" t="s">
        <v>20</v>
      </c>
      <c r="AX82" s="132"/>
      <c r="AY82" s="4" t="s">
        <v>20</v>
      </c>
      <c r="AZ82" s="132"/>
      <c r="BA82" s="4" t="s">
        <v>20</v>
      </c>
      <c r="BB82" s="132"/>
      <c r="BC82" s="4" t="s">
        <v>20</v>
      </c>
      <c r="BD82" s="132"/>
      <c r="BE82" s="4" t="s">
        <v>20</v>
      </c>
      <c r="BF82" s="6">
        <v>841239</v>
      </c>
      <c r="BG82" s="75">
        <v>574486</v>
      </c>
      <c r="BH82" s="82">
        <f t="shared" si="3"/>
        <v>0.34595839493185698</v>
      </c>
      <c r="BI82" s="54"/>
      <c r="BJ82" s="32"/>
    </row>
    <row r="83" spans="1:62" x14ac:dyDescent="0.25">
      <c r="A83" s="1" t="s">
        <v>37</v>
      </c>
      <c r="B83" s="145"/>
      <c r="C83" s="2">
        <v>404782</v>
      </c>
      <c r="D83" s="148"/>
      <c r="E83" s="4" t="s">
        <v>20</v>
      </c>
      <c r="F83" s="132"/>
      <c r="G83" s="4" t="s">
        <v>20</v>
      </c>
      <c r="H83" s="148"/>
      <c r="I83" s="4" t="s">
        <v>20</v>
      </c>
      <c r="J83" s="132"/>
      <c r="K83" s="4" t="s">
        <v>20</v>
      </c>
      <c r="L83" s="132"/>
      <c r="M83" s="4" t="s">
        <v>20</v>
      </c>
      <c r="N83" s="148"/>
      <c r="O83" s="4" t="s">
        <v>20</v>
      </c>
      <c r="P83" s="148"/>
      <c r="Q83" s="4" t="s">
        <v>20</v>
      </c>
      <c r="R83" s="148"/>
      <c r="S83" s="4" t="s">
        <v>20</v>
      </c>
      <c r="T83" s="170"/>
      <c r="U83" s="2">
        <v>6659</v>
      </c>
      <c r="V83" s="148"/>
      <c r="W83" s="4"/>
      <c r="X83" s="148"/>
      <c r="Y83" s="4" t="s">
        <v>20</v>
      </c>
      <c r="Z83" s="132"/>
      <c r="AA83" s="4" t="s">
        <v>20</v>
      </c>
      <c r="AB83" s="145"/>
      <c r="AC83" s="2">
        <v>4867</v>
      </c>
      <c r="AD83" s="132"/>
      <c r="AE83" s="4" t="s">
        <v>20</v>
      </c>
      <c r="AF83" s="148"/>
      <c r="AG83" s="4" t="s">
        <v>20</v>
      </c>
      <c r="AH83" s="148"/>
      <c r="AI83" s="4" t="s">
        <v>20</v>
      </c>
      <c r="AJ83" s="139"/>
      <c r="AK83" s="4" t="s">
        <v>20</v>
      </c>
      <c r="AL83" s="142"/>
      <c r="AM83" s="4" t="s">
        <v>20</v>
      </c>
      <c r="AN83" s="132"/>
      <c r="AO83" s="2">
        <v>10515</v>
      </c>
      <c r="AP83" s="132"/>
      <c r="AQ83" s="4" t="s">
        <v>20</v>
      </c>
      <c r="AR83" s="132"/>
      <c r="AS83" s="4" t="s">
        <v>20</v>
      </c>
      <c r="AT83" s="132"/>
      <c r="AU83" s="4" t="s">
        <v>20</v>
      </c>
      <c r="AV83" s="132"/>
      <c r="AW83" s="4" t="s">
        <v>20</v>
      </c>
      <c r="AX83" s="132"/>
      <c r="AY83" s="4" t="s">
        <v>20</v>
      </c>
      <c r="AZ83" s="132"/>
      <c r="BA83" s="4" t="s">
        <v>20</v>
      </c>
      <c r="BB83" s="132"/>
      <c r="BC83" s="4" t="s">
        <v>20</v>
      </c>
      <c r="BD83" s="132"/>
      <c r="BE83" s="4" t="s">
        <v>20</v>
      </c>
      <c r="BF83" s="6">
        <v>614473.5</v>
      </c>
      <c r="BG83" s="75">
        <v>426823</v>
      </c>
      <c r="BH83" s="82">
        <f t="shared" si="3"/>
        <v>9.1462603821447566E-2</v>
      </c>
      <c r="BI83" s="54"/>
      <c r="BJ83" s="32"/>
    </row>
    <row r="84" spans="1:62" x14ac:dyDescent="0.25">
      <c r="A84" s="1" t="s">
        <v>38</v>
      </c>
      <c r="B84" s="145"/>
      <c r="C84" s="2">
        <v>375933</v>
      </c>
      <c r="D84" s="148"/>
      <c r="E84" s="4" t="s">
        <v>20</v>
      </c>
      <c r="F84" s="132"/>
      <c r="G84" s="4" t="s">
        <v>20</v>
      </c>
      <c r="H84" s="148"/>
      <c r="I84" s="4" t="s">
        <v>20</v>
      </c>
      <c r="J84" s="132"/>
      <c r="K84" s="4" t="s">
        <v>20</v>
      </c>
      <c r="L84" s="132"/>
      <c r="M84" s="4" t="s">
        <v>20</v>
      </c>
      <c r="N84" s="148"/>
      <c r="O84" s="4" t="s">
        <v>20</v>
      </c>
      <c r="P84" s="148"/>
      <c r="Q84" s="4" t="s">
        <v>20</v>
      </c>
      <c r="R84" s="148"/>
      <c r="S84" s="4" t="s">
        <v>20</v>
      </c>
      <c r="T84" s="170"/>
      <c r="U84" s="2">
        <v>5269</v>
      </c>
      <c r="V84" s="148"/>
      <c r="W84" s="4"/>
      <c r="X84" s="148"/>
      <c r="Y84" s="4" t="s">
        <v>20</v>
      </c>
      <c r="Z84" s="132"/>
      <c r="AA84" s="4" t="s">
        <v>20</v>
      </c>
      <c r="AB84" s="145"/>
      <c r="AC84" s="2">
        <v>4446</v>
      </c>
      <c r="AD84" s="132"/>
      <c r="AE84" s="4" t="s">
        <v>20</v>
      </c>
      <c r="AF84" s="148"/>
      <c r="AG84" s="4" t="s">
        <v>20</v>
      </c>
      <c r="AH84" s="148"/>
      <c r="AI84" s="4" t="s">
        <v>20</v>
      </c>
      <c r="AJ84" s="139"/>
      <c r="AK84" s="4" t="s">
        <v>20</v>
      </c>
      <c r="AL84" s="142"/>
      <c r="AM84" s="4" t="s">
        <v>20</v>
      </c>
      <c r="AN84" s="132"/>
      <c r="AO84" s="2">
        <v>5408</v>
      </c>
      <c r="AP84" s="132"/>
      <c r="AQ84" s="4" t="s">
        <v>20</v>
      </c>
      <c r="AR84" s="132"/>
      <c r="AS84" s="4" t="s">
        <v>20</v>
      </c>
      <c r="AT84" s="132"/>
      <c r="AU84" s="4" t="s">
        <v>20</v>
      </c>
      <c r="AV84" s="132"/>
      <c r="AW84" s="4" t="s">
        <v>20</v>
      </c>
      <c r="AX84" s="132"/>
      <c r="AY84" s="4" t="s">
        <v>20</v>
      </c>
      <c r="AZ84" s="132"/>
      <c r="BA84" s="4" t="s">
        <v>20</v>
      </c>
      <c r="BB84" s="132"/>
      <c r="BC84" s="4" t="s">
        <v>20</v>
      </c>
      <c r="BD84" s="132"/>
      <c r="BE84" s="4" t="s">
        <v>20</v>
      </c>
      <c r="BF84" s="6">
        <v>570568.5</v>
      </c>
      <c r="BG84" s="75">
        <v>391056</v>
      </c>
      <c r="BH84" s="82">
        <f t="shared" si="3"/>
        <v>0.17647271184757984</v>
      </c>
      <c r="BI84" s="54"/>
      <c r="BJ84" s="32"/>
    </row>
    <row r="85" spans="1:62" x14ac:dyDescent="0.25">
      <c r="A85" s="1" t="s">
        <v>39</v>
      </c>
      <c r="B85" s="145"/>
      <c r="C85" s="2">
        <v>324862</v>
      </c>
      <c r="D85" s="148"/>
      <c r="E85" s="4" t="s">
        <v>20</v>
      </c>
      <c r="F85" s="132"/>
      <c r="G85" s="4" t="s">
        <v>20</v>
      </c>
      <c r="H85" s="148"/>
      <c r="I85" s="4" t="s">
        <v>20</v>
      </c>
      <c r="J85" s="132"/>
      <c r="K85" s="4" t="s">
        <v>20</v>
      </c>
      <c r="L85" s="132"/>
      <c r="M85" s="4" t="s">
        <v>20</v>
      </c>
      <c r="N85" s="148"/>
      <c r="O85" s="4" t="s">
        <v>20</v>
      </c>
      <c r="P85" s="148"/>
      <c r="Q85" s="4" t="s">
        <v>20</v>
      </c>
      <c r="R85" s="148"/>
      <c r="S85" s="4" t="s">
        <v>20</v>
      </c>
      <c r="T85" s="170"/>
      <c r="U85" s="2">
        <v>3528</v>
      </c>
      <c r="V85" s="148"/>
      <c r="W85" s="4"/>
      <c r="X85" s="148"/>
      <c r="Y85" s="4" t="s">
        <v>20</v>
      </c>
      <c r="Z85" s="132"/>
      <c r="AA85" s="4" t="s">
        <v>20</v>
      </c>
      <c r="AB85" s="145"/>
      <c r="AC85" s="2">
        <v>2946</v>
      </c>
      <c r="AD85" s="132"/>
      <c r="AE85" s="4" t="s">
        <v>20</v>
      </c>
      <c r="AF85" s="148"/>
      <c r="AG85" s="4" t="s">
        <v>20</v>
      </c>
      <c r="AH85" s="148"/>
      <c r="AI85" s="4" t="s">
        <v>20</v>
      </c>
      <c r="AJ85" s="139"/>
      <c r="AK85" s="4" t="s">
        <v>20</v>
      </c>
      <c r="AL85" s="142"/>
      <c r="AM85" s="4" t="s">
        <v>20</v>
      </c>
      <c r="AN85" s="132"/>
      <c r="AO85" s="2">
        <v>1061</v>
      </c>
      <c r="AP85" s="132"/>
      <c r="AQ85" s="4" t="s">
        <v>20</v>
      </c>
      <c r="AR85" s="132"/>
      <c r="AS85" s="4" t="s">
        <v>20</v>
      </c>
      <c r="AT85" s="132"/>
      <c r="AU85" s="4" t="s">
        <v>20</v>
      </c>
      <c r="AV85" s="132"/>
      <c r="AW85" s="4" t="s">
        <v>20</v>
      </c>
      <c r="AX85" s="132"/>
      <c r="AY85" s="4" t="s">
        <v>20</v>
      </c>
      <c r="AZ85" s="132"/>
      <c r="BA85" s="4" t="s">
        <v>20</v>
      </c>
      <c r="BB85" s="132"/>
      <c r="BC85" s="4" t="s">
        <v>20</v>
      </c>
      <c r="BD85" s="132"/>
      <c r="BE85" s="4" t="s">
        <v>20</v>
      </c>
      <c r="BF85" s="6">
        <v>491712</v>
      </c>
      <c r="BG85" s="75">
        <v>332397</v>
      </c>
      <c r="BH85" s="82">
        <f t="shared" si="3"/>
        <v>-0.13971033547458706</v>
      </c>
      <c r="BI85" s="54"/>
      <c r="BJ85" s="32"/>
    </row>
    <row r="86" spans="1:62" x14ac:dyDescent="0.25">
      <c r="A86" s="1" t="s">
        <v>40</v>
      </c>
      <c r="B86" s="145"/>
      <c r="C86" s="2">
        <v>378426</v>
      </c>
      <c r="D86" s="148"/>
      <c r="E86" s="4" t="s">
        <v>20</v>
      </c>
      <c r="F86" s="132"/>
      <c r="G86" s="4" t="s">
        <v>20</v>
      </c>
      <c r="H86" s="148"/>
      <c r="I86" s="4" t="s">
        <v>20</v>
      </c>
      <c r="J86" s="132"/>
      <c r="K86" s="4" t="s">
        <v>20</v>
      </c>
      <c r="L86" s="132"/>
      <c r="M86" s="4" t="s">
        <v>20</v>
      </c>
      <c r="N86" s="148"/>
      <c r="O86" s="4" t="s">
        <v>20</v>
      </c>
      <c r="P86" s="148"/>
      <c r="Q86" s="4" t="s">
        <v>20</v>
      </c>
      <c r="R86" s="148"/>
      <c r="S86" s="4" t="s">
        <v>20</v>
      </c>
      <c r="T86" s="170"/>
      <c r="U86" s="2">
        <v>4098</v>
      </c>
      <c r="V86" s="148"/>
      <c r="W86" s="4"/>
      <c r="X86" s="148"/>
      <c r="Y86" s="4" t="s">
        <v>20</v>
      </c>
      <c r="Z86" s="132"/>
      <c r="AA86" s="4" t="s">
        <v>20</v>
      </c>
      <c r="AB86" s="145"/>
      <c r="AC86" s="2">
        <v>3854</v>
      </c>
      <c r="AD86" s="132"/>
      <c r="AE86" s="4" t="s">
        <v>20</v>
      </c>
      <c r="AF86" s="148"/>
      <c r="AG86" s="4" t="s">
        <v>20</v>
      </c>
      <c r="AH86" s="148"/>
      <c r="AI86" s="4" t="s">
        <v>20</v>
      </c>
      <c r="AJ86" s="139"/>
      <c r="AK86" s="4" t="s">
        <v>20</v>
      </c>
      <c r="AL86" s="142"/>
      <c r="AM86" s="4" t="s">
        <v>20</v>
      </c>
      <c r="AN86" s="132"/>
      <c r="AO86" s="4" t="s">
        <v>20</v>
      </c>
      <c r="AP86" s="132"/>
      <c r="AQ86" s="4" t="s">
        <v>20</v>
      </c>
      <c r="AR86" s="132"/>
      <c r="AS86" s="4" t="s">
        <v>20</v>
      </c>
      <c r="AT86" s="132"/>
      <c r="AU86" s="4" t="s">
        <v>20</v>
      </c>
      <c r="AV86" s="132"/>
      <c r="AW86" s="4" t="s">
        <v>20</v>
      </c>
      <c r="AX86" s="132"/>
      <c r="AY86" s="4" t="s">
        <v>20</v>
      </c>
      <c r="AZ86" s="132"/>
      <c r="BA86" s="4" t="s">
        <v>20</v>
      </c>
      <c r="BB86" s="132"/>
      <c r="BC86" s="4" t="s">
        <v>20</v>
      </c>
      <c r="BD86" s="132"/>
      <c r="BE86" s="4" t="s">
        <v>20</v>
      </c>
      <c r="BF86" s="6">
        <v>573420</v>
      </c>
      <c r="BG86" s="75">
        <v>386378</v>
      </c>
      <c r="BH86" s="82">
        <f t="shared" si="3"/>
        <v>-4.1585740047576168E-2</v>
      </c>
      <c r="BI86" s="54"/>
      <c r="BJ86" s="32"/>
    </row>
    <row r="87" spans="1:62" x14ac:dyDescent="0.25">
      <c r="A87" s="1" t="s">
        <v>41</v>
      </c>
      <c r="B87" s="145"/>
      <c r="C87" s="2">
        <v>395571</v>
      </c>
      <c r="D87" s="148"/>
      <c r="E87" s="4" t="s">
        <v>20</v>
      </c>
      <c r="F87" s="132"/>
      <c r="G87" s="4" t="s">
        <v>20</v>
      </c>
      <c r="H87" s="148"/>
      <c r="I87" s="4" t="s">
        <v>20</v>
      </c>
      <c r="J87" s="132"/>
      <c r="K87" s="4" t="s">
        <v>20</v>
      </c>
      <c r="L87" s="132"/>
      <c r="M87" s="4" t="s">
        <v>20</v>
      </c>
      <c r="N87" s="148"/>
      <c r="O87" s="4" t="s">
        <v>20</v>
      </c>
      <c r="P87" s="148"/>
      <c r="Q87" s="4" t="s">
        <v>20</v>
      </c>
      <c r="R87" s="148"/>
      <c r="S87" s="4" t="s">
        <v>20</v>
      </c>
      <c r="T87" s="170"/>
      <c r="U87" s="2">
        <v>4084</v>
      </c>
      <c r="V87" s="148"/>
      <c r="W87" s="4"/>
      <c r="X87" s="148"/>
      <c r="Y87" s="4" t="s">
        <v>20</v>
      </c>
      <c r="Z87" s="132"/>
      <c r="AA87" s="4" t="s">
        <v>20</v>
      </c>
      <c r="AB87" s="145"/>
      <c r="AC87" s="2">
        <v>3488</v>
      </c>
      <c r="AD87" s="132"/>
      <c r="AE87" s="4" t="s">
        <v>20</v>
      </c>
      <c r="AF87" s="148"/>
      <c r="AG87" s="4" t="s">
        <v>20</v>
      </c>
      <c r="AH87" s="148"/>
      <c r="AI87" s="4" t="s">
        <v>20</v>
      </c>
      <c r="AJ87" s="139"/>
      <c r="AK87" s="4" t="s">
        <v>20</v>
      </c>
      <c r="AL87" s="142"/>
      <c r="AM87" s="4" t="s">
        <v>20</v>
      </c>
      <c r="AN87" s="132"/>
      <c r="AO87" s="4" t="s">
        <v>20</v>
      </c>
      <c r="AP87" s="132"/>
      <c r="AQ87" s="4" t="s">
        <v>20</v>
      </c>
      <c r="AR87" s="132"/>
      <c r="AS87" s="4" t="s">
        <v>20</v>
      </c>
      <c r="AT87" s="132"/>
      <c r="AU87" s="4" t="s">
        <v>20</v>
      </c>
      <c r="AV87" s="132"/>
      <c r="AW87" s="4" t="s">
        <v>20</v>
      </c>
      <c r="AX87" s="132"/>
      <c r="AY87" s="4" t="s">
        <v>20</v>
      </c>
      <c r="AZ87" s="132"/>
      <c r="BA87" s="4" t="s">
        <v>20</v>
      </c>
      <c r="BB87" s="132"/>
      <c r="BC87" s="4" t="s">
        <v>20</v>
      </c>
      <c r="BD87" s="132"/>
      <c r="BE87" s="4" t="s">
        <v>20</v>
      </c>
      <c r="BF87" s="6">
        <v>598588.5</v>
      </c>
      <c r="BG87" s="75">
        <v>403143</v>
      </c>
      <c r="BH87" s="82">
        <f t="shared" si="3"/>
        <v>3.1607687996908836E-2</v>
      </c>
      <c r="BI87" s="54"/>
      <c r="BJ87" s="32"/>
    </row>
    <row r="88" spans="1:62" x14ac:dyDescent="0.25">
      <c r="A88" s="1" t="s">
        <v>42</v>
      </c>
      <c r="B88" s="145"/>
      <c r="C88" s="2">
        <v>384231</v>
      </c>
      <c r="D88" s="148"/>
      <c r="E88" s="4" t="s">
        <v>20</v>
      </c>
      <c r="F88" s="132"/>
      <c r="G88" s="4" t="s">
        <v>20</v>
      </c>
      <c r="H88" s="148"/>
      <c r="I88" s="4" t="s">
        <v>20</v>
      </c>
      <c r="J88" s="132"/>
      <c r="K88" s="4" t="s">
        <v>20</v>
      </c>
      <c r="L88" s="132"/>
      <c r="M88" s="4" t="s">
        <v>20</v>
      </c>
      <c r="N88" s="148"/>
      <c r="O88" s="4" t="s">
        <v>20</v>
      </c>
      <c r="P88" s="148"/>
      <c r="Q88" s="4" t="s">
        <v>20</v>
      </c>
      <c r="R88" s="148"/>
      <c r="S88" s="4" t="s">
        <v>20</v>
      </c>
      <c r="T88" s="170"/>
      <c r="U88" s="2">
        <v>3487</v>
      </c>
      <c r="V88" s="148"/>
      <c r="W88" s="4"/>
      <c r="X88" s="148"/>
      <c r="Y88" s="4" t="s">
        <v>20</v>
      </c>
      <c r="Z88" s="132"/>
      <c r="AA88" s="4" t="s">
        <v>20</v>
      </c>
      <c r="AB88" s="145"/>
      <c r="AC88" s="2">
        <v>3073</v>
      </c>
      <c r="AD88" s="132"/>
      <c r="AE88" s="4" t="s">
        <v>20</v>
      </c>
      <c r="AF88" s="148"/>
      <c r="AG88" s="4" t="s">
        <v>20</v>
      </c>
      <c r="AH88" s="148"/>
      <c r="AI88" s="4" t="s">
        <v>20</v>
      </c>
      <c r="AJ88" s="139"/>
      <c r="AK88" s="4" t="s">
        <v>20</v>
      </c>
      <c r="AL88" s="142"/>
      <c r="AM88" s="4" t="s">
        <v>20</v>
      </c>
      <c r="AN88" s="132"/>
      <c r="AO88" s="4" t="s">
        <v>20</v>
      </c>
      <c r="AP88" s="132"/>
      <c r="AQ88" s="4" t="s">
        <v>20</v>
      </c>
      <c r="AR88" s="132"/>
      <c r="AS88" s="4" t="s">
        <v>20</v>
      </c>
      <c r="AT88" s="132"/>
      <c r="AU88" s="4" t="s">
        <v>20</v>
      </c>
      <c r="AV88" s="132"/>
      <c r="AW88" s="4" t="s">
        <v>20</v>
      </c>
      <c r="AX88" s="132"/>
      <c r="AY88" s="4" t="s">
        <v>20</v>
      </c>
      <c r="AZ88" s="132"/>
      <c r="BA88" s="4" t="s">
        <v>20</v>
      </c>
      <c r="BB88" s="132"/>
      <c r="BC88" s="4" t="s">
        <v>20</v>
      </c>
      <c r="BD88" s="132"/>
      <c r="BE88" s="4" t="s">
        <v>20</v>
      </c>
      <c r="BF88" s="6">
        <v>580956</v>
      </c>
      <c r="BG88" s="75">
        <v>390791</v>
      </c>
      <c r="BH88" s="82">
        <f t="shared" si="3"/>
        <v>-3.1710477738491387E-2</v>
      </c>
      <c r="BI88" s="54"/>
      <c r="BJ88" s="32"/>
    </row>
    <row r="89" spans="1:62" x14ac:dyDescent="0.25">
      <c r="A89" s="1" t="s">
        <v>43</v>
      </c>
      <c r="B89" s="145"/>
      <c r="C89" s="2">
        <v>397388</v>
      </c>
      <c r="D89" s="148"/>
      <c r="E89" s="4" t="s">
        <v>20</v>
      </c>
      <c r="F89" s="132"/>
      <c r="G89" s="4" t="s">
        <v>20</v>
      </c>
      <c r="H89" s="148"/>
      <c r="I89" s="4" t="s">
        <v>20</v>
      </c>
      <c r="J89" s="132"/>
      <c r="K89" s="4" t="s">
        <v>20</v>
      </c>
      <c r="L89" s="132"/>
      <c r="M89" s="4" t="s">
        <v>20</v>
      </c>
      <c r="N89" s="148"/>
      <c r="O89" s="4" t="s">
        <v>20</v>
      </c>
      <c r="P89" s="148"/>
      <c r="Q89" s="4" t="s">
        <v>20</v>
      </c>
      <c r="R89" s="148"/>
      <c r="S89" s="4" t="s">
        <v>20</v>
      </c>
      <c r="T89" s="170"/>
      <c r="U89" s="2">
        <v>3149</v>
      </c>
      <c r="V89" s="148"/>
      <c r="W89" s="4"/>
      <c r="X89" s="148"/>
      <c r="Y89" s="4" t="s">
        <v>20</v>
      </c>
      <c r="Z89" s="132"/>
      <c r="AA89" s="4" t="s">
        <v>20</v>
      </c>
      <c r="AB89" s="145"/>
      <c r="AC89" s="2">
        <v>3052</v>
      </c>
      <c r="AD89" s="132"/>
      <c r="AE89" s="4" t="s">
        <v>20</v>
      </c>
      <c r="AF89" s="148"/>
      <c r="AG89" s="4" t="s">
        <v>20</v>
      </c>
      <c r="AH89" s="148"/>
      <c r="AI89" s="4" t="s">
        <v>20</v>
      </c>
      <c r="AJ89" s="139"/>
      <c r="AK89" s="4" t="s">
        <v>20</v>
      </c>
      <c r="AL89" s="142"/>
      <c r="AM89" s="4" t="s">
        <v>20</v>
      </c>
      <c r="AN89" s="132"/>
      <c r="AO89" s="4" t="s">
        <v>20</v>
      </c>
      <c r="AP89" s="132"/>
      <c r="AQ89" s="4" t="s">
        <v>20</v>
      </c>
      <c r="AR89" s="132"/>
      <c r="AS89" s="4" t="s">
        <v>20</v>
      </c>
      <c r="AT89" s="132"/>
      <c r="AU89" s="4" t="s">
        <v>20</v>
      </c>
      <c r="AV89" s="132"/>
      <c r="AW89" s="4" t="s">
        <v>20</v>
      </c>
      <c r="AX89" s="132"/>
      <c r="AY89" s="4" t="s">
        <v>20</v>
      </c>
      <c r="AZ89" s="132"/>
      <c r="BA89" s="4" t="s">
        <v>20</v>
      </c>
      <c r="BB89" s="132"/>
      <c r="BC89" s="4" t="s">
        <v>20</v>
      </c>
      <c r="BD89" s="132"/>
      <c r="BE89" s="4" t="s">
        <v>20</v>
      </c>
      <c r="BF89" s="6">
        <v>600660</v>
      </c>
      <c r="BG89" s="75">
        <v>403589</v>
      </c>
      <c r="BH89" s="82">
        <f t="shared" si="3"/>
        <v>3.9527363184079598E-3</v>
      </c>
      <c r="BI89" s="54"/>
      <c r="BJ89" s="32"/>
    </row>
    <row r="90" spans="1:62" x14ac:dyDescent="0.25">
      <c r="A90" s="1" t="s">
        <v>44</v>
      </c>
      <c r="B90" s="145"/>
      <c r="C90" s="2">
        <v>395714</v>
      </c>
      <c r="D90" s="148"/>
      <c r="E90" s="4" t="s">
        <v>20</v>
      </c>
      <c r="F90" s="132"/>
      <c r="G90" s="4" t="s">
        <v>20</v>
      </c>
      <c r="H90" s="148"/>
      <c r="I90" s="4" t="s">
        <v>20</v>
      </c>
      <c r="J90" s="132"/>
      <c r="K90" s="4" t="s">
        <v>20</v>
      </c>
      <c r="L90" s="132"/>
      <c r="M90" s="4" t="s">
        <v>20</v>
      </c>
      <c r="N90" s="148"/>
      <c r="O90" s="4" t="s">
        <v>20</v>
      </c>
      <c r="P90" s="148"/>
      <c r="Q90" s="4" t="s">
        <v>20</v>
      </c>
      <c r="R90" s="148"/>
      <c r="S90" s="4" t="s">
        <v>20</v>
      </c>
      <c r="T90" s="170"/>
      <c r="U90" s="2">
        <v>3251</v>
      </c>
      <c r="V90" s="148"/>
      <c r="W90" s="4"/>
      <c r="X90" s="148"/>
      <c r="Y90" s="4" t="s">
        <v>20</v>
      </c>
      <c r="Z90" s="132"/>
      <c r="AA90" s="4" t="s">
        <v>20</v>
      </c>
      <c r="AB90" s="145"/>
      <c r="AC90" s="2">
        <v>3035</v>
      </c>
      <c r="AD90" s="132"/>
      <c r="AE90" s="4" t="s">
        <v>20</v>
      </c>
      <c r="AF90" s="148"/>
      <c r="AG90" s="4" t="s">
        <v>20</v>
      </c>
      <c r="AH90" s="148"/>
      <c r="AI90" s="4" t="s">
        <v>20</v>
      </c>
      <c r="AJ90" s="139"/>
      <c r="AK90" s="4" t="s">
        <v>20</v>
      </c>
      <c r="AL90" s="142"/>
      <c r="AM90" s="4" t="s">
        <v>20</v>
      </c>
      <c r="AN90" s="132"/>
      <c r="AO90" s="4" t="s">
        <v>20</v>
      </c>
      <c r="AP90" s="132"/>
      <c r="AQ90" s="4" t="s">
        <v>20</v>
      </c>
      <c r="AR90" s="132"/>
      <c r="AS90" s="4" t="s">
        <v>20</v>
      </c>
      <c r="AT90" s="132"/>
      <c r="AU90" s="4" t="s">
        <v>20</v>
      </c>
      <c r="AV90" s="132"/>
      <c r="AW90" s="4" t="s">
        <v>20</v>
      </c>
      <c r="AX90" s="132"/>
      <c r="AY90" s="4" t="s">
        <v>20</v>
      </c>
      <c r="AZ90" s="132"/>
      <c r="BA90" s="4" t="s">
        <v>20</v>
      </c>
      <c r="BB90" s="132"/>
      <c r="BC90" s="4" t="s">
        <v>20</v>
      </c>
      <c r="BD90" s="132"/>
      <c r="BE90" s="4" t="s">
        <v>20</v>
      </c>
      <c r="BF90" s="6">
        <v>598123.5</v>
      </c>
      <c r="BG90" s="75">
        <v>402000</v>
      </c>
      <c r="BH90" s="82">
        <f t="shared" si="3"/>
        <v>9.9051316401017039E-2</v>
      </c>
      <c r="BI90" s="54"/>
      <c r="BJ90" s="32"/>
    </row>
    <row r="91" spans="1:62" x14ac:dyDescent="0.25">
      <c r="A91" s="1" t="s">
        <v>45</v>
      </c>
      <c r="B91" s="145"/>
      <c r="C91" s="2">
        <v>359528</v>
      </c>
      <c r="D91" s="148"/>
      <c r="E91" s="4" t="s">
        <v>20</v>
      </c>
      <c r="F91" s="132"/>
      <c r="G91" s="4" t="s">
        <v>20</v>
      </c>
      <c r="H91" s="148"/>
      <c r="I91" s="4" t="s">
        <v>20</v>
      </c>
      <c r="J91" s="132"/>
      <c r="K91" s="4" t="s">
        <v>20</v>
      </c>
      <c r="L91" s="132"/>
      <c r="M91" s="4" t="s">
        <v>20</v>
      </c>
      <c r="N91" s="148"/>
      <c r="O91" s="4" t="s">
        <v>20</v>
      </c>
      <c r="P91" s="148"/>
      <c r="Q91" s="4" t="s">
        <v>20</v>
      </c>
      <c r="R91" s="148"/>
      <c r="S91" s="4" t="s">
        <v>20</v>
      </c>
      <c r="T91" s="170"/>
      <c r="U91" s="2">
        <v>3464</v>
      </c>
      <c r="V91" s="148"/>
      <c r="W91" s="4"/>
      <c r="X91" s="148"/>
      <c r="Y91" s="4" t="s">
        <v>20</v>
      </c>
      <c r="Z91" s="132"/>
      <c r="AA91" s="4" t="s">
        <v>20</v>
      </c>
      <c r="AB91" s="145"/>
      <c r="AC91" s="2">
        <v>2778</v>
      </c>
      <c r="AD91" s="132"/>
      <c r="AE91" s="4" t="s">
        <v>20</v>
      </c>
      <c r="AF91" s="148"/>
      <c r="AG91" s="4" t="s">
        <v>20</v>
      </c>
      <c r="AH91" s="148"/>
      <c r="AI91" s="4" t="s">
        <v>20</v>
      </c>
      <c r="AJ91" s="139"/>
      <c r="AK91" s="4" t="s">
        <v>20</v>
      </c>
      <c r="AL91" s="142"/>
      <c r="AM91" s="4" t="s">
        <v>20</v>
      </c>
      <c r="AN91" s="132"/>
      <c r="AO91" s="4" t="s">
        <v>20</v>
      </c>
      <c r="AP91" s="132"/>
      <c r="AQ91" s="4" t="s">
        <v>20</v>
      </c>
      <c r="AR91" s="132"/>
      <c r="AS91" s="4" t="s">
        <v>20</v>
      </c>
      <c r="AT91" s="132"/>
      <c r="AU91" s="4" t="s">
        <v>20</v>
      </c>
      <c r="AV91" s="132"/>
      <c r="AW91" s="4" t="s">
        <v>20</v>
      </c>
      <c r="AX91" s="132"/>
      <c r="AY91" s="4" t="s">
        <v>20</v>
      </c>
      <c r="AZ91" s="132"/>
      <c r="BA91" s="4" t="s">
        <v>20</v>
      </c>
      <c r="BB91" s="132"/>
      <c r="BC91" s="4" t="s">
        <v>20</v>
      </c>
      <c r="BD91" s="132"/>
      <c r="BE91" s="4" t="s">
        <v>20</v>
      </c>
      <c r="BF91" s="6">
        <v>543459</v>
      </c>
      <c r="BG91" s="75">
        <v>365770</v>
      </c>
      <c r="BH91" s="82">
        <f t="shared" si="3"/>
        <v>0.37544748954604251</v>
      </c>
      <c r="BI91" s="54"/>
      <c r="BJ91" s="32"/>
    </row>
    <row r="92" spans="1:62" x14ac:dyDescent="0.25">
      <c r="A92" s="1" t="s">
        <v>46</v>
      </c>
      <c r="B92" s="145"/>
      <c r="C92" s="2">
        <v>261939</v>
      </c>
      <c r="D92" s="148"/>
      <c r="E92" s="4" t="s">
        <v>20</v>
      </c>
      <c r="F92" s="132"/>
      <c r="G92" s="4" t="s">
        <v>20</v>
      </c>
      <c r="H92" s="148"/>
      <c r="I92" s="4" t="s">
        <v>20</v>
      </c>
      <c r="J92" s="132"/>
      <c r="K92" s="4" t="s">
        <v>20</v>
      </c>
      <c r="L92" s="132"/>
      <c r="M92" s="4" t="s">
        <v>20</v>
      </c>
      <c r="N92" s="148"/>
      <c r="O92" s="4" t="s">
        <v>20</v>
      </c>
      <c r="P92" s="148"/>
      <c r="Q92" s="4" t="s">
        <v>20</v>
      </c>
      <c r="R92" s="148"/>
      <c r="S92" s="4" t="s">
        <v>20</v>
      </c>
      <c r="T92" s="170"/>
      <c r="U92" s="2">
        <v>2081</v>
      </c>
      <c r="V92" s="148"/>
      <c r="W92" s="4"/>
      <c r="X92" s="148"/>
      <c r="Y92" s="4" t="s">
        <v>20</v>
      </c>
      <c r="Z92" s="132"/>
      <c r="AA92" s="4" t="s">
        <v>20</v>
      </c>
      <c r="AB92" s="145"/>
      <c r="AC92" s="2">
        <v>1908</v>
      </c>
      <c r="AD92" s="132"/>
      <c r="AE92" s="4" t="s">
        <v>20</v>
      </c>
      <c r="AF92" s="148"/>
      <c r="AG92" s="4" t="s">
        <v>20</v>
      </c>
      <c r="AH92" s="148"/>
      <c r="AI92" s="4" t="s">
        <v>20</v>
      </c>
      <c r="AJ92" s="139"/>
      <c r="AK92" s="4" t="s">
        <v>20</v>
      </c>
      <c r="AL92" s="142"/>
      <c r="AM92" s="4" t="s">
        <v>20</v>
      </c>
      <c r="AN92" s="132"/>
      <c r="AO92" s="4" t="s">
        <v>20</v>
      </c>
      <c r="AP92" s="132"/>
      <c r="AQ92" s="4" t="s">
        <v>20</v>
      </c>
      <c r="AR92" s="132"/>
      <c r="AS92" s="4" t="s">
        <v>20</v>
      </c>
      <c r="AT92" s="132"/>
      <c r="AU92" s="4" t="s">
        <v>20</v>
      </c>
      <c r="AV92" s="132"/>
      <c r="AW92" s="4" t="s">
        <v>20</v>
      </c>
      <c r="AX92" s="132"/>
      <c r="AY92" s="4" t="s">
        <v>20</v>
      </c>
      <c r="AZ92" s="132"/>
      <c r="BA92" s="4" t="s">
        <v>20</v>
      </c>
      <c r="BB92" s="132"/>
      <c r="BC92" s="4" t="s">
        <v>20</v>
      </c>
      <c r="BD92" s="132"/>
      <c r="BE92" s="4" t="s">
        <v>20</v>
      </c>
      <c r="BF92" s="6">
        <v>395770.5</v>
      </c>
      <c r="BG92" s="75">
        <v>265928</v>
      </c>
      <c r="BH92" s="82">
        <f t="shared" si="3"/>
        <v>3.09884273169597E-2</v>
      </c>
      <c r="BI92" s="54"/>
      <c r="BJ92" s="32"/>
    </row>
    <row r="93" spans="1:62" x14ac:dyDescent="0.25">
      <c r="A93" s="1" t="s">
        <v>47</v>
      </c>
      <c r="B93" s="145"/>
      <c r="C93" s="2">
        <v>254961</v>
      </c>
      <c r="D93" s="148"/>
      <c r="E93" s="4" t="s">
        <v>20</v>
      </c>
      <c r="F93" s="132"/>
      <c r="G93" s="4" t="s">
        <v>20</v>
      </c>
      <c r="H93" s="148"/>
      <c r="I93" s="4" t="s">
        <v>20</v>
      </c>
      <c r="J93" s="132"/>
      <c r="K93" s="4" t="s">
        <v>20</v>
      </c>
      <c r="L93" s="132"/>
      <c r="M93" s="4" t="s">
        <v>20</v>
      </c>
      <c r="N93" s="148"/>
      <c r="O93" s="4" t="s">
        <v>20</v>
      </c>
      <c r="P93" s="148"/>
      <c r="Q93" s="4" t="s">
        <v>20</v>
      </c>
      <c r="R93" s="148"/>
      <c r="S93" s="4" t="s">
        <v>20</v>
      </c>
      <c r="T93" s="170"/>
      <c r="U93" s="2">
        <v>2936</v>
      </c>
      <c r="V93" s="148"/>
      <c r="W93" s="4"/>
      <c r="X93" s="148"/>
      <c r="Y93" s="4" t="s">
        <v>20</v>
      </c>
      <c r="Z93" s="132"/>
      <c r="AA93" s="4" t="s">
        <v>20</v>
      </c>
      <c r="AB93" s="146"/>
      <c r="AC93" s="4">
        <v>38</v>
      </c>
      <c r="AD93" s="132"/>
      <c r="AE93" s="4" t="s">
        <v>20</v>
      </c>
      <c r="AF93" s="148"/>
      <c r="AG93" s="4" t="s">
        <v>20</v>
      </c>
      <c r="AH93" s="148"/>
      <c r="AI93" s="4" t="s">
        <v>20</v>
      </c>
      <c r="AJ93" s="139"/>
      <c r="AK93" s="4" t="s">
        <v>20</v>
      </c>
      <c r="AL93" s="142"/>
      <c r="AM93" s="4" t="s">
        <v>20</v>
      </c>
      <c r="AN93" s="132"/>
      <c r="AO93" s="4" t="s">
        <v>20</v>
      </c>
      <c r="AP93" s="132"/>
      <c r="AQ93" s="4" t="s">
        <v>20</v>
      </c>
      <c r="AR93" s="132"/>
      <c r="AS93" s="4" t="s">
        <v>20</v>
      </c>
      <c r="AT93" s="132"/>
      <c r="AU93" s="4" t="s">
        <v>20</v>
      </c>
      <c r="AV93" s="132"/>
      <c r="AW93" s="4" t="s">
        <v>20</v>
      </c>
      <c r="AX93" s="132"/>
      <c r="AY93" s="4" t="s">
        <v>20</v>
      </c>
      <c r="AZ93" s="132"/>
      <c r="BA93" s="4" t="s">
        <v>20</v>
      </c>
      <c r="BB93" s="132"/>
      <c r="BC93" s="4" t="s">
        <v>20</v>
      </c>
      <c r="BD93" s="132"/>
      <c r="BE93" s="4" t="s">
        <v>20</v>
      </c>
      <c r="BF93" s="6">
        <v>382498.5</v>
      </c>
      <c r="BG93" s="75">
        <v>257935</v>
      </c>
      <c r="BH93" s="82">
        <f t="shared" si="3"/>
        <v>-1.2609626036925456E-2</v>
      </c>
      <c r="BI93" s="54"/>
      <c r="BJ93" s="32"/>
    </row>
    <row r="94" spans="1:62" x14ac:dyDescent="0.25">
      <c r="A94" s="1" t="s">
        <v>48</v>
      </c>
      <c r="B94" s="145"/>
      <c r="C94" s="2">
        <v>258166</v>
      </c>
      <c r="D94" s="148"/>
      <c r="E94" s="4" t="s">
        <v>20</v>
      </c>
      <c r="F94" s="132"/>
      <c r="G94" s="4" t="s">
        <v>20</v>
      </c>
      <c r="H94" s="148"/>
      <c r="I94" s="4" t="s">
        <v>20</v>
      </c>
      <c r="J94" s="132"/>
      <c r="K94" s="4" t="s">
        <v>20</v>
      </c>
      <c r="L94" s="132"/>
      <c r="M94" s="4" t="s">
        <v>20</v>
      </c>
      <c r="N94" s="148"/>
      <c r="O94" s="4" t="s">
        <v>20</v>
      </c>
      <c r="P94" s="148"/>
      <c r="Q94" s="4" t="s">
        <v>20</v>
      </c>
      <c r="R94" s="148"/>
      <c r="S94" s="4" t="s">
        <v>20</v>
      </c>
      <c r="T94" s="170"/>
      <c r="U94" s="2">
        <v>3063</v>
      </c>
      <c r="V94" s="148"/>
      <c r="W94" s="4"/>
      <c r="X94" s="148"/>
      <c r="Y94" s="4" t="s">
        <v>20</v>
      </c>
      <c r="Z94" s="132"/>
      <c r="AA94" s="4" t="s">
        <v>20</v>
      </c>
      <c r="AB94" s="131"/>
      <c r="AC94" s="4" t="s">
        <v>20</v>
      </c>
      <c r="AD94" s="132"/>
      <c r="AE94" s="4" t="s">
        <v>20</v>
      </c>
      <c r="AF94" s="148"/>
      <c r="AG94" s="4" t="s">
        <v>20</v>
      </c>
      <c r="AH94" s="148"/>
      <c r="AI94" s="4" t="s">
        <v>20</v>
      </c>
      <c r="AJ94" s="139"/>
      <c r="AK94" s="4" t="s">
        <v>20</v>
      </c>
      <c r="AL94" s="142"/>
      <c r="AM94" s="4" t="s">
        <v>20</v>
      </c>
      <c r="AN94" s="132"/>
      <c r="AO94" s="4" t="s">
        <v>20</v>
      </c>
      <c r="AP94" s="132"/>
      <c r="AQ94" s="4" t="s">
        <v>20</v>
      </c>
      <c r="AR94" s="132"/>
      <c r="AS94" s="4" t="s">
        <v>20</v>
      </c>
      <c r="AT94" s="132"/>
      <c r="AU94" s="4" t="s">
        <v>20</v>
      </c>
      <c r="AV94" s="132"/>
      <c r="AW94" s="4" t="s">
        <v>20</v>
      </c>
      <c r="AX94" s="132"/>
      <c r="AY94" s="4" t="s">
        <v>20</v>
      </c>
      <c r="AZ94" s="132"/>
      <c r="BA94" s="4" t="s">
        <v>20</v>
      </c>
      <c r="BB94" s="132"/>
      <c r="BC94" s="4" t="s">
        <v>20</v>
      </c>
      <c r="BD94" s="132"/>
      <c r="BE94" s="4" t="s">
        <v>20</v>
      </c>
      <c r="BF94" s="6">
        <v>387249</v>
      </c>
      <c r="BG94" s="75">
        <v>261229</v>
      </c>
      <c r="BH94" s="82">
        <f t="shared" si="3"/>
        <v>0.19161310628902989</v>
      </c>
      <c r="BI94" s="54"/>
      <c r="BJ94" s="32"/>
    </row>
    <row r="95" spans="1:62" x14ac:dyDescent="0.25">
      <c r="A95" s="1" t="s">
        <v>49</v>
      </c>
      <c r="B95" s="145"/>
      <c r="C95" s="2">
        <v>216424</v>
      </c>
      <c r="D95" s="148"/>
      <c r="E95" s="4" t="s">
        <v>20</v>
      </c>
      <c r="F95" s="132"/>
      <c r="G95" s="4" t="s">
        <v>20</v>
      </c>
      <c r="H95" s="148"/>
      <c r="I95" s="4" t="s">
        <v>20</v>
      </c>
      <c r="J95" s="132"/>
      <c r="K95" s="4" t="s">
        <v>20</v>
      </c>
      <c r="L95" s="132"/>
      <c r="M95" s="4" t="s">
        <v>20</v>
      </c>
      <c r="N95" s="148"/>
      <c r="O95" s="4" t="s">
        <v>20</v>
      </c>
      <c r="P95" s="148"/>
      <c r="Q95" s="4" t="s">
        <v>20</v>
      </c>
      <c r="R95" s="148"/>
      <c r="S95" s="4" t="s">
        <v>20</v>
      </c>
      <c r="T95" s="170"/>
      <c r="U95" s="2">
        <v>2799</v>
      </c>
      <c r="V95" s="148"/>
      <c r="W95" s="4"/>
      <c r="X95" s="148"/>
      <c r="Y95" s="4" t="s">
        <v>20</v>
      </c>
      <c r="Z95" s="132"/>
      <c r="AA95" s="4" t="s">
        <v>20</v>
      </c>
      <c r="AB95" s="132"/>
      <c r="AC95" s="4" t="s">
        <v>20</v>
      </c>
      <c r="AD95" s="132"/>
      <c r="AE95" s="4" t="s">
        <v>20</v>
      </c>
      <c r="AF95" s="148"/>
      <c r="AG95" s="4" t="s">
        <v>20</v>
      </c>
      <c r="AH95" s="148"/>
      <c r="AI95" s="4" t="s">
        <v>20</v>
      </c>
      <c r="AJ95" s="139"/>
      <c r="AK95" s="4" t="s">
        <v>20</v>
      </c>
      <c r="AL95" s="142"/>
      <c r="AM95" s="4" t="s">
        <v>20</v>
      </c>
      <c r="AN95" s="132"/>
      <c r="AO95" s="4" t="s">
        <v>20</v>
      </c>
      <c r="AP95" s="132"/>
      <c r="AQ95" s="4" t="s">
        <v>20</v>
      </c>
      <c r="AR95" s="132"/>
      <c r="AS95" s="4" t="s">
        <v>20</v>
      </c>
      <c r="AT95" s="132"/>
      <c r="AU95" s="4" t="s">
        <v>20</v>
      </c>
      <c r="AV95" s="132"/>
      <c r="AW95" s="4" t="s">
        <v>20</v>
      </c>
      <c r="AX95" s="132"/>
      <c r="AY95" s="4" t="s">
        <v>20</v>
      </c>
      <c r="AZ95" s="132"/>
      <c r="BA95" s="4" t="s">
        <v>20</v>
      </c>
      <c r="BB95" s="132"/>
      <c r="BC95" s="4" t="s">
        <v>20</v>
      </c>
      <c r="BD95" s="132"/>
      <c r="BE95" s="4" t="s">
        <v>20</v>
      </c>
      <c r="BF95" s="12">
        <v>324636</v>
      </c>
      <c r="BG95" s="75">
        <v>219223</v>
      </c>
      <c r="BH95" s="82">
        <f t="shared" si="3"/>
        <v>-0.10964584517910811</v>
      </c>
      <c r="BI95" s="54"/>
      <c r="BJ95" s="32"/>
    </row>
    <row r="96" spans="1:62" x14ac:dyDescent="0.25">
      <c r="A96" s="1" t="s">
        <v>50</v>
      </c>
      <c r="B96" s="145"/>
      <c r="C96" s="2">
        <v>242863</v>
      </c>
      <c r="D96" s="148"/>
      <c r="E96" s="4" t="s">
        <v>20</v>
      </c>
      <c r="F96" s="132"/>
      <c r="G96" s="4" t="s">
        <v>20</v>
      </c>
      <c r="H96" s="148"/>
      <c r="I96" s="4" t="s">
        <v>20</v>
      </c>
      <c r="J96" s="132"/>
      <c r="K96" s="4" t="s">
        <v>20</v>
      </c>
      <c r="L96" s="132"/>
      <c r="M96" s="4" t="s">
        <v>20</v>
      </c>
      <c r="N96" s="148"/>
      <c r="O96" s="4" t="s">
        <v>20</v>
      </c>
      <c r="P96" s="148"/>
      <c r="Q96" s="4" t="s">
        <v>20</v>
      </c>
      <c r="R96" s="148"/>
      <c r="S96" s="4" t="s">
        <v>20</v>
      </c>
      <c r="T96" s="170"/>
      <c r="U96" s="2">
        <v>3357</v>
      </c>
      <c r="V96" s="148"/>
      <c r="W96" s="4"/>
      <c r="X96" s="148"/>
      <c r="Y96" s="4" t="s">
        <v>20</v>
      </c>
      <c r="Z96" s="132"/>
      <c r="AA96" s="4" t="s">
        <v>20</v>
      </c>
      <c r="AB96" s="132"/>
      <c r="AC96" s="4" t="s">
        <v>20</v>
      </c>
      <c r="AD96" s="132"/>
      <c r="AE96" s="4" t="s">
        <v>20</v>
      </c>
      <c r="AF96" s="148"/>
      <c r="AG96" s="4" t="s">
        <v>20</v>
      </c>
      <c r="AH96" s="148"/>
      <c r="AI96" s="4" t="s">
        <v>20</v>
      </c>
      <c r="AJ96" s="139"/>
      <c r="AK96" s="4" t="s">
        <v>20</v>
      </c>
      <c r="AL96" s="142"/>
      <c r="AM96" s="4" t="s">
        <v>20</v>
      </c>
      <c r="AN96" s="132"/>
      <c r="AO96" s="4" t="s">
        <v>20</v>
      </c>
      <c r="AP96" s="132"/>
      <c r="AQ96" s="4" t="s">
        <v>20</v>
      </c>
      <c r="AR96" s="132"/>
      <c r="AS96" s="4" t="s">
        <v>20</v>
      </c>
      <c r="AT96" s="132"/>
      <c r="AU96" s="4" t="s">
        <v>20</v>
      </c>
      <c r="AV96" s="132"/>
      <c r="AW96" s="4" t="s">
        <v>20</v>
      </c>
      <c r="AX96" s="132"/>
      <c r="AY96" s="4" t="s">
        <v>20</v>
      </c>
      <c r="AZ96" s="132"/>
      <c r="BA96" s="4" t="s">
        <v>20</v>
      </c>
      <c r="BB96" s="132"/>
      <c r="BC96" s="4" t="s">
        <v>20</v>
      </c>
      <c r="BD96" s="132"/>
      <c r="BE96" s="4" t="s">
        <v>20</v>
      </c>
      <c r="BF96" s="6">
        <v>364294.5</v>
      </c>
      <c r="BG96" s="75">
        <v>246220</v>
      </c>
      <c r="BH96" s="82">
        <f t="shared" si="3"/>
        <v>-3.4666081188103284E-2</v>
      </c>
      <c r="BI96" s="54"/>
      <c r="BJ96" s="32"/>
    </row>
    <row r="97" spans="1:62" x14ac:dyDescent="0.25">
      <c r="A97" s="1" t="s">
        <v>51</v>
      </c>
      <c r="B97" s="145"/>
      <c r="C97" s="2">
        <v>250940</v>
      </c>
      <c r="D97" s="148"/>
      <c r="E97" s="4" t="s">
        <v>20</v>
      </c>
      <c r="F97" s="132"/>
      <c r="G97" s="4" t="s">
        <v>20</v>
      </c>
      <c r="H97" s="148"/>
      <c r="I97" s="4" t="s">
        <v>20</v>
      </c>
      <c r="J97" s="132"/>
      <c r="K97" s="4" t="s">
        <v>20</v>
      </c>
      <c r="L97" s="132"/>
      <c r="M97" s="4" t="s">
        <v>20</v>
      </c>
      <c r="N97" s="148"/>
      <c r="O97" s="4" t="s">
        <v>20</v>
      </c>
      <c r="P97" s="148"/>
      <c r="Q97" s="4" t="s">
        <v>20</v>
      </c>
      <c r="R97" s="148"/>
      <c r="S97" s="4" t="s">
        <v>20</v>
      </c>
      <c r="T97" s="170"/>
      <c r="U97" s="2">
        <v>4122</v>
      </c>
      <c r="V97" s="148"/>
      <c r="W97" s="4"/>
      <c r="X97" s="148"/>
      <c r="Y97" s="4" t="s">
        <v>20</v>
      </c>
      <c r="Z97" s="132"/>
      <c r="AA97" s="4" t="s">
        <v>20</v>
      </c>
      <c r="AB97" s="132"/>
      <c r="AC97" s="4" t="s">
        <v>20</v>
      </c>
      <c r="AD97" s="132"/>
      <c r="AE97" s="4" t="s">
        <v>20</v>
      </c>
      <c r="AF97" s="148"/>
      <c r="AG97" s="4" t="s">
        <v>20</v>
      </c>
      <c r="AH97" s="148"/>
      <c r="AI97" s="4" t="s">
        <v>20</v>
      </c>
      <c r="AJ97" s="139"/>
      <c r="AK97" s="4" t="s">
        <v>20</v>
      </c>
      <c r="AL97" s="142"/>
      <c r="AM97" s="4" t="s">
        <v>20</v>
      </c>
      <c r="AN97" s="132"/>
      <c r="AO97" s="4" t="s">
        <v>20</v>
      </c>
      <c r="AP97" s="132"/>
      <c r="AQ97" s="4" t="s">
        <v>20</v>
      </c>
      <c r="AR97" s="132"/>
      <c r="AS97" s="4" t="s">
        <v>20</v>
      </c>
      <c r="AT97" s="132"/>
      <c r="AU97" s="4" t="s">
        <v>20</v>
      </c>
      <c r="AV97" s="132"/>
      <c r="AW97" s="4" t="s">
        <v>20</v>
      </c>
      <c r="AX97" s="132"/>
      <c r="AY97" s="4" t="s">
        <v>20</v>
      </c>
      <c r="AZ97" s="132"/>
      <c r="BA97" s="4" t="s">
        <v>20</v>
      </c>
      <c r="BB97" s="132"/>
      <c r="BC97" s="4" t="s">
        <v>20</v>
      </c>
      <c r="BD97" s="132"/>
      <c r="BE97" s="4" t="s">
        <v>20</v>
      </c>
      <c r="BF97" s="6">
        <v>376410</v>
      </c>
      <c r="BG97" s="75">
        <v>255062</v>
      </c>
      <c r="BH97" s="82">
        <f t="shared" si="3"/>
        <v>-5.2968870670706353E-2</v>
      </c>
      <c r="BI97" s="54"/>
      <c r="BJ97" s="32"/>
    </row>
    <row r="98" spans="1:62" x14ac:dyDescent="0.25">
      <c r="A98" s="1" t="s">
        <v>52</v>
      </c>
      <c r="B98" s="145"/>
      <c r="C98" s="2">
        <v>264589</v>
      </c>
      <c r="D98" s="148"/>
      <c r="E98" s="4" t="s">
        <v>20</v>
      </c>
      <c r="F98" s="132"/>
      <c r="G98" s="4" t="s">
        <v>20</v>
      </c>
      <c r="H98" s="148"/>
      <c r="I98" s="4" t="s">
        <v>20</v>
      </c>
      <c r="J98" s="132"/>
      <c r="K98" s="4" t="s">
        <v>20</v>
      </c>
      <c r="L98" s="132"/>
      <c r="M98" s="4" t="s">
        <v>20</v>
      </c>
      <c r="N98" s="148"/>
      <c r="O98" s="4" t="s">
        <v>20</v>
      </c>
      <c r="P98" s="148"/>
      <c r="Q98" s="4" t="s">
        <v>20</v>
      </c>
      <c r="R98" s="148"/>
      <c r="S98" s="4" t="s">
        <v>20</v>
      </c>
      <c r="T98" s="170"/>
      <c r="U98" s="2">
        <v>4739</v>
      </c>
      <c r="V98" s="148"/>
      <c r="W98" s="4"/>
      <c r="X98" s="148"/>
      <c r="Y98" s="4" t="s">
        <v>20</v>
      </c>
      <c r="Z98" s="132"/>
      <c r="AA98" s="4" t="s">
        <v>20</v>
      </c>
      <c r="AB98" s="132"/>
      <c r="AC98" s="4" t="s">
        <v>20</v>
      </c>
      <c r="AD98" s="132"/>
      <c r="AE98" s="4" t="s">
        <v>20</v>
      </c>
      <c r="AF98" s="148"/>
      <c r="AG98" s="4" t="s">
        <v>20</v>
      </c>
      <c r="AH98" s="148"/>
      <c r="AI98" s="4" t="s">
        <v>20</v>
      </c>
      <c r="AJ98" s="139"/>
      <c r="AK98" s="4" t="s">
        <v>20</v>
      </c>
      <c r="AL98" s="142"/>
      <c r="AM98" s="4" t="s">
        <v>20</v>
      </c>
      <c r="AN98" s="132"/>
      <c r="AO98" s="4" t="s">
        <v>20</v>
      </c>
      <c r="AP98" s="132"/>
      <c r="AQ98" s="4" t="s">
        <v>20</v>
      </c>
      <c r="AR98" s="132"/>
      <c r="AS98" s="4" t="s">
        <v>20</v>
      </c>
      <c r="AT98" s="132"/>
      <c r="AU98" s="4" t="s">
        <v>20</v>
      </c>
      <c r="AV98" s="132"/>
      <c r="AW98" s="4" t="s">
        <v>20</v>
      </c>
      <c r="AX98" s="132"/>
      <c r="AY98" s="4" t="s">
        <v>20</v>
      </c>
      <c r="AZ98" s="132"/>
      <c r="BA98" s="4" t="s">
        <v>20</v>
      </c>
      <c r="BB98" s="132"/>
      <c r="BC98" s="4" t="s">
        <v>20</v>
      </c>
      <c r="BD98" s="132"/>
      <c r="BE98" s="4" t="s">
        <v>20</v>
      </c>
      <c r="BF98" s="6">
        <v>396883.5</v>
      </c>
      <c r="BG98" s="75">
        <v>269328</v>
      </c>
      <c r="BH98" s="82">
        <f t="shared" si="3"/>
        <v>-2.8803506771415666E-3</v>
      </c>
      <c r="BI98" s="54"/>
      <c r="BJ98" s="32"/>
    </row>
    <row r="99" spans="1:62" x14ac:dyDescent="0.25">
      <c r="A99" s="1" t="s">
        <v>53</v>
      </c>
      <c r="B99" s="145"/>
      <c r="C99" s="2">
        <v>263633</v>
      </c>
      <c r="D99" s="148"/>
      <c r="E99" s="4" t="s">
        <v>20</v>
      </c>
      <c r="F99" s="132"/>
      <c r="G99" s="4" t="s">
        <v>20</v>
      </c>
      <c r="H99" s="148"/>
      <c r="I99" s="4" t="s">
        <v>20</v>
      </c>
      <c r="J99" s="132"/>
      <c r="K99" s="4" t="s">
        <v>20</v>
      </c>
      <c r="L99" s="132"/>
      <c r="M99" s="4" t="s">
        <v>20</v>
      </c>
      <c r="N99" s="148"/>
      <c r="O99" s="4" t="s">
        <v>20</v>
      </c>
      <c r="P99" s="148"/>
      <c r="Q99" s="4" t="s">
        <v>20</v>
      </c>
      <c r="R99" s="148"/>
      <c r="S99" s="4" t="s">
        <v>20</v>
      </c>
      <c r="T99" s="170"/>
      <c r="U99" s="2">
        <v>6473</v>
      </c>
      <c r="V99" s="148"/>
      <c r="W99" s="4"/>
      <c r="X99" s="148"/>
      <c r="Y99" s="4" t="s">
        <v>20</v>
      </c>
      <c r="Z99" s="132"/>
      <c r="AA99" s="4" t="s">
        <v>20</v>
      </c>
      <c r="AB99" s="132"/>
      <c r="AC99" s="4" t="s">
        <v>20</v>
      </c>
      <c r="AD99" s="132"/>
      <c r="AE99" s="4" t="s">
        <v>20</v>
      </c>
      <c r="AF99" s="148"/>
      <c r="AG99" s="4" t="s">
        <v>20</v>
      </c>
      <c r="AH99" s="148"/>
      <c r="AI99" s="4" t="s">
        <v>20</v>
      </c>
      <c r="AJ99" s="139"/>
      <c r="AK99" s="4" t="s">
        <v>20</v>
      </c>
      <c r="AL99" s="142"/>
      <c r="AM99" s="4" t="s">
        <v>20</v>
      </c>
      <c r="AN99" s="132"/>
      <c r="AO99" s="4" t="s">
        <v>20</v>
      </c>
      <c r="AP99" s="132"/>
      <c r="AQ99" s="4" t="s">
        <v>20</v>
      </c>
      <c r="AR99" s="132"/>
      <c r="AS99" s="4" t="s">
        <v>20</v>
      </c>
      <c r="AT99" s="132"/>
      <c r="AU99" s="4" t="s">
        <v>20</v>
      </c>
      <c r="AV99" s="132"/>
      <c r="AW99" s="4" t="s">
        <v>20</v>
      </c>
      <c r="AX99" s="132"/>
      <c r="AY99" s="4" t="s">
        <v>20</v>
      </c>
      <c r="AZ99" s="132"/>
      <c r="BA99" s="4" t="s">
        <v>20</v>
      </c>
      <c r="BB99" s="132"/>
      <c r="BC99" s="4" t="s">
        <v>20</v>
      </c>
      <c r="BD99" s="132"/>
      <c r="BE99" s="4" t="s">
        <v>20</v>
      </c>
      <c r="BF99" s="6">
        <v>395449.5</v>
      </c>
      <c r="BG99" s="75">
        <v>270106</v>
      </c>
      <c r="BH99" s="82">
        <f t="shared" si="3"/>
        <v>3.2866686296178747E-2</v>
      </c>
      <c r="BI99" s="54"/>
      <c r="BJ99" s="32"/>
    </row>
    <row r="100" spans="1:62" x14ac:dyDescent="0.25">
      <c r="A100" s="1" t="s">
        <v>54</v>
      </c>
      <c r="B100" s="146"/>
      <c r="C100" s="2">
        <v>255275</v>
      </c>
      <c r="D100" s="149"/>
      <c r="E100" s="4" t="s">
        <v>20</v>
      </c>
      <c r="F100" s="133"/>
      <c r="G100" s="4" t="s">
        <v>20</v>
      </c>
      <c r="H100" s="149"/>
      <c r="I100" s="4" t="s">
        <v>20</v>
      </c>
      <c r="J100" s="133"/>
      <c r="K100" s="4" t="s">
        <v>20</v>
      </c>
      <c r="L100" s="133"/>
      <c r="M100" s="4" t="s">
        <v>20</v>
      </c>
      <c r="N100" s="149"/>
      <c r="O100" s="4" t="s">
        <v>20</v>
      </c>
      <c r="P100" s="149"/>
      <c r="Q100" s="4" t="s">
        <v>20</v>
      </c>
      <c r="R100" s="149"/>
      <c r="S100" s="4" t="s">
        <v>20</v>
      </c>
      <c r="T100" s="171"/>
      <c r="U100" s="2">
        <v>6236</v>
      </c>
      <c r="V100" s="149"/>
      <c r="W100" s="4"/>
      <c r="X100" s="149"/>
      <c r="Y100" s="4" t="s">
        <v>20</v>
      </c>
      <c r="Z100" s="133"/>
      <c r="AA100" s="4" t="s">
        <v>20</v>
      </c>
      <c r="AB100" s="133"/>
      <c r="AC100" s="4" t="s">
        <v>20</v>
      </c>
      <c r="AD100" s="133"/>
      <c r="AE100" s="4" t="s">
        <v>20</v>
      </c>
      <c r="AF100" s="149"/>
      <c r="AG100" s="4" t="s">
        <v>20</v>
      </c>
      <c r="AH100" s="149"/>
      <c r="AI100" s="4" t="s">
        <v>20</v>
      </c>
      <c r="AJ100" s="140"/>
      <c r="AK100" s="4" t="s">
        <v>20</v>
      </c>
      <c r="AL100" s="143"/>
      <c r="AM100" s="4" t="s">
        <v>20</v>
      </c>
      <c r="AN100" s="133"/>
      <c r="AO100" s="4" t="s">
        <v>20</v>
      </c>
      <c r="AP100" s="133"/>
      <c r="AQ100" s="4" t="s">
        <v>20</v>
      </c>
      <c r="AR100" s="133"/>
      <c r="AS100" s="4" t="s">
        <v>20</v>
      </c>
      <c r="AT100" s="133"/>
      <c r="AU100" s="4" t="s">
        <v>20</v>
      </c>
      <c r="AV100" s="133"/>
      <c r="AW100" s="4" t="s">
        <v>20</v>
      </c>
      <c r="AX100" s="133"/>
      <c r="AY100" s="4" t="s">
        <v>20</v>
      </c>
      <c r="AZ100" s="133"/>
      <c r="BA100" s="4" t="s">
        <v>20</v>
      </c>
      <c r="BB100" s="133"/>
      <c r="BC100" s="4" t="s">
        <v>20</v>
      </c>
      <c r="BD100" s="133"/>
      <c r="BE100" s="4" t="s">
        <v>20</v>
      </c>
      <c r="BF100" s="6">
        <v>382912.5</v>
      </c>
      <c r="BG100" s="75">
        <v>261511</v>
      </c>
      <c r="BH100" s="82">
        <f t="shared" si="3"/>
        <v>-0.12420084595625543</v>
      </c>
      <c r="BI100" s="54"/>
      <c r="BJ100" s="32"/>
    </row>
    <row r="101" spans="1:62" x14ac:dyDescent="0.25">
      <c r="A101" s="8" t="s">
        <v>55</v>
      </c>
      <c r="B101" s="160"/>
      <c r="C101" s="13">
        <v>293397</v>
      </c>
      <c r="D101" s="147"/>
      <c r="E101" s="4" t="s">
        <v>20</v>
      </c>
      <c r="F101" s="131"/>
      <c r="G101" s="4" t="s">
        <v>20</v>
      </c>
      <c r="H101" s="147"/>
      <c r="I101" s="4" t="s">
        <v>20</v>
      </c>
      <c r="J101" s="131"/>
      <c r="K101" s="4" t="s">
        <v>20</v>
      </c>
      <c r="L101" s="131"/>
      <c r="M101" s="4" t="s">
        <v>20</v>
      </c>
      <c r="N101" s="147"/>
      <c r="O101" s="4" t="s">
        <v>20</v>
      </c>
      <c r="P101" s="147"/>
      <c r="Q101" s="4" t="s">
        <v>20</v>
      </c>
      <c r="R101" s="147"/>
      <c r="S101" s="4" t="s">
        <v>20</v>
      </c>
      <c r="T101" s="163"/>
      <c r="U101" s="2">
        <v>5200</v>
      </c>
      <c r="V101" s="147"/>
      <c r="W101" s="4"/>
      <c r="X101" s="147"/>
      <c r="Y101" s="4" t="s">
        <v>20</v>
      </c>
      <c r="Z101" s="131"/>
      <c r="AA101" s="4" t="s">
        <v>20</v>
      </c>
      <c r="AB101" s="131"/>
      <c r="AC101" s="4" t="s">
        <v>20</v>
      </c>
      <c r="AD101" s="131"/>
      <c r="AE101" s="4" t="s">
        <v>20</v>
      </c>
      <c r="AF101" s="147"/>
      <c r="AG101" s="4" t="s">
        <v>20</v>
      </c>
      <c r="AH101" s="147"/>
      <c r="AI101" s="4" t="s">
        <v>20</v>
      </c>
      <c r="AJ101" s="138"/>
      <c r="AK101" s="4" t="s">
        <v>20</v>
      </c>
      <c r="AL101" s="141"/>
      <c r="AM101" s="4" t="s">
        <v>20</v>
      </c>
      <c r="AN101" s="131"/>
      <c r="AO101" s="4" t="s">
        <v>20</v>
      </c>
      <c r="AP101" s="131"/>
      <c r="AQ101" s="4" t="s">
        <v>20</v>
      </c>
      <c r="AR101" s="131"/>
      <c r="AS101" s="4" t="s">
        <v>20</v>
      </c>
      <c r="AT101" s="131"/>
      <c r="AU101" s="4" t="s">
        <v>20</v>
      </c>
      <c r="AV101" s="131"/>
      <c r="AW101" s="4" t="s">
        <v>20</v>
      </c>
      <c r="AX101" s="131"/>
      <c r="AY101" s="4" t="s">
        <v>20</v>
      </c>
      <c r="AZ101" s="131"/>
      <c r="BA101" s="4" t="s">
        <v>20</v>
      </c>
      <c r="BB101" s="131"/>
      <c r="BC101" s="4" t="s">
        <v>20</v>
      </c>
      <c r="BD101" s="131"/>
      <c r="BE101" s="4" t="s">
        <v>20</v>
      </c>
      <c r="BF101" s="9">
        <v>293397</v>
      </c>
      <c r="BG101" s="75">
        <v>298597</v>
      </c>
      <c r="BH101" s="82">
        <f t="shared" si="3"/>
        <v>0.12727032485795722</v>
      </c>
      <c r="BI101" s="54"/>
      <c r="BJ101" s="32"/>
    </row>
    <row r="102" spans="1:62" x14ac:dyDescent="0.25">
      <c r="A102" s="8" t="s">
        <v>56</v>
      </c>
      <c r="B102" s="161"/>
      <c r="C102" s="13">
        <v>261109</v>
      </c>
      <c r="D102" s="148"/>
      <c r="E102" s="4" t="s">
        <v>20</v>
      </c>
      <c r="F102" s="132"/>
      <c r="G102" s="4" t="s">
        <v>20</v>
      </c>
      <c r="H102" s="148"/>
      <c r="I102" s="4" t="s">
        <v>20</v>
      </c>
      <c r="J102" s="132"/>
      <c r="K102" s="4" t="s">
        <v>20</v>
      </c>
      <c r="L102" s="132"/>
      <c r="M102" s="4" t="s">
        <v>20</v>
      </c>
      <c r="N102" s="148"/>
      <c r="O102" s="4" t="s">
        <v>20</v>
      </c>
      <c r="P102" s="148"/>
      <c r="Q102" s="4" t="s">
        <v>20</v>
      </c>
      <c r="R102" s="148"/>
      <c r="S102" s="4" t="s">
        <v>20</v>
      </c>
      <c r="T102" s="164"/>
      <c r="U102" s="2">
        <v>3776</v>
      </c>
      <c r="V102" s="148"/>
      <c r="W102" s="4"/>
      <c r="X102" s="148"/>
      <c r="Y102" s="4" t="s">
        <v>20</v>
      </c>
      <c r="Z102" s="132"/>
      <c r="AA102" s="4" t="s">
        <v>20</v>
      </c>
      <c r="AB102" s="132"/>
      <c r="AC102" s="4" t="s">
        <v>20</v>
      </c>
      <c r="AD102" s="132"/>
      <c r="AE102" s="4" t="s">
        <v>20</v>
      </c>
      <c r="AF102" s="148"/>
      <c r="AG102" s="4" t="s">
        <v>20</v>
      </c>
      <c r="AH102" s="148"/>
      <c r="AI102" s="4" t="s">
        <v>20</v>
      </c>
      <c r="AJ102" s="139"/>
      <c r="AK102" s="4" t="s">
        <v>20</v>
      </c>
      <c r="AL102" s="142"/>
      <c r="AM102" s="4" t="s">
        <v>20</v>
      </c>
      <c r="AN102" s="132"/>
      <c r="AO102" s="4" t="s">
        <v>20</v>
      </c>
      <c r="AP102" s="132"/>
      <c r="AQ102" s="4" t="s">
        <v>20</v>
      </c>
      <c r="AR102" s="132"/>
      <c r="AS102" s="4" t="s">
        <v>20</v>
      </c>
      <c r="AT102" s="132"/>
      <c r="AU102" s="4" t="s">
        <v>20</v>
      </c>
      <c r="AV102" s="132"/>
      <c r="AW102" s="4" t="s">
        <v>20</v>
      </c>
      <c r="AX102" s="132"/>
      <c r="AY102" s="4" t="s">
        <v>20</v>
      </c>
      <c r="AZ102" s="132"/>
      <c r="BA102" s="4" t="s">
        <v>20</v>
      </c>
      <c r="BB102" s="132"/>
      <c r="BC102" s="4" t="s">
        <v>20</v>
      </c>
      <c r="BD102" s="132"/>
      <c r="BE102" s="4" t="s">
        <v>20</v>
      </c>
      <c r="BF102" s="9">
        <v>261109</v>
      </c>
      <c r="BG102" s="75">
        <v>264885</v>
      </c>
      <c r="BH102" s="82">
        <f t="shared" si="3"/>
        <v>4.2628564680876189E-2</v>
      </c>
      <c r="BI102" s="54"/>
      <c r="BJ102" s="32"/>
    </row>
    <row r="103" spans="1:62" x14ac:dyDescent="0.25">
      <c r="A103" s="8" t="s">
        <v>57</v>
      </c>
      <c r="B103" s="161"/>
      <c r="C103" s="13">
        <v>250873</v>
      </c>
      <c r="D103" s="148"/>
      <c r="E103" s="4" t="s">
        <v>20</v>
      </c>
      <c r="F103" s="132"/>
      <c r="G103" s="4" t="s">
        <v>20</v>
      </c>
      <c r="H103" s="148"/>
      <c r="I103" s="4" t="s">
        <v>20</v>
      </c>
      <c r="J103" s="132"/>
      <c r="K103" s="4" t="s">
        <v>20</v>
      </c>
      <c r="L103" s="132"/>
      <c r="M103" s="4" t="s">
        <v>20</v>
      </c>
      <c r="N103" s="148"/>
      <c r="O103" s="4" t="s">
        <v>20</v>
      </c>
      <c r="P103" s="148"/>
      <c r="Q103" s="4" t="s">
        <v>20</v>
      </c>
      <c r="R103" s="148"/>
      <c r="S103" s="4" t="s">
        <v>20</v>
      </c>
      <c r="T103" s="163"/>
      <c r="U103" s="2">
        <v>3182</v>
      </c>
      <c r="V103" s="148"/>
      <c r="W103" s="4"/>
      <c r="X103" s="148"/>
      <c r="Y103" s="4" t="s">
        <v>20</v>
      </c>
      <c r="Z103" s="132"/>
      <c r="AA103" s="4" t="s">
        <v>20</v>
      </c>
      <c r="AB103" s="132"/>
      <c r="AC103" s="4" t="s">
        <v>20</v>
      </c>
      <c r="AD103" s="132"/>
      <c r="AE103" s="4" t="s">
        <v>20</v>
      </c>
      <c r="AF103" s="148"/>
      <c r="AG103" s="4" t="s">
        <v>20</v>
      </c>
      <c r="AH103" s="148"/>
      <c r="AI103" s="4" t="s">
        <v>20</v>
      </c>
      <c r="AJ103" s="139"/>
      <c r="AK103" s="4" t="s">
        <v>20</v>
      </c>
      <c r="AL103" s="142"/>
      <c r="AM103" s="4" t="s">
        <v>20</v>
      </c>
      <c r="AN103" s="132"/>
      <c r="AO103" s="4" t="s">
        <v>20</v>
      </c>
      <c r="AP103" s="132"/>
      <c r="AQ103" s="4" t="s">
        <v>20</v>
      </c>
      <c r="AR103" s="132"/>
      <c r="AS103" s="4" t="s">
        <v>20</v>
      </c>
      <c r="AT103" s="132"/>
      <c r="AU103" s="4" t="s">
        <v>20</v>
      </c>
      <c r="AV103" s="132"/>
      <c r="AW103" s="4" t="s">
        <v>20</v>
      </c>
      <c r="AX103" s="132"/>
      <c r="AY103" s="4" t="s">
        <v>20</v>
      </c>
      <c r="AZ103" s="132"/>
      <c r="BA103" s="4" t="s">
        <v>20</v>
      </c>
      <c r="BB103" s="132"/>
      <c r="BC103" s="4" t="s">
        <v>20</v>
      </c>
      <c r="BD103" s="132"/>
      <c r="BE103" s="4" t="s">
        <v>20</v>
      </c>
      <c r="BF103" s="9">
        <v>266783</v>
      </c>
      <c r="BG103" s="75">
        <v>254055</v>
      </c>
      <c r="BH103" s="82">
        <f t="shared" si="3"/>
        <v>1.5225079422166277E-2</v>
      </c>
      <c r="BI103" s="54"/>
      <c r="BJ103" s="32"/>
    </row>
    <row r="104" spans="1:62" x14ac:dyDescent="0.25">
      <c r="A104" s="8" t="s">
        <v>58</v>
      </c>
      <c r="B104" s="161"/>
      <c r="C104" s="13">
        <v>247281</v>
      </c>
      <c r="D104" s="148"/>
      <c r="E104" s="4" t="s">
        <v>20</v>
      </c>
      <c r="F104" s="132"/>
      <c r="G104" s="4" t="s">
        <v>20</v>
      </c>
      <c r="H104" s="148"/>
      <c r="I104" s="4" t="s">
        <v>20</v>
      </c>
      <c r="J104" s="132"/>
      <c r="K104" s="4" t="s">
        <v>20</v>
      </c>
      <c r="L104" s="132"/>
      <c r="M104" s="4" t="s">
        <v>20</v>
      </c>
      <c r="N104" s="148"/>
      <c r="O104" s="4" t="s">
        <v>20</v>
      </c>
      <c r="P104" s="148"/>
      <c r="Q104" s="4" t="s">
        <v>20</v>
      </c>
      <c r="R104" s="148"/>
      <c r="S104" s="4" t="s">
        <v>20</v>
      </c>
      <c r="T104" s="168"/>
      <c r="U104" s="2">
        <v>2964</v>
      </c>
      <c r="V104" s="148"/>
      <c r="W104" s="4"/>
      <c r="X104" s="148"/>
      <c r="Y104" s="4" t="s">
        <v>20</v>
      </c>
      <c r="Z104" s="132"/>
      <c r="AA104" s="4" t="s">
        <v>20</v>
      </c>
      <c r="AB104" s="132"/>
      <c r="AC104" s="4" t="s">
        <v>20</v>
      </c>
      <c r="AD104" s="132"/>
      <c r="AE104" s="4" t="s">
        <v>20</v>
      </c>
      <c r="AF104" s="148"/>
      <c r="AG104" s="4" t="s">
        <v>20</v>
      </c>
      <c r="AH104" s="148"/>
      <c r="AI104" s="4" t="s">
        <v>20</v>
      </c>
      <c r="AJ104" s="139"/>
      <c r="AK104" s="4" t="s">
        <v>20</v>
      </c>
      <c r="AL104" s="142"/>
      <c r="AM104" s="4" t="s">
        <v>20</v>
      </c>
      <c r="AN104" s="132"/>
      <c r="AO104" s="4" t="s">
        <v>20</v>
      </c>
      <c r="AP104" s="132"/>
      <c r="AQ104" s="4" t="s">
        <v>20</v>
      </c>
      <c r="AR104" s="132"/>
      <c r="AS104" s="4" t="s">
        <v>20</v>
      </c>
      <c r="AT104" s="132"/>
      <c r="AU104" s="4" t="s">
        <v>20</v>
      </c>
      <c r="AV104" s="132"/>
      <c r="AW104" s="4" t="s">
        <v>20</v>
      </c>
      <c r="AX104" s="132"/>
      <c r="AY104" s="4" t="s">
        <v>20</v>
      </c>
      <c r="AZ104" s="132"/>
      <c r="BA104" s="4" t="s">
        <v>20</v>
      </c>
      <c r="BB104" s="132"/>
      <c r="BC104" s="4" t="s">
        <v>20</v>
      </c>
      <c r="BD104" s="132"/>
      <c r="BE104" s="4" t="s">
        <v>20</v>
      </c>
      <c r="BF104" s="9">
        <v>262101</v>
      </c>
      <c r="BG104" s="75">
        <v>250245</v>
      </c>
      <c r="BH104" s="82">
        <f t="shared" si="3"/>
        <v>0.15148879778026256</v>
      </c>
      <c r="BI104" s="54"/>
      <c r="BJ104" s="32"/>
    </row>
    <row r="105" spans="1:62" x14ac:dyDescent="0.25">
      <c r="A105" s="8" t="s">
        <v>59</v>
      </c>
      <c r="B105" s="161"/>
      <c r="C105" s="13">
        <v>214392</v>
      </c>
      <c r="D105" s="148"/>
      <c r="E105" s="4" t="s">
        <v>20</v>
      </c>
      <c r="F105" s="132"/>
      <c r="G105" s="4" t="s">
        <v>20</v>
      </c>
      <c r="H105" s="148"/>
      <c r="I105" s="4" t="s">
        <v>20</v>
      </c>
      <c r="J105" s="132"/>
      <c r="K105" s="4" t="s">
        <v>20</v>
      </c>
      <c r="L105" s="132"/>
      <c r="M105" s="4" t="s">
        <v>20</v>
      </c>
      <c r="N105" s="148"/>
      <c r="O105" s="4" t="s">
        <v>20</v>
      </c>
      <c r="P105" s="148"/>
      <c r="Q105" s="4" t="s">
        <v>20</v>
      </c>
      <c r="R105" s="148"/>
      <c r="S105" s="4" t="s">
        <v>20</v>
      </c>
      <c r="T105" s="168"/>
      <c r="U105" s="2">
        <v>2931</v>
      </c>
      <c r="V105" s="148"/>
      <c r="W105" s="4"/>
      <c r="X105" s="148"/>
      <c r="Y105" s="4" t="s">
        <v>20</v>
      </c>
      <c r="Z105" s="132"/>
      <c r="AA105" s="4" t="s">
        <v>20</v>
      </c>
      <c r="AB105" s="132"/>
      <c r="AC105" s="4" t="s">
        <v>20</v>
      </c>
      <c r="AD105" s="132"/>
      <c r="AE105" s="4" t="s">
        <v>20</v>
      </c>
      <c r="AF105" s="148"/>
      <c r="AG105" s="4" t="s">
        <v>20</v>
      </c>
      <c r="AH105" s="148"/>
      <c r="AI105" s="4" t="s">
        <v>20</v>
      </c>
      <c r="AJ105" s="139"/>
      <c r="AK105" s="4" t="s">
        <v>20</v>
      </c>
      <c r="AL105" s="142"/>
      <c r="AM105" s="4" t="s">
        <v>20</v>
      </c>
      <c r="AN105" s="132"/>
      <c r="AO105" s="4" t="s">
        <v>20</v>
      </c>
      <c r="AP105" s="132"/>
      <c r="AQ105" s="4" t="s">
        <v>20</v>
      </c>
      <c r="AR105" s="132"/>
      <c r="AS105" s="4" t="s">
        <v>20</v>
      </c>
      <c r="AT105" s="132"/>
      <c r="AU105" s="4" t="s">
        <v>20</v>
      </c>
      <c r="AV105" s="132"/>
      <c r="AW105" s="4" t="s">
        <v>20</v>
      </c>
      <c r="AX105" s="132"/>
      <c r="AY105" s="4" t="s">
        <v>20</v>
      </c>
      <c r="AZ105" s="132"/>
      <c r="BA105" s="4" t="s">
        <v>20</v>
      </c>
      <c r="BB105" s="132"/>
      <c r="BC105" s="4" t="s">
        <v>20</v>
      </c>
      <c r="BD105" s="132"/>
      <c r="BE105" s="4" t="s">
        <v>20</v>
      </c>
      <c r="BF105" s="9">
        <v>229047</v>
      </c>
      <c r="BG105" s="75">
        <v>217323</v>
      </c>
      <c r="BH105" s="82">
        <f t="shared" si="3"/>
        <v>5.5842471177530863E-2</v>
      </c>
      <c r="BI105" s="54"/>
      <c r="BJ105" s="32"/>
    </row>
    <row r="106" spans="1:62" x14ac:dyDescent="0.25">
      <c r="A106" s="8">
        <v>1922</v>
      </c>
      <c r="B106" s="162"/>
      <c r="C106" s="13">
        <v>203061</v>
      </c>
      <c r="D106" s="149"/>
      <c r="E106" s="4" t="s">
        <v>20</v>
      </c>
      <c r="F106" s="133"/>
      <c r="G106" s="4" t="s">
        <v>20</v>
      </c>
      <c r="H106" s="149"/>
      <c r="I106" s="4" t="s">
        <v>20</v>
      </c>
      <c r="J106" s="133"/>
      <c r="K106" s="4" t="s">
        <v>20</v>
      </c>
      <c r="L106" s="133"/>
      <c r="M106" s="4" t="s">
        <v>20</v>
      </c>
      <c r="N106" s="149"/>
      <c r="O106" s="4" t="s">
        <v>20</v>
      </c>
      <c r="P106" s="149"/>
      <c r="Q106" s="4" t="s">
        <v>20</v>
      </c>
      <c r="R106" s="149"/>
      <c r="S106" s="4" t="s">
        <v>20</v>
      </c>
      <c r="T106" s="164"/>
      <c r="U106" s="2">
        <v>2768</v>
      </c>
      <c r="V106" s="149"/>
      <c r="W106" s="4"/>
      <c r="X106" s="149"/>
      <c r="Y106" s="4" t="s">
        <v>20</v>
      </c>
      <c r="Z106" s="133"/>
      <c r="AA106" s="4" t="s">
        <v>20</v>
      </c>
      <c r="AB106" s="133"/>
      <c r="AC106" s="4" t="s">
        <v>20</v>
      </c>
      <c r="AD106" s="133"/>
      <c r="AE106" s="4" t="s">
        <v>20</v>
      </c>
      <c r="AF106" s="149"/>
      <c r="AG106" s="4" t="s">
        <v>20</v>
      </c>
      <c r="AH106" s="149"/>
      <c r="AI106" s="4" t="s">
        <v>20</v>
      </c>
      <c r="AJ106" s="140"/>
      <c r="AK106" s="4" t="s">
        <v>20</v>
      </c>
      <c r="AL106" s="143"/>
      <c r="AM106" s="4" t="s">
        <v>20</v>
      </c>
      <c r="AN106" s="133"/>
      <c r="AO106" s="4" t="s">
        <v>20</v>
      </c>
      <c r="AP106" s="133"/>
      <c r="AQ106" s="4" t="s">
        <v>20</v>
      </c>
      <c r="AR106" s="133"/>
      <c r="AS106" s="4" t="s">
        <v>20</v>
      </c>
      <c r="AT106" s="133"/>
      <c r="AU106" s="4" t="s">
        <v>20</v>
      </c>
      <c r="AV106" s="133"/>
      <c r="AW106" s="4" t="s">
        <v>20</v>
      </c>
      <c r="AX106" s="133"/>
      <c r="AY106" s="4" t="s">
        <v>20</v>
      </c>
      <c r="AZ106" s="133"/>
      <c r="BA106" s="4" t="s">
        <v>20</v>
      </c>
      <c r="BB106" s="133"/>
      <c r="BC106" s="4" t="s">
        <v>20</v>
      </c>
      <c r="BD106" s="133"/>
      <c r="BE106" s="4" t="s">
        <v>20</v>
      </c>
      <c r="BF106" s="9">
        <v>216901</v>
      </c>
      <c r="BG106" s="75">
        <v>205829</v>
      </c>
      <c r="BH106" s="83">
        <f t="shared" si="3"/>
        <v>100.34367306745446</v>
      </c>
      <c r="BI106" s="54"/>
      <c r="BJ106" s="32"/>
    </row>
    <row r="107" spans="1:62" x14ac:dyDescent="0.25">
      <c r="A107" s="10">
        <v>1921</v>
      </c>
      <c r="B107" s="131"/>
      <c r="C107" s="4" t="s">
        <v>20</v>
      </c>
      <c r="D107" s="147"/>
      <c r="E107" s="4" t="s">
        <v>20</v>
      </c>
      <c r="F107" s="131"/>
      <c r="G107" s="4" t="s">
        <v>20</v>
      </c>
      <c r="H107" s="147"/>
      <c r="I107" s="4" t="s">
        <v>20</v>
      </c>
      <c r="J107" s="131"/>
      <c r="K107" s="4" t="s">
        <v>20</v>
      </c>
      <c r="L107" s="131"/>
      <c r="M107" s="4" t="s">
        <v>20</v>
      </c>
      <c r="N107" s="147"/>
      <c r="O107" s="4" t="s">
        <v>20</v>
      </c>
      <c r="P107" s="147"/>
      <c r="Q107" s="4" t="s">
        <v>20</v>
      </c>
      <c r="R107" s="147"/>
      <c r="S107" s="4" t="s">
        <v>20</v>
      </c>
      <c r="T107" s="165"/>
      <c r="U107" s="2">
        <v>2031</v>
      </c>
      <c r="V107" s="147"/>
      <c r="W107" s="4"/>
      <c r="X107" s="147"/>
      <c r="Y107" s="4" t="s">
        <v>20</v>
      </c>
      <c r="Z107" s="131"/>
      <c r="AA107" s="4" t="s">
        <v>20</v>
      </c>
      <c r="AB107" s="131"/>
      <c r="AC107" s="4" t="s">
        <v>20</v>
      </c>
      <c r="AD107" s="131"/>
      <c r="AE107" s="4" t="s">
        <v>20</v>
      </c>
      <c r="AF107" s="147"/>
      <c r="AG107" s="4" t="s">
        <v>20</v>
      </c>
      <c r="AH107" s="147"/>
      <c r="AI107" s="4" t="s">
        <v>20</v>
      </c>
      <c r="AJ107" s="138"/>
      <c r="AK107" s="4" t="s">
        <v>20</v>
      </c>
      <c r="AL107" s="141"/>
      <c r="AM107" s="4" t="s">
        <v>20</v>
      </c>
      <c r="AN107" s="131"/>
      <c r="AO107" s="4" t="s">
        <v>20</v>
      </c>
      <c r="AP107" s="131"/>
      <c r="AQ107" s="4" t="s">
        <v>20</v>
      </c>
      <c r="AR107" s="131"/>
      <c r="AS107" s="4" t="s">
        <v>20</v>
      </c>
      <c r="AT107" s="131"/>
      <c r="AU107" s="4" t="s">
        <v>20</v>
      </c>
      <c r="AV107" s="131"/>
      <c r="AW107" s="4" t="s">
        <v>20</v>
      </c>
      <c r="AX107" s="131"/>
      <c r="AY107" s="4" t="s">
        <v>20</v>
      </c>
      <c r="AZ107" s="131"/>
      <c r="BA107" s="4" t="s">
        <v>20</v>
      </c>
      <c r="BB107" s="131"/>
      <c r="BC107" s="4" t="s">
        <v>20</v>
      </c>
      <c r="BD107" s="131"/>
      <c r="BE107" s="4" t="s">
        <v>20</v>
      </c>
      <c r="BF107" s="11">
        <v>10155</v>
      </c>
      <c r="BG107" s="75">
        <v>2031</v>
      </c>
      <c r="BH107" s="82">
        <f t="shared" ref="BH107" si="4">SUM((BG107-BG108)/BG108)</f>
        <v>0.10620915032679738</v>
      </c>
      <c r="BI107" s="54"/>
      <c r="BJ107" s="32"/>
    </row>
    <row r="108" spans="1:62" x14ac:dyDescent="0.25">
      <c r="A108" s="10">
        <v>1920</v>
      </c>
      <c r="B108" s="132"/>
      <c r="C108" s="4" t="s">
        <v>20</v>
      </c>
      <c r="D108" s="148"/>
      <c r="E108" s="4" t="s">
        <v>20</v>
      </c>
      <c r="F108" s="132"/>
      <c r="G108" s="4" t="s">
        <v>20</v>
      </c>
      <c r="H108" s="148"/>
      <c r="I108" s="4" t="s">
        <v>20</v>
      </c>
      <c r="J108" s="132"/>
      <c r="K108" s="4" t="s">
        <v>20</v>
      </c>
      <c r="L108" s="132"/>
      <c r="M108" s="4" t="s">
        <v>20</v>
      </c>
      <c r="N108" s="148"/>
      <c r="O108" s="4" t="s">
        <v>20</v>
      </c>
      <c r="P108" s="148"/>
      <c r="Q108" s="4" t="s">
        <v>20</v>
      </c>
      <c r="R108" s="148"/>
      <c r="S108" s="4" t="s">
        <v>20</v>
      </c>
      <c r="T108" s="166"/>
      <c r="U108" s="2">
        <v>1836</v>
      </c>
      <c r="V108" s="148"/>
      <c r="W108" s="4"/>
      <c r="X108" s="148"/>
      <c r="Y108" s="4" t="s">
        <v>20</v>
      </c>
      <c r="Z108" s="132"/>
      <c r="AA108" s="4" t="s">
        <v>20</v>
      </c>
      <c r="AB108" s="132"/>
      <c r="AC108" s="4" t="s">
        <v>20</v>
      </c>
      <c r="AD108" s="132"/>
      <c r="AE108" s="4" t="s">
        <v>20</v>
      </c>
      <c r="AF108" s="148"/>
      <c r="AG108" s="4" t="s">
        <v>20</v>
      </c>
      <c r="AH108" s="148"/>
      <c r="AI108" s="4" t="s">
        <v>20</v>
      </c>
      <c r="AJ108" s="139"/>
      <c r="AK108" s="4" t="s">
        <v>20</v>
      </c>
      <c r="AL108" s="142"/>
      <c r="AM108" s="4" t="s">
        <v>20</v>
      </c>
      <c r="AN108" s="132"/>
      <c r="AO108" s="4" t="s">
        <v>20</v>
      </c>
      <c r="AP108" s="132"/>
      <c r="AQ108" s="4" t="s">
        <v>20</v>
      </c>
      <c r="AR108" s="132"/>
      <c r="AS108" s="4" t="s">
        <v>20</v>
      </c>
      <c r="AT108" s="132"/>
      <c r="AU108" s="4" t="s">
        <v>20</v>
      </c>
      <c r="AV108" s="132"/>
      <c r="AW108" s="4" t="s">
        <v>20</v>
      </c>
      <c r="AX108" s="132"/>
      <c r="AY108" s="4" t="s">
        <v>20</v>
      </c>
      <c r="AZ108" s="132"/>
      <c r="BA108" s="4" t="s">
        <v>20</v>
      </c>
      <c r="BB108" s="132"/>
      <c r="BC108" s="4" t="s">
        <v>20</v>
      </c>
      <c r="BD108" s="132"/>
      <c r="BE108" s="4" t="s">
        <v>20</v>
      </c>
      <c r="BF108" s="11">
        <v>9180</v>
      </c>
      <c r="BG108" s="75">
        <v>1836</v>
      </c>
      <c r="BH108" s="82">
        <v>35.72</v>
      </c>
      <c r="BI108" s="54"/>
      <c r="BJ108" s="32"/>
    </row>
    <row r="109" spans="1:62" x14ac:dyDescent="0.25">
      <c r="A109" s="10">
        <v>1919</v>
      </c>
      <c r="B109" s="133"/>
      <c r="C109" s="4" t="s">
        <v>20</v>
      </c>
      <c r="D109" s="149"/>
      <c r="E109" s="4" t="s">
        <v>20</v>
      </c>
      <c r="F109" s="133"/>
      <c r="G109" s="4" t="s">
        <v>20</v>
      </c>
      <c r="H109" s="149"/>
      <c r="I109" s="4" t="s">
        <v>20</v>
      </c>
      <c r="J109" s="133"/>
      <c r="K109" s="4" t="s">
        <v>20</v>
      </c>
      <c r="L109" s="133"/>
      <c r="M109" s="4" t="s">
        <v>20</v>
      </c>
      <c r="N109" s="149"/>
      <c r="O109" s="4" t="s">
        <v>20</v>
      </c>
      <c r="P109" s="149"/>
      <c r="Q109" s="4" t="s">
        <v>20</v>
      </c>
      <c r="R109" s="149"/>
      <c r="S109" s="4" t="s">
        <v>20</v>
      </c>
      <c r="T109" s="167"/>
      <c r="U109" s="4">
        <v>50</v>
      </c>
      <c r="V109" s="149"/>
      <c r="W109" s="4"/>
      <c r="X109" s="149"/>
      <c r="Y109" s="4" t="s">
        <v>20</v>
      </c>
      <c r="Z109" s="133"/>
      <c r="AA109" s="4" t="s">
        <v>20</v>
      </c>
      <c r="AB109" s="133"/>
      <c r="AC109" s="4" t="s">
        <v>20</v>
      </c>
      <c r="AD109" s="133"/>
      <c r="AE109" s="4" t="s">
        <v>20</v>
      </c>
      <c r="AF109" s="149"/>
      <c r="AG109" s="4" t="s">
        <v>20</v>
      </c>
      <c r="AH109" s="149"/>
      <c r="AI109" s="4" t="s">
        <v>20</v>
      </c>
      <c r="AJ109" s="140"/>
      <c r="AK109" s="4" t="s">
        <v>20</v>
      </c>
      <c r="AL109" s="143"/>
      <c r="AM109" s="4" t="s">
        <v>20</v>
      </c>
      <c r="AN109" s="133"/>
      <c r="AO109" s="4" t="s">
        <v>20</v>
      </c>
      <c r="AP109" s="133"/>
      <c r="AQ109" s="4" t="s">
        <v>20</v>
      </c>
      <c r="AR109" s="133"/>
      <c r="AS109" s="4" t="s">
        <v>20</v>
      </c>
      <c r="AT109" s="133"/>
      <c r="AU109" s="4" t="s">
        <v>20</v>
      </c>
      <c r="AV109" s="133"/>
      <c r="AW109" s="4" t="s">
        <v>20</v>
      </c>
      <c r="AX109" s="133"/>
      <c r="AY109" s="4" t="s">
        <v>20</v>
      </c>
      <c r="AZ109" s="133"/>
      <c r="BA109" s="4" t="s">
        <v>20</v>
      </c>
      <c r="BB109" s="133"/>
      <c r="BC109" s="4" t="s">
        <v>20</v>
      </c>
      <c r="BD109" s="133"/>
      <c r="BE109" s="4" t="s">
        <v>20</v>
      </c>
      <c r="BF109" s="11">
        <v>250</v>
      </c>
      <c r="BG109" s="4" t="s">
        <v>20</v>
      </c>
      <c r="BH109" s="84" t="s">
        <v>20</v>
      </c>
      <c r="BJ109" s="32"/>
    </row>
    <row r="110" spans="1:62" x14ac:dyDescent="0.25">
      <c r="A110" s="24" t="s">
        <v>60</v>
      </c>
      <c r="BJ110" s="32"/>
    </row>
    <row r="111" spans="1:62" x14ac:dyDescent="0.25">
      <c r="A111" s="24" t="s">
        <v>61</v>
      </c>
      <c r="BJ111" s="32"/>
    </row>
    <row r="112" spans="1:62" x14ac:dyDescent="0.25">
      <c r="A112" s="24" t="s">
        <v>62</v>
      </c>
      <c r="BJ112" s="32"/>
    </row>
    <row r="113" spans="1:62" x14ac:dyDescent="0.25">
      <c r="A113" s="24" t="s">
        <v>63</v>
      </c>
      <c r="BJ113" s="32"/>
    </row>
    <row r="114" spans="1:62" x14ac:dyDescent="0.25">
      <c r="A114" s="51" t="s">
        <v>76</v>
      </c>
      <c r="BJ114" s="32"/>
    </row>
    <row r="115" spans="1:62" x14ac:dyDescent="0.25">
      <c r="A115" s="24" t="s">
        <v>112</v>
      </c>
    </row>
  </sheetData>
  <mergeCells count="397">
    <mergeCell ref="AH4:AH14"/>
    <mergeCell ref="AJ4:AJ22"/>
    <mergeCell ref="AL4:AL22"/>
    <mergeCell ref="AF4:AF6"/>
    <mergeCell ref="X4:X11"/>
    <mergeCell ref="N4:N6"/>
    <mergeCell ref="H4:H11"/>
    <mergeCell ref="D4:D11"/>
    <mergeCell ref="P4:P22"/>
    <mergeCell ref="R4:R14"/>
    <mergeCell ref="X33:X45"/>
    <mergeCell ref="X46:X49"/>
    <mergeCell ref="AP33:AP45"/>
    <mergeCell ref="P33:P45"/>
    <mergeCell ref="V72:V74"/>
    <mergeCell ref="V75:V80"/>
    <mergeCell ref="AH33:AH45"/>
    <mergeCell ref="AH46:AH49"/>
    <mergeCell ref="AF33:AF45"/>
    <mergeCell ref="AF46:AF49"/>
    <mergeCell ref="P75:P80"/>
    <mergeCell ref="T75:T80"/>
    <mergeCell ref="R75:R80"/>
    <mergeCell ref="X75:X80"/>
    <mergeCell ref="AP50:AP54"/>
    <mergeCell ref="V81:V100"/>
    <mergeCell ref="AP65:AP71"/>
    <mergeCell ref="AL65:AL71"/>
    <mergeCell ref="V33:V45"/>
    <mergeCell ref="V46:V49"/>
    <mergeCell ref="V50:V54"/>
    <mergeCell ref="V55:V64"/>
    <mergeCell ref="V65:V71"/>
    <mergeCell ref="R55:R64"/>
    <mergeCell ref="X72:X74"/>
    <mergeCell ref="Z72:Z74"/>
    <mergeCell ref="AB72:AB74"/>
    <mergeCell ref="AN50:AN54"/>
    <mergeCell ref="AN65:AN71"/>
    <mergeCell ref="AD55:AD64"/>
    <mergeCell ref="AN55:AN64"/>
    <mergeCell ref="AF55:AF64"/>
    <mergeCell ref="AF65:AF71"/>
    <mergeCell ref="AH65:AH71"/>
    <mergeCell ref="AB65:AB71"/>
    <mergeCell ref="AD65:AD71"/>
    <mergeCell ref="AN72:AN74"/>
    <mergeCell ref="AJ33:AJ45"/>
    <mergeCell ref="AL33:AL45"/>
    <mergeCell ref="H46:H49"/>
    <mergeCell ref="L33:L45"/>
    <mergeCell ref="N46:N49"/>
    <mergeCell ref="T46:T49"/>
    <mergeCell ref="T36:T45"/>
    <mergeCell ref="T6:T12"/>
    <mergeCell ref="H50:H54"/>
    <mergeCell ref="H55:H64"/>
    <mergeCell ref="H65:H71"/>
    <mergeCell ref="D33:D45"/>
    <mergeCell ref="D46:D49"/>
    <mergeCell ref="D50:D54"/>
    <mergeCell ref="D55:D64"/>
    <mergeCell ref="D65:D71"/>
    <mergeCell ref="N50:N54"/>
    <mergeCell ref="AL1:AM2"/>
    <mergeCell ref="R1:S1"/>
    <mergeCell ref="R46:R49"/>
    <mergeCell ref="Z33:Z45"/>
    <mergeCell ref="AB33:AB35"/>
    <mergeCell ref="AD33:AD45"/>
    <mergeCell ref="AJ46:AJ49"/>
    <mergeCell ref="T33:T35"/>
    <mergeCell ref="P1:Q1"/>
    <mergeCell ref="P2:Q2"/>
    <mergeCell ref="R2:S2"/>
    <mergeCell ref="AD24:AD32"/>
    <mergeCell ref="AB36:AB45"/>
    <mergeCell ref="Z46:Z49"/>
    <mergeCell ref="AB46:AB49"/>
    <mergeCell ref="AD46:AD49"/>
    <mergeCell ref="AT1:AU2"/>
    <mergeCell ref="AV1:AW2"/>
    <mergeCell ref="AT24:AT32"/>
    <mergeCell ref="AL24:AL32"/>
    <mergeCell ref="AJ24:AJ32"/>
    <mergeCell ref="T24:T32"/>
    <mergeCell ref="V24:V32"/>
    <mergeCell ref="AX1:AY2"/>
    <mergeCell ref="AF1:AG1"/>
    <mergeCell ref="AF2:AG2"/>
    <mergeCell ref="X1:Y1"/>
    <mergeCell ref="X2:Y2"/>
    <mergeCell ref="X13:X23"/>
    <mergeCell ref="V1:W1"/>
    <mergeCell ref="V2:W2"/>
    <mergeCell ref="AF7:AF14"/>
    <mergeCell ref="V8:V23"/>
    <mergeCell ref="V6:V7"/>
    <mergeCell ref="AF15:AF23"/>
    <mergeCell ref="AJ1:AK2"/>
    <mergeCell ref="AR6:AR15"/>
    <mergeCell ref="AT6:AT15"/>
    <mergeCell ref="AV6:AV15"/>
    <mergeCell ref="AX6:AX15"/>
    <mergeCell ref="AP1:AQ2"/>
    <mergeCell ref="AR1:AS2"/>
    <mergeCell ref="T1:U1"/>
    <mergeCell ref="T2:U2"/>
    <mergeCell ref="Z1:AA2"/>
    <mergeCell ref="AB1:AC2"/>
    <mergeCell ref="Z24:Z32"/>
    <mergeCell ref="AD1:AE2"/>
    <mergeCell ref="AN1:AO2"/>
    <mergeCell ref="AF24:AF32"/>
    <mergeCell ref="AH1:AI1"/>
    <mergeCell ref="AH2:AI2"/>
    <mergeCell ref="AH15:AH23"/>
    <mergeCell ref="AH24:AH32"/>
    <mergeCell ref="AN5:AN23"/>
    <mergeCell ref="AN24:AN32"/>
    <mergeCell ref="AP24:AP32"/>
    <mergeCell ref="X24:X32"/>
    <mergeCell ref="AB24:AB32"/>
    <mergeCell ref="B33:B45"/>
    <mergeCell ref="F33:F45"/>
    <mergeCell ref="J33:J45"/>
    <mergeCell ref="R15:R23"/>
    <mergeCell ref="R24:R32"/>
    <mergeCell ref="R33:R45"/>
    <mergeCell ref="D24:D32"/>
    <mergeCell ref="H24:H32"/>
    <mergeCell ref="H33:H45"/>
    <mergeCell ref="N24:N32"/>
    <mergeCell ref="N33:N45"/>
    <mergeCell ref="P24:P32"/>
    <mergeCell ref="B24:B32"/>
    <mergeCell ref="F24:F32"/>
    <mergeCell ref="J24:J32"/>
    <mergeCell ref="L24:L32"/>
    <mergeCell ref="B55:B64"/>
    <mergeCell ref="F55:F64"/>
    <mergeCell ref="J55:J64"/>
    <mergeCell ref="L55:L64"/>
    <mergeCell ref="P55:P64"/>
    <mergeCell ref="T55:T64"/>
    <mergeCell ref="X55:X64"/>
    <mergeCell ref="R50:R54"/>
    <mergeCell ref="AH55:AH64"/>
    <mergeCell ref="N55:N64"/>
    <mergeCell ref="Z50:Z54"/>
    <mergeCell ref="AB50:AB54"/>
    <mergeCell ref="AD50:AD54"/>
    <mergeCell ref="AH50:AH54"/>
    <mergeCell ref="AF50:AF54"/>
    <mergeCell ref="B50:B54"/>
    <mergeCell ref="F50:F54"/>
    <mergeCell ref="J50:J54"/>
    <mergeCell ref="L50:L54"/>
    <mergeCell ref="P50:P54"/>
    <mergeCell ref="T50:T54"/>
    <mergeCell ref="X50:X54"/>
    <mergeCell ref="Z55:Z64"/>
    <mergeCell ref="AB55:AB64"/>
    <mergeCell ref="B65:B71"/>
    <mergeCell ref="F65:F71"/>
    <mergeCell ref="J65:J71"/>
    <mergeCell ref="L65:L71"/>
    <mergeCell ref="P65:P71"/>
    <mergeCell ref="T65:T68"/>
    <mergeCell ref="N65:N71"/>
    <mergeCell ref="Z65:Z71"/>
    <mergeCell ref="X65:X71"/>
    <mergeCell ref="R65:R71"/>
    <mergeCell ref="T69:T71"/>
    <mergeCell ref="D75:D80"/>
    <mergeCell ref="D81:D100"/>
    <mergeCell ref="H75:H80"/>
    <mergeCell ref="L81:L100"/>
    <mergeCell ref="P81:P100"/>
    <mergeCell ref="T81:T100"/>
    <mergeCell ref="N81:N100"/>
    <mergeCell ref="R81:R100"/>
    <mergeCell ref="H81:H100"/>
    <mergeCell ref="X81:X100"/>
    <mergeCell ref="N75:N80"/>
    <mergeCell ref="AB94:AB100"/>
    <mergeCell ref="Z81:Z100"/>
    <mergeCell ref="Z75:Z80"/>
    <mergeCell ref="AD75:AD80"/>
    <mergeCell ref="B72:B74"/>
    <mergeCell ref="F72:F74"/>
    <mergeCell ref="J72:J74"/>
    <mergeCell ref="L72:L74"/>
    <mergeCell ref="P72:P74"/>
    <mergeCell ref="T72:T74"/>
    <mergeCell ref="R72:R74"/>
    <mergeCell ref="D72:D74"/>
    <mergeCell ref="H72:H74"/>
    <mergeCell ref="N72:N74"/>
    <mergeCell ref="B81:B100"/>
    <mergeCell ref="F81:F100"/>
    <mergeCell ref="J81:J100"/>
    <mergeCell ref="B75:B80"/>
    <mergeCell ref="F75:F80"/>
    <mergeCell ref="J75:J80"/>
    <mergeCell ref="L75:L80"/>
    <mergeCell ref="AB75:AB80"/>
    <mergeCell ref="AJ81:AJ100"/>
    <mergeCell ref="AJ72:AJ74"/>
    <mergeCell ref="AL72:AL74"/>
    <mergeCell ref="AB81:AB93"/>
    <mergeCell ref="AF75:AF80"/>
    <mergeCell ref="AF81:AF100"/>
    <mergeCell ref="AF72:AF74"/>
    <mergeCell ref="AD72:AD74"/>
    <mergeCell ref="AH72:AH74"/>
    <mergeCell ref="AL81:AL100"/>
    <mergeCell ref="AH81:AH100"/>
    <mergeCell ref="AJ75:AJ80"/>
    <mergeCell ref="AL75:AL80"/>
    <mergeCell ref="AH75:AH80"/>
    <mergeCell ref="AD81:AD100"/>
    <mergeCell ref="B101:B106"/>
    <mergeCell ref="F101:F106"/>
    <mergeCell ref="J101:J106"/>
    <mergeCell ref="L101:L106"/>
    <mergeCell ref="P101:P106"/>
    <mergeCell ref="D101:D106"/>
    <mergeCell ref="D107:D109"/>
    <mergeCell ref="X107:X109"/>
    <mergeCell ref="N101:N106"/>
    <mergeCell ref="N107:N109"/>
    <mergeCell ref="T101:T102"/>
    <mergeCell ref="R101:R106"/>
    <mergeCell ref="R107:R109"/>
    <mergeCell ref="B107:B109"/>
    <mergeCell ref="F107:F109"/>
    <mergeCell ref="J107:J109"/>
    <mergeCell ref="L107:L109"/>
    <mergeCell ref="P107:P109"/>
    <mergeCell ref="T107:T109"/>
    <mergeCell ref="T103:T106"/>
    <mergeCell ref="H101:H106"/>
    <mergeCell ref="H107:H109"/>
    <mergeCell ref="V101:V106"/>
    <mergeCell ref="V107:V109"/>
    <mergeCell ref="AF101:AF106"/>
    <mergeCell ref="X101:X106"/>
    <mergeCell ref="Z101:Z106"/>
    <mergeCell ref="AB101:AB106"/>
    <mergeCell ref="AH107:AH109"/>
    <mergeCell ref="AH101:AH106"/>
    <mergeCell ref="AB107:AB109"/>
    <mergeCell ref="AD107:AD109"/>
    <mergeCell ref="Z107:Z109"/>
    <mergeCell ref="AD101:AD106"/>
    <mergeCell ref="AF107:AF109"/>
    <mergeCell ref="L1:M1"/>
    <mergeCell ref="L2:M2"/>
    <mergeCell ref="N1:O1"/>
    <mergeCell ref="N2:O2"/>
    <mergeCell ref="B14:B23"/>
    <mergeCell ref="F14:F23"/>
    <mergeCell ref="D1:E1"/>
    <mergeCell ref="D2:E2"/>
    <mergeCell ref="D13:D23"/>
    <mergeCell ref="H1:I1"/>
    <mergeCell ref="H2:I2"/>
    <mergeCell ref="H13:H23"/>
    <mergeCell ref="F2:G2"/>
    <mergeCell ref="J1:K1"/>
    <mergeCell ref="J2:K2"/>
    <mergeCell ref="N15:N23"/>
    <mergeCell ref="B6:B12"/>
    <mergeCell ref="F6:F12"/>
    <mergeCell ref="J6:J23"/>
    <mergeCell ref="L6:L23"/>
    <mergeCell ref="N7:N14"/>
    <mergeCell ref="B46:B49"/>
    <mergeCell ref="F46:F49"/>
    <mergeCell ref="J46:J49"/>
    <mergeCell ref="L46:L49"/>
    <mergeCell ref="P46:P49"/>
    <mergeCell ref="B1:C2"/>
    <mergeCell ref="F1:G1"/>
    <mergeCell ref="AP75:AP80"/>
    <mergeCell ref="BB46:BB49"/>
    <mergeCell ref="AN75:AN80"/>
    <mergeCell ref="AP72:AP74"/>
    <mergeCell ref="AP55:AP64"/>
    <mergeCell ref="AV24:AV32"/>
    <mergeCell ref="AV65:AV71"/>
    <mergeCell ref="AR24:AR32"/>
    <mergeCell ref="AX65:AX71"/>
    <mergeCell ref="AR55:AR64"/>
    <mergeCell ref="AR65:AR71"/>
    <mergeCell ref="AJ50:AJ54"/>
    <mergeCell ref="AL46:AL49"/>
    <mergeCell ref="AJ55:AJ64"/>
    <mergeCell ref="AJ65:AJ71"/>
    <mergeCell ref="AL50:AL54"/>
    <mergeCell ref="AL55:AL64"/>
    <mergeCell ref="AT33:AT45"/>
    <mergeCell ref="AV33:AV45"/>
    <mergeCell ref="AN33:AN45"/>
    <mergeCell ref="AN46:AN49"/>
    <mergeCell ref="AP46:AP49"/>
    <mergeCell ref="AX33:AX45"/>
    <mergeCell ref="AZ33:AZ45"/>
    <mergeCell ref="AX46:AX49"/>
    <mergeCell ref="AZ46:AZ49"/>
    <mergeCell ref="AR46:AR49"/>
    <mergeCell ref="AR33:AR45"/>
    <mergeCell ref="AT46:AT49"/>
    <mergeCell ref="AV46:AV49"/>
    <mergeCell ref="AN81:AN100"/>
    <mergeCell ref="AP107:AP109"/>
    <mergeCell ref="AR72:AR74"/>
    <mergeCell ref="AR75:AR80"/>
    <mergeCell ref="AR101:AR106"/>
    <mergeCell ref="AR107:AR109"/>
    <mergeCell ref="AP81:AP100"/>
    <mergeCell ref="BB50:BB54"/>
    <mergeCell ref="BD50:BD54"/>
    <mergeCell ref="AR50:AR54"/>
    <mergeCell ref="AR81:AR100"/>
    <mergeCell ref="AT107:AT109"/>
    <mergeCell ref="AT65:AT71"/>
    <mergeCell ref="AZ72:AZ74"/>
    <mergeCell ref="AX107:AX109"/>
    <mergeCell ref="AZ107:AZ109"/>
    <mergeCell ref="AX101:AX106"/>
    <mergeCell ref="AX75:AX80"/>
    <mergeCell ref="AZ75:AZ80"/>
    <mergeCell ref="AT50:AT54"/>
    <mergeCell ref="AV50:AV54"/>
    <mergeCell ref="AT55:AT64"/>
    <mergeCell ref="AV55:AV64"/>
    <mergeCell ref="AX50:AX54"/>
    <mergeCell ref="AJ107:AJ109"/>
    <mergeCell ref="AL101:AL106"/>
    <mergeCell ref="AL107:AL109"/>
    <mergeCell ref="AJ101:AJ106"/>
    <mergeCell ref="AZ101:AZ106"/>
    <mergeCell ref="AT101:AT106"/>
    <mergeCell ref="AV101:AV106"/>
    <mergeCell ref="AN107:AN109"/>
    <mergeCell ref="AN101:AN106"/>
    <mergeCell ref="AV107:AV109"/>
    <mergeCell ref="AP101:AP106"/>
    <mergeCell ref="AV72:AV74"/>
    <mergeCell ref="AT72:AT74"/>
    <mergeCell ref="AX55:AX64"/>
    <mergeCell ref="AZ50:AZ54"/>
    <mergeCell ref="AT75:AT80"/>
    <mergeCell ref="AV75:AV80"/>
    <mergeCell ref="AT81:AT100"/>
    <mergeCell ref="AV81:AV100"/>
    <mergeCell ref="AX72:AX74"/>
    <mergeCell ref="BB1:BC2"/>
    <mergeCell ref="BD1:BE2"/>
    <mergeCell ref="BD81:BD100"/>
    <mergeCell ref="BB101:BB106"/>
    <mergeCell ref="BD101:BD106"/>
    <mergeCell ref="BB81:BB100"/>
    <mergeCell ref="BD46:BD49"/>
    <mergeCell ref="AZ55:AZ64"/>
    <mergeCell ref="AX81:AX100"/>
    <mergeCell ref="AZ81:AZ100"/>
    <mergeCell ref="AZ65:AZ71"/>
    <mergeCell ref="AZ1:BA2"/>
    <mergeCell ref="AX24:AX32"/>
    <mergeCell ref="AZ24:AZ32"/>
    <mergeCell ref="AZ6:AZ15"/>
    <mergeCell ref="BB6:BB11"/>
    <mergeCell ref="BD6:BD11"/>
    <mergeCell ref="Z6:Z23"/>
    <mergeCell ref="AB6:AB23"/>
    <mergeCell ref="AD6:AD23"/>
    <mergeCell ref="AP6:AP15"/>
    <mergeCell ref="BF1:BG2"/>
    <mergeCell ref="BB107:BB109"/>
    <mergeCell ref="BD107:BD109"/>
    <mergeCell ref="BB12:BB23"/>
    <mergeCell ref="BD12:BD23"/>
    <mergeCell ref="BB55:BB64"/>
    <mergeCell ref="BD55:BD64"/>
    <mergeCell ref="BB65:BB71"/>
    <mergeCell ref="BD65:BD71"/>
    <mergeCell ref="BB72:BB74"/>
    <mergeCell ref="BD72:BD74"/>
    <mergeCell ref="BB75:BB80"/>
    <mergeCell ref="BD75:BD80"/>
    <mergeCell ref="BB24:BB32"/>
    <mergeCell ref="BD24:BD32"/>
    <mergeCell ref="BB33:BB45"/>
    <mergeCell ref="BD33:BD45"/>
  </mergeCells>
  <pageMargins left="0.7" right="0.7" top="0.75" bottom="0.75" header="0.3" footer="0.3"/>
  <pageSetup scale="39" orientation="landscape" r:id="rId1"/>
  <colBreaks count="1" manualBreakCount="1">
    <brk id="3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zoomScaleNormal="100" workbookViewId="0">
      <selection sqref="A1:M1"/>
    </sheetView>
  </sheetViews>
  <sheetFormatPr defaultColWidth="9.140625" defaultRowHeight="14.25" x14ac:dyDescent="0.2"/>
  <cols>
    <col min="1" max="1" width="9.28515625" style="29" bestFit="1" customWidth="1"/>
    <col min="2" max="3" width="9.140625" style="29"/>
    <col min="4" max="4" width="6.7109375" style="29" customWidth="1"/>
    <col min="5" max="5" width="11" style="29" customWidth="1"/>
    <col min="6" max="6" width="6.7109375" style="29" customWidth="1"/>
    <col min="7" max="7" width="10.5703125" style="29" customWidth="1"/>
    <col min="8" max="8" width="6.7109375" style="29" customWidth="1"/>
    <col min="9" max="9" width="10.5703125" style="29" customWidth="1"/>
    <col min="10" max="11" width="13" style="29" customWidth="1"/>
    <col min="12" max="16384" width="9.140625" style="29"/>
  </cols>
  <sheetData>
    <row r="1" spans="1:15" ht="15.2" customHeight="1" x14ac:dyDescent="0.25">
      <c r="A1" s="136" t="s">
        <v>107</v>
      </c>
      <c r="B1" s="191"/>
      <c r="C1" s="191"/>
      <c r="D1" s="191"/>
      <c r="E1" s="191"/>
      <c r="F1" s="191"/>
      <c r="G1" s="191"/>
      <c r="H1" s="191"/>
      <c r="I1" s="191"/>
      <c r="J1" s="191"/>
      <c r="K1" s="191"/>
      <c r="L1" s="191"/>
      <c r="M1" s="191"/>
    </row>
    <row r="2" spans="1:15" ht="39.200000000000003" customHeight="1" x14ac:dyDescent="0.2">
      <c r="A2" s="195" t="s">
        <v>1</v>
      </c>
      <c r="B2" s="195" t="s">
        <v>17</v>
      </c>
      <c r="C2" s="195" t="s">
        <v>105</v>
      </c>
      <c r="D2" s="197" t="s">
        <v>78</v>
      </c>
      <c r="E2" s="198"/>
      <c r="F2" s="197" t="s">
        <v>79</v>
      </c>
      <c r="G2" s="198"/>
      <c r="H2" s="197" t="s">
        <v>97</v>
      </c>
      <c r="I2" s="198"/>
      <c r="J2" s="195" t="s">
        <v>19</v>
      </c>
      <c r="K2" s="195" t="s">
        <v>106</v>
      </c>
      <c r="L2" s="26" t="s">
        <v>14</v>
      </c>
      <c r="M2" s="26" t="s">
        <v>65</v>
      </c>
    </row>
    <row r="3" spans="1:15" ht="25.5" x14ac:dyDescent="0.2">
      <c r="A3" s="250"/>
      <c r="B3" s="250"/>
      <c r="C3" s="196"/>
      <c r="D3" s="203"/>
      <c r="E3" s="199"/>
      <c r="F3" s="203"/>
      <c r="G3" s="199"/>
      <c r="H3" s="203"/>
      <c r="I3" s="199"/>
      <c r="J3" s="250"/>
      <c r="K3" s="196"/>
      <c r="L3" s="27" t="s">
        <v>64</v>
      </c>
      <c r="M3" s="43" t="s">
        <v>67</v>
      </c>
    </row>
    <row r="4" spans="1:15" s="32" customFormat="1" ht="15.2" customHeight="1" x14ac:dyDescent="0.25">
      <c r="A4" s="258">
        <v>2024</v>
      </c>
      <c r="B4" s="254">
        <v>13</v>
      </c>
      <c r="C4" s="256">
        <v>419054</v>
      </c>
      <c r="D4" s="254">
        <v>39</v>
      </c>
      <c r="E4" s="256">
        <v>11723</v>
      </c>
      <c r="F4" s="254">
        <v>65</v>
      </c>
      <c r="G4" s="256">
        <v>3915</v>
      </c>
      <c r="H4" s="254">
        <v>130</v>
      </c>
      <c r="I4" s="256">
        <v>880</v>
      </c>
      <c r="J4" s="255">
        <f>SUM((C4*13)+(E4*39)+(G4*65)+(I4*130))</f>
        <v>6273774</v>
      </c>
      <c r="K4" s="48">
        <f>SUM(C4,E4,G4,I4)</f>
        <v>435572</v>
      </c>
      <c r="L4" s="5">
        <f>SUM((K4-K5)/K5)</f>
        <v>-6.351359777086428E-2</v>
      </c>
      <c r="M4" s="81">
        <v>0.56779999999999997</v>
      </c>
      <c r="O4" s="55"/>
    </row>
    <row r="5" spans="1:15" s="32" customFormat="1" ht="15.2" customHeight="1" x14ac:dyDescent="0.2">
      <c r="A5" s="105" t="s">
        <v>111</v>
      </c>
      <c r="B5" s="122">
        <v>10.5</v>
      </c>
      <c r="C5" s="2">
        <v>446291</v>
      </c>
      <c r="D5" s="122">
        <v>31.5</v>
      </c>
      <c r="E5" s="2">
        <v>12596</v>
      </c>
      <c r="F5" s="122">
        <v>52.5</v>
      </c>
      <c r="G5" s="103">
        <v>5035</v>
      </c>
      <c r="H5" s="257">
        <v>105</v>
      </c>
      <c r="I5" s="100">
        <v>1191</v>
      </c>
      <c r="J5" s="261">
        <v>5422055</v>
      </c>
      <c r="K5" s="2">
        <f>SUM(C5,E5,G5,I5)</f>
        <v>465113</v>
      </c>
      <c r="L5" s="5">
        <f>SUM((K5-K6)/K6)</f>
        <v>-1.4244416468503754E-2</v>
      </c>
      <c r="M5" s="81">
        <v>0.5887</v>
      </c>
      <c r="O5" s="55"/>
    </row>
    <row r="6" spans="1:15" s="32" customFormat="1" ht="15.2" customHeight="1" x14ac:dyDescent="0.2">
      <c r="A6" s="45">
        <v>2022</v>
      </c>
      <c r="B6" s="206"/>
      <c r="C6" s="2">
        <v>452395</v>
      </c>
      <c r="D6" s="209" t="s">
        <v>90</v>
      </c>
      <c r="E6" s="2">
        <v>13480</v>
      </c>
      <c r="F6" s="209" t="s">
        <v>87</v>
      </c>
      <c r="G6" s="103">
        <v>4680</v>
      </c>
      <c r="H6" s="204" t="s">
        <v>98</v>
      </c>
      <c r="I6" s="100">
        <v>1279</v>
      </c>
      <c r="J6" s="33">
        <f>SUM((C6*8)+(E6*24)+(G6*40)+(I6*80))</f>
        <v>4232200</v>
      </c>
      <c r="K6" s="2">
        <f>SUM(C6,E6,G6,I6)</f>
        <v>471834</v>
      </c>
      <c r="L6" s="5">
        <f>SUM((K6-K7)/K7)</f>
        <v>-9.5002541405733026E-2</v>
      </c>
      <c r="M6" s="81">
        <v>0.59450000000000003</v>
      </c>
      <c r="O6" s="55"/>
    </row>
    <row r="7" spans="1:15" s="32" customFormat="1" ht="15.2" customHeight="1" x14ac:dyDescent="0.2">
      <c r="A7" s="45">
        <v>2021</v>
      </c>
      <c r="B7" s="207"/>
      <c r="C7" s="2">
        <v>500305</v>
      </c>
      <c r="D7" s="210"/>
      <c r="E7" s="2">
        <v>14100</v>
      </c>
      <c r="F7" s="210"/>
      <c r="G7" s="103">
        <v>5466</v>
      </c>
      <c r="H7" s="204"/>
      <c r="I7" s="100">
        <v>1494</v>
      </c>
      <c r="J7" s="33">
        <f>SUM((C7*8)+(E7*24)+(G7*40)+(I7*80))</f>
        <v>4679000</v>
      </c>
      <c r="K7" s="2">
        <f>SUM(C7,E7,G7,I7)</f>
        <v>521365</v>
      </c>
      <c r="L7" s="5">
        <f>SUM((K7-K8)/K8)</f>
        <v>-4.8204538401153768E-2</v>
      </c>
      <c r="M7" s="81">
        <f>SUM(521365/865973)</f>
        <v>0.60205687706198696</v>
      </c>
      <c r="O7" s="55"/>
    </row>
    <row r="8" spans="1:15" s="32" customFormat="1" ht="15.2" customHeight="1" x14ac:dyDescent="0.25">
      <c r="A8" s="45">
        <v>2020</v>
      </c>
      <c r="B8" s="207"/>
      <c r="C8" s="2">
        <f>SUM(501584+26223)</f>
        <v>527807</v>
      </c>
      <c r="D8" s="210"/>
      <c r="E8" s="3">
        <f>SUM(9999+4300)</f>
        <v>14299</v>
      </c>
      <c r="F8" s="210"/>
      <c r="G8" s="103">
        <f>SUM(2542+1863)</f>
        <v>4405</v>
      </c>
      <c r="H8" s="204"/>
      <c r="I8" s="100">
        <f>SUM(483+776)</f>
        <v>1259</v>
      </c>
      <c r="J8" s="33">
        <f>SUM((C8*8)+(E8*24)+(G8*40)+(I8*80))</f>
        <v>4842552</v>
      </c>
      <c r="K8" s="2">
        <f>SUM(C8,E8,G8,I8)</f>
        <v>547770</v>
      </c>
      <c r="L8" s="14">
        <f>SUM((K8-K9)/K9)</f>
        <v>0.18492352087357744</v>
      </c>
      <c r="M8" s="81">
        <f>SUM(547770/934259)</f>
        <v>0.58631492979998057</v>
      </c>
      <c r="O8" s="55"/>
    </row>
    <row r="9" spans="1:15" s="32" customFormat="1" ht="15.2" customHeight="1" x14ac:dyDescent="0.2">
      <c r="A9" s="45">
        <v>2019</v>
      </c>
      <c r="B9" s="207"/>
      <c r="C9" s="2">
        <f>SUM(422236+24112)</f>
        <v>446348</v>
      </c>
      <c r="D9" s="210"/>
      <c r="E9" s="2">
        <f>SUM(7682+3043)</f>
        <v>10725</v>
      </c>
      <c r="F9" s="210"/>
      <c r="G9" s="103">
        <f>SUM(2473+1600)</f>
        <v>4073</v>
      </c>
      <c r="H9" s="204"/>
      <c r="I9" s="100">
        <f>SUM(436+701)</f>
        <v>1137</v>
      </c>
      <c r="J9" s="33">
        <f>SUM((C9*8)+(E9*24)+(G9*40)+(I9*80))</f>
        <v>4082064</v>
      </c>
      <c r="K9" s="2">
        <f t="shared" ref="K9" si="0">SUM(C9,E9,G9,I9)</f>
        <v>462283</v>
      </c>
      <c r="L9" s="5">
        <f t="shared" ref="L9" si="1">SUM((K9-K10)/K10)</f>
        <v>1.1781571459838039E-2</v>
      </c>
      <c r="M9" s="81">
        <f>SUM(462283/777087)</f>
        <v>0.59489220640674723</v>
      </c>
      <c r="O9" s="55"/>
    </row>
    <row r="10" spans="1:15" s="32" customFormat="1" ht="15.2" customHeight="1" x14ac:dyDescent="0.25">
      <c r="A10" s="45">
        <v>2018</v>
      </c>
      <c r="B10" s="207"/>
      <c r="C10" s="2">
        <f>SUM(418943+21774)</f>
        <v>440717</v>
      </c>
      <c r="D10" s="210"/>
      <c r="E10" s="2">
        <f>SUM(2567+7001)</f>
        <v>9568</v>
      </c>
      <c r="F10" s="210"/>
      <c r="G10" s="103">
        <f>SUM(1489+3547)</f>
        <v>5036</v>
      </c>
      <c r="H10" s="204"/>
      <c r="I10" s="101">
        <f>SUM(746+833)</f>
        <v>1579</v>
      </c>
      <c r="J10" s="33">
        <v>4088164</v>
      </c>
      <c r="K10" s="2">
        <f t="shared" ref="K10:K37" si="2">SUM(C10,E10,G10,I10)</f>
        <v>456900</v>
      </c>
      <c r="L10" s="5">
        <f t="shared" ref="L10:L35" si="3">SUM((K10-K11)/K11)</f>
        <v>-2.4562077689179236E-2</v>
      </c>
      <c r="M10" s="81">
        <f>SUM(456900/765983)</f>
        <v>0.59648843381641625</v>
      </c>
      <c r="O10" s="55"/>
    </row>
    <row r="11" spans="1:15" s="32" customFormat="1" ht="15.2" customHeight="1" x14ac:dyDescent="0.2">
      <c r="A11" s="45">
        <v>2017</v>
      </c>
      <c r="B11" s="207"/>
      <c r="C11" s="2">
        <v>455364</v>
      </c>
      <c r="D11" s="210"/>
      <c r="E11" s="2">
        <v>9086</v>
      </c>
      <c r="F11" s="210"/>
      <c r="G11" s="103">
        <v>3112</v>
      </c>
      <c r="H11" s="204"/>
      <c r="I11" s="100">
        <v>843</v>
      </c>
      <c r="J11" s="33">
        <v>4052896</v>
      </c>
      <c r="K11" s="2">
        <f t="shared" si="2"/>
        <v>468405</v>
      </c>
      <c r="L11" s="5">
        <f t="shared" si="3"/>
        <v>-4.6121294442758726E-2</v>
      </c>
      <c r="M11" s="81">
        <v>0.58530000000000004</v>
      </c>
      <c r="O11" s="55"/>
    </row>
    <row r="12" spans="1:15" s="32" customFormat="1" ht="15.2" customHeight="1" x14ac:dyDescent="0.2">
      <c r="A12" s="45">
        <v>2016</v>
      </c>
      <c r="B12" s="207"/>
      <c r="C12" s="2">
        <v>476178</v>
      </c>
      <c r="D12" s="210"/>
      <c r="E12" s="2">
        <v>9955</v>
      </c>
      <c r="F12" s="210"/>
      <c r="G12" s="103">
        <v>4342</v>
      </c>
      <c r="H12" s="204"/>
      <c r="I12" s="100">
        <v>578</v>
      </c>
      <c r="J12" s="33">
        <v>4268264</v>
      </c>
      <c r="K12" s="2">
        <f t="shared" si="2"/>
        <v>491053</v>
      </c>
      <c r="L12" s="5">
        <f t="shared" si="3"/>
        <v>2.8335867248001138E-2</v>
      </c>
      <c r="M12" s="5">
        <v>0.58340000000000003</v>
      </c>
      <c r="O12" s="55"/>
    </row>
    <row r="13" spans="1:15" s="32" customFormat="1" ht="15.2" customHeight="1" x14ac:dyDescent="0.2">
      <c r="A13" s="45">
        <v>2015</v>
      </c>
      <c r="B13" s="207"/>
      <c r="C13" s="2">
        <v>471125</v>
      </c>
      <c r="D13" s="210"/>
      <c r="E13" s="2">
        <v>4729</v>
      </c>
      <c r="F13" s="210"/>
      <c r="G13" s="103">
        <v>1668</v>
      </c>
      <c r="H13" s="205"/>
      <c r="I13" s="102" t="s">
        <v>20</v>
      </c>
      <c r="J13" s="33">
        <v>3949216</v>
      </c>
      <c r="K13" s="2">
        <f t="shared" si="2"/>
        <v>477522</v>
      </c>
      <c r="L13" s="5">
        <f t="shared" si="3"/>
        <v>-1.0257611338298053E-2</v>
      </c>
      <c r="M13" s="5">
        <v>0.57030000000000003</v>
      </c>
      <c r="O13" s="55"/>
    </row>
    <row r="14" spans="1:15" s="32" customFormat="1" ht="14.25" customHeight="1" x14ac:dyDescent="0.2">
      <c r="A14" s="45">
        <v>2014</v>
      </c>
      <c r="B14" s="207"/>
      <c r="C14" s="2">
        <v>473518</v>
      </c>
      <c r="D14" s="210"/>
      <c r="E14" s="2">
        <v>6431</v>
      </c>
      <c r="F14" s="210"/>
      <c r="G14" s="2">
        <v>2522</v>
      </c>
      <c r="H14" s="213"/>
      <c r="I14" s="13" t="s">
        <v>20</v>
      </c>
      <c r="J14" s="33">
        <v>4043368</v>
      </c>
      <c r="K14" s="2">
        <f t="shared" si="2"/>
        <v>482471</v>
      </c>
      <c r="L14" s="5">
        <f t="shared" si="3"/>
        <v>-3.1316946045628215E-2</v>
      </c>
      <c r="M14" s="5">
        <v>0.57340000000000002</v>
      </c>
      <c r="O14" s="55"/>
    </row>
    <row r="15" spans="1:15" s="32" customFormat="1" ht="15" x14ac:dyDescent="0.25">
      <c r="A15" s="45">
        <v>2013</v>
      </c>
      <c r="B15" s="207"/>
      <c r="C15" s="2">
        <v>477668</v>
      </c>
      <c r="D15" s="211"/>
      <c r="E15" s="2">
        <v>13695</v>
      </c>
      <c r="F15" s="211"/>
      <c r="G15" s="3">
        <v>6706</v>
      </c>
      <c r="H15" s="213"/>
      <c r="I15" s="13" t="s">
        <v>20</v>
      </c>
      <c r="J15" s="33">
        <v>4418264</v>
      </c>
      <c r="K15" s="2">
        <f t="shared" si="2"/>
        <v>498069</v>
      </c>
      <c r="L15" s="5">
        <f t="shared" si="3"/>
        <v>2.14474242787796E-2</v>
      </c>
      <c r="M15" s="5">
        <v>0.57920000000000005</v>
      </c>
      <c r="O15" s="55"/>
    </row>
    <row r="16" spans="1:15" s="32" customFormat="1" x14ac:dyDescent="0.2">
      <c r="A16" s="8">
        <v>2012</v>
      </c>
      <c r="B16" s="207"/>
      <c r="C16" s="2">
        <v>487611</v>
      </c>
      <c r="D16" s="200"/>
      <c r="E16" s="13" t="s">
        <v>20</v>
      </c>
      <c r="F16" s="200"/>
      <c r="G16" s="13" t="s">
        <v>20</v>
      </c>
      <c r="H16" s="213"/>
      <c r="I16" s="13" t="s">
        <v>20</v>
      </c>
      <c r="J16" s="33">
        <v>3900888</v>
      </c>
      <c r="K16" s="2">
        <f t="shared" si="2"/>
        <v>487611</v>
      </c>
      <c r="L16" s="5">
        <f t="shared" si="3"/>
        <v>7.0035725571433588E-2</v>
      </c>
      <c r="M16" s="5">
        <v>0.57169999999999999</v>
      </c>
      <c r="O16" s="55"/>
    </row>
    <row r="17" spans="1:15" s="32" customFormat="1" x14ac:dyDescent="0.2">
      <c r="A17" s="8">
        <v>2011</v>
      </c>
      <c r="B17" s="207"/>
      <c r="C17" s="2">
        <v>455696</v>
      </c>
      <c r="D17" s="201"/>
      <c r="E17" s="13" t="s">
        <v>20</v>
      </c>
      <c r="F17" s="201"/>
      <c r="G17" s="13" t="s">
        <v>20</v>
      </c>
      <c r="H17" s="213"/>
      <c r="I17" s="13" t="s">
        <v>20</v>
      </c>
      <c r="J17" s="33">
        <v>3645568</v>
      </c>
      <c r="K17" s="2">
        <f t="shared" si="2"/>
        <v>455696</v>
      </c>
      <c r="L17" s="5">
        <f t="shared" si="3"/>
        <v>-4.5664825832825481E-2</v>
      </c>
      <c r="M17" s="5">
        <v>0.56530000000000002</v>
      </c>
      <c r="O17" s="55"/>
    </row>
    <row r="18" spans="1:15" s="32" customFormat="1" x14ac:dyDescent="0.2">
      <c r="A18" s="8">
        <v>2010</v>
      </c>
      <c r="B18" s="207"/>
      <c r="C18" s="2">
        <v>477501</v>
      </c>
      <c r="D18" s="201"/>
      <c r="E18" s="13" t="s">
        <v>20</v>
      </c>
      <c r="F18" s="201"/>
      <c r="G18" s="13" t="s">
        <v>20</v>
      </c>
      <c r="H18" s="213"/>
      <c r="I18" s="13" t="s">
        <v>20</v>
      </c>
      <c r="J18" s="33">
        <v>3820008</v>
      </c>
      <c r="K18" s="2">
        <f t="shared" si="2"/>
        <v>477501</v>
      </c>
      <c r="L18" s="5">
        <f t="shared" si="3"/>
        <v>-4.6432166022302455E-2</v>
      </c>
      <c r="M18" s="5">
        <v>0.56899999999999995</v>
      </c>
      <c r="O18" s="55"/>
    </row>
    <row r="19" spans="1:15" s="32" customFormat="1" x14ac:dyDescent="0.2">
      <c r="A19" s="8">
        <v>2009</v>
      </c>
      <c r="B19" s="207"/>
      <c r="C19" s="2">
        <v>500752</v>
      </c>
      <c r="D19" s="201"/>
      <c r="E19" s="13" t="s">
        <v>20</v>
      </c>
      <c r="F19" s="201"/>
      <c r="G19" s="13" t="s">
        <v>20</v>
      </c>
      <c r="H19" s="213"/>
      <c r="I19" s="13" t="s">
        <v>20</v>
      </c>
      <c r="J19" s="33">
        <v>4006016</v>
      </c>
      <c r="K19" s="2">
        <f t="shared" si="2"/>
        <v>500752</v>
      </c>
      <c r="L19" s="5">
        <f t="shared" si="3"/>
        <v>3.2897898734124992E-2</v>
      </c>
      <c r="M19" s="5">
        <v>0.57499999999999996</v>
      </c>
      <c r="O19" s="55"/>
    </row>
    <row r="20" spans="1:15" x14ac:dyDescent="0.2">
      <c r="A20" s="8">
        <v>2008</v>
      </c>
      <c r="B20" s="207"/>
      <c r="C20" s="2">
        <v>484803</v>
      </c>
      <c r="D20" s="201"/>
      <c r="E20" s="13" t="s">
        <v>20</v>
      </c>
      <c r="F20" s="201"/>
      <c r="G20" s="13" t="s">
        <v>20</v>
      </c>
      <c r="H20" s="213"/>
      <c r="I20" s="13" t="s">
        <v>20</v>
      </c>
      <c r="J20" s="33">
        <v>3878424</v>
      </c>
      <c r="K20" s="2">
        <f t="shared" si="2"/>
        <v>484803</v>
      </c>
      <c r="L20" s="5">
        <f t="shared" si="3"/>
        <v>-3.6163525138520815E-2</v>
      </c>
      <c r="M20" s="5">
        <v>0.58069999999999999</v>
      </c>
      <c r="O20" s="55"/>
    </row>
    <row r="21" spans="1:15" x14ac:dyDescent="0.2">
      <c r="A21" s="8">
        <v>2007</v>
      </c>
      <c r="B21" s="207"/>
      <c r="C21" s="2">
        <v>502993</v>
      </c>
      <c r="D21" s="201"/>
      <c r="E21" s="13" t="s">
        <v>20</v>
      </c>
      <c r="F21" s="201"/>
      <c r="G21" s="13" t="s">
        <v>20</v>
      </c>
      <c r="H21" s="213"/>
      <c r="I21" s="13" t="s">
        <v>20</v>
      </c>
      <c r="J21" s="33">
        <v>4023944</v>
      </c>
      <c r="K21" s="2">
        <f t="shared" si="2"/>
        <v>502993</v>
      </c>
      <c r="L21" s="5">
        <f t="shared" si="3"/>
        <v>-1.5434213256393894E-2</v>
      </c>
      <c r="M21" s="5">
        <v>0.59130000000000005</v>
      </c>
    </row>
    <row r="22" spans="1:15" x14ac:dyDescent="0.2">
      <c r="A22" s="8">
        <v>2006</v>
      </c>
      <c r="B22" s="207"/>
      <c r="C22" s="2">
        <v>510878</v>
      </c>
      <c r="D22" s="201"/>
      <c r="E22" s="13" t="s">
        <v>20</v>
      </c>
      <c r="F22" s="201"/>
      <c r="G22" s="13" t="s">
        <v>20</v>
      </c>
      <c r="H22" s="213"/>
      <c r="I22" s="13" t="s">
        <v>20</v>
      </c>
      <c r="J22" s="33">
        <v>4087024</v>
      </c>
      <c r="K22" s="2">
        <f t="shared" si="2"/>
        <v>510878</v>
      </c>
      <c r="L22" s="5">
        <f t="shared" si="3"/>
        <v>1.5242206006263812E-2</v>
      </c>
      <c r="M22" s="5">
        <v>0.61229999999999996</v>
      </c>
    </row>
    <row r="23" spans="1:15" x14ac:dyDescent="0.2">
      <c r="A23" s="8">
        <v>2005</v>
      </c>
      <c r="B23" s="208"/>
      <c r="C23" s="2">
        <v>503208</v>
      </c>
      <c r="D23" s="201"/>
      <c r="E23" s="13" t="s">
        <v>20</v>
      </c>
      <c r="F23" s="201"/>
      <c r="G23" s="13" t="s">
        <v>20</v>
      </c>
      <c r="H23" s="213"/>
      <c r="I23" s="13" t="s">
        <v>20</v>
      </c>
      <c r="J23" s="33">
        <v>4025664</v>
      </c>
      <c r="K23" s="2">
        <f t="shared" si="2"/>
        <v>503208</v>
      </c>
      <c r="L23" s="5">
        <f t="shared" si="3"/>
        <v>-0.23921661118116094</v>
      </c>
      <c r="M23" s="5">
        <v>0.61129999999999995</v>
      </c>
    </row>
    <row r="24" spans="1:15" x14ac:dyDescent="0.2">
      <c r="A24" s="10">
        <v>2004</v>
      </c>
      <c r="B24" s="192"/>
      <c r="C24" s="2">
        <v>661434</v>
      </c>
      <c r="D24" s="201"/>
      <c r="E24" s="13" t="s">
        <v>20</v>
      </c>
      <c r="F24" s="201"/>
      <c r="G24" s="13" t="s">
        <v>20</v>
      </c>
      <c r="H24" s="213"/>
      <c r="I24" s="13" t="s">
        <v>20</v>
      </c>
      <c r="J24" s="34">
        <v>3307170</v>
      </c>
      <c r="K24" s="2">
        <f t="shared" si="2"/>
        <v>661434</v>
      </c>
      <c r="L24" s="5">
        <f t="shared" si="3"/>
        <v>1.4533122481628446E-2</v>
      </c>
      <c r="M24" s="5">
        <v>0.72750000000000004</v>
      </c>
    </row>
    <row r="25" spans="1:15" x14ac:dyDescent="0.2">
      <c r="A25" s="10">
        <v>2003</v>
      </c>
      <c r="B25" s="193"/>
      <c r="C25" s="2">
        <v>651959</v>
      </c>
      <c r="D25" s="201"/>
      <c r="E25" s="13" t="s">
        <v>20</v>
      </c>
      <c r="F25" s="201"/>
      <c r="G25" s="13" t="s">
        <v>20</v>
      </c>
      <c r="H25" s="213"/>
      <c r="I25" s="13" t="s">
        <v>20</v>
      </c>
      <c r="J25" s="34">
        <v>3259795</v>
      </c>
      <c r="K25" s="2">
        <f t="shared" si="2"/>
        <v>651959</v>
      </c>
      <c r="L25" s="5">
        <f t="shared" si="3"/>
        <v>-2.5638381501507965E-2</v>
      </c>
      <c r="M25" s="5">
        <v>0.72840000000000005</v>
      </c>
    </row>
    <row r="26" spans="1:15" x14ac:dyDescent="0.2">
      <c r="A26" s="10">
        <v>2002</v>
      </c>
      <c r="B26" s="193"/>
      <c r="C26" s="2">
        <v>669114</v>
      </c>
      <c r="D26" s="201"/>
      <c r="E26" s="13" t="s">
        <v>20</v>
      </c>
      <c r="F26" s="201"/>
      <c r="G26" s="13" t="s">
        <v>20</v>
      </c>
      <c r="H26" s="213"/>
      <c r="I26" s="13" t="s">
        <v>20</v>
      </c>
      <c r="J26" s="34">
        <v>3345570</v>
      </c>
      <c r="K26" s="2">
        <f t="shared" si="2"/>
        <v>669114</v>
      </c>
      <c r="L26" s="5">
        <f t="shared" si="3"/>
        <v>-4.5241288776005251E-2</v>
      </c>
      <c r="M26" s="5">
        <v>0.72319999999999995</v>
      </c>
    </row>
    <row r="27" spans="1:15" x14ac:dyDescent="0.2">
      <c r="A27" s="10">
        <v>2001</v>
      </c>
      <c r="B27" s="193"/>
      <c r="C27" s="2">
        <v>700820</v>
      </c>
      <c r="D27" s="201"/>
      <c r="E27" s="13" t="s">
        <v>20</v>
      </c>
      <c r="F27" s="201"/>
      <c r="G27" s="13" t="s">
        <v>20</v>
      </c>
      <c r="H27" s="213"/>
      <c r="I27" s="13" t="s">
        <v>20</v>
      </c>
      <c r="J27" s="34">
        <v>3504100</v>
      </c>
      <c r="K27" s="2">
        <f t="shared" si="2"/>
        <v>700820</v>
      </c>
      <c r="L27" s="5">
        <f t="shared" si="3"/>
        <v>1.6426538882136757E-2</v>
      </c>
      <c r="M27" s="5">
        <v>0.72989999999999999</v>
      </c>
    </row>
    <row r="28" spans="1:15" x14ac:dyDescent="0.2">
      <c r="A28" s="10">
        <v>2000</v>
      </c>
      <c r="B28" s="193"/>
      <c r="C28" s="2">
        <v>689494</v>
      </c>
      <c r="D28" s="201"/>
      <c r="E28" s="13" t="s">
        <v>20</v>
      </c>
      <c r="F28" s="201"/>
      <c r="G28" s="13" t="s">
        <v>20</v>
      </c>
      <c r="H28" s="213"/>
      <c r="I28" s="13" t="s">
        <v>20</v>
      </c>
      <c r="J28" s="34">
        <v>3447470</v>
      </c>
      <c r="K28" s="2">
        <f t="shared" si="2"/>
        <v>689494</v>
      </c>
      <c r="L28" s="5">
        <f t="shared" si="3"/>
        <v>-1.0844225618424998E-2</v>
      </c>
      <c r="M28" s="5">
        <v>0.72760000000000002</v>
      </c>
    </row>
    <row r="29" spans="1:15" ht="15" x14ac:dyDescent="0.25">
      <c r="A29" s="10">
        <v>1999</v>
      </c>
      <c r="B29" s="193"/>
      <c r="C29" s="2">
        <v>697053</v>
      </c>
      <c r="D29" s="201"/>
      <c r="E29" s="13" t="s">
        <v>20</v>
      </c>
      <c r="F29" s="201"/>
      <c r="G29" s="13" t="s">
        <v>20</v>
      </c>
      <c r="H29" s="213"/>
      <c r="I29" s="13" t="s">
        <v>20</v>
      </c>
      <c r="J29" s="34">
        <v>3485265</v>
      </c>
      <c r="K29" s="2">
        <f t="shared" si="2"/>
        <v>697053</v>
      </c>
      <c r="L29" s="5">
        <f t="shared" si="3"/>
        <v>-1.7608417765137475E-2</v>
      </c>
      <c r="M29" s="14">
        <v>0.73080000000000001</v>
      </c>
    </row>
    <row r="30" spans="1:15" x14ac:dyDescent="0.2">
      <c r="A30" s="10">
        <v>1998</v>
      </c>
      <c r="B30" s="193"/>
      <c r="C30" s="2">
        <v>709547</v>
      </c>
      <c r="D30" s="201"/>
      <c r="E30" s="13" t="s">
        <v>20</v>
      </c>
      <c r="F30" s="201"/>
      <c r="G30" s="13" t="s">
        <v>20</v>
      </c>
      <c r="H30" s="213"/>
      <c r="I30" s="13" t="s">
        <v>20</v>
      </c>
      <c r="J30" s="34">
        <v>3547735</v>
      </c>
      <c r="K30" s="2">
        <f t="shared" si="2"/>
        <v>709547</v>
      </c>
      <c r="L30" s="5">
        <f t="shared" si="3"/>
        <v>2.0848679818604544E-2</v>
      </c>
      <c r="M30" s="5">
        <v>0.72540000000000004</v>
      </c>
    </row>
    <row r="31" spans="1:15" x14ac:dyDescent="0.2">
      <c r="A31" s="10">
        <v>1997</v>
      </c>
      <c r="B31" s="193"/>
      <c r="C31" s="2">
        <v>695056</v>
      </c>
      <c r="D31" s="201"/>
      <c r="E31" s="13" t="s">
        <v>20</v>
      </c>
      <c r="F31" s="201"/>
      <c r="G31" s="13" t="s">
        <v>20</v>
      </c>
      <c r="H31" s="213"/>
      <c r="I31" s="13" t="s">
        <v>20</v>
      </c>
      <c r="J31" s="34">
        <v>3475280</v>
      </c>
      <c r="K31" s="2">
        <f t="shared" si="2"/>
        <v>695056</v>
      </c>
      <c r="L31" s="5">
        <f t="shared" si="3"/>
        <v>-7.9498683887068745E-4</v>
      </c>
      <c r="M31" s="5">
        <v>0.71399999999999997</v>
      </c>
    </row>
    <row r="32" spans="1:15" x14ac:dyDescent="0.2">
      <c r="A32" s="10">
        <v>1996</v>
      </c>
      <c r="B32" s="193"/>
      <c r="C32" s="2">
        <v>695609</v>
      </c>
      <c r="D32" s="201"/>
      <c r="E32" s="13" t="s">
        <v>20</v>
      </c>
      <c r="F32" s="201"/>
      <c r="G32" s="13" t="s">
        <v>20</v>
      </c>
      <c r="H32" s="213"/>
      <c r="I32" s="13" t="s">
        <v>20</v>
      </c>
      <c r="J32" s="34">
        <v>3478045</v>
      </c>
      <c r="K32" s="2">
        <f t="shared" si="2"/>
        <v>695609</v>
      </c>
      <c r="L32" s="5">
        <f t="shared" si="3"/>
        <v>-8.5434991256787496E-2</v>
      </c>
      <c r="M32" s="5">
        <v>0.71279999999999999</v>
      </c>
    </row>
    <row r="33" spans="1:13" ht="15" x14ac:dyDescent="0.25">
      <c r="A33" s="10">
        <v>1995</v>
      </c>
      <c r="B33" s="193"/>
      <c r="C33" s="3">
        <v>760590</v>
      </c>
      <c r="D33" s="201"/>
      <c r="E33" s="13" t="s">
        <v>20</v>
      </c>
      <c r="F33" s="201"/>
      <c r="G33" s="13" t="s">
        <v>20</v>
      </c>
      <c r="H33" s="213"/>
      <c r="I33" s="13" t="s">
        <v>20</v>
      </c>
      <c r="J33" s="34">
        <v>3802950</v>
      </c>
      <c r="K33" s="2">
        <f t="shared" si="2"/>
        <v>760590</v>
      </c>
      <c r="L33" s="5">
        <f t="shared" si="3"/>
        <v>3.26975402846948E-2</v>
      </c>
      <c r="M33" s="5">
        <v>0.7117</v>
      </c>
    </row>
    <row r="34" spans="1:13" x14ac:dyDescent="0.2">
      <c r="A34" s="10">
        <v>1994</v>
      </c>
      <c r="B34" s="193"/>
      <c r="C34" s="2">
        <v>736508</v>
      </c>
      <c r="D34" s="201"/>
      <c r="E34" s="13" t="s">
        <v>20</v>
      </c>
      <c r="F34" s="201"/>
      <c r="G34" s="13" t="s">
        <v>20</v>
      </c>
      <c r="H34" s="213"/>
      <c r="I34" s="13" t="s">
        <v>20</v>
      </c>
      <c r="J34" s="34">
        <v>3682540</v>
      </c>
      <c r="K34" s="2">
        <f t="shared" si="2"/>
        <v>736508</v>
      </c>
      <c r="L34" s="5">
        <f t="shared" si="3"/>
        <v>5.8410528917786876E-3</v>
      </c>
      <c r="M34" s="5">
        <v>0.70099999999999996</v>
      </c>
    </row>
    <row r="35" spans="1:13" x14ac:dyDescent="0.2">
      <c r="A35" s="10">
        <v>1993</v>
      </c>
      <c r="B35" s="193"/>
      <c r="C35" s="2">
        <v>732231</v>
      </c>
      <c r="D35" s="201"/>
      <c r="E35" s="13" t="s">
        <v>20</v>
      </c>
      <c r="F35" s="201"/>
      <c r="G35" s="13" t="s">
        <v>20</v>
      </c>
      <c r="H35" s="213"/>
      <c r="I35" s="13" t="s">
        <v>20</v>
      </c>
      <c r="J35" s="34">
        <v>3661155</v>
      </c>
      <c r="K35" s="2">
        <f t="shared" si="2"/>
        <v>732231</v>
      </c>
      <c r="L35" s="5">
        <f t="shared" si="3"/>
        <v>-1.7889692302120931E-2</v>
      </c>
      <c r="M35" s="5">
        <v>0.68169999999999997</v>
      </c>
    </row>
    <row r="36" spans="1:13" x14ac:dyDescent="0.2">
      <c r="A36" s="10">
        <v>1992</v>
      </c>
      <c r="B36" s="193"/>
      <c r="C36" s="2">
        <v>745569</v>
      </c>
      <c r="D36" s="201"/>
      <c r="E36" s="13" t="s">
        <v>20</v>
      </c>
      <c r="F36" s="201"/>
      <c r="G36" s="13" t="s">
        <v>20</v>
      </c>
      <c r="H36" s="213"/>
      <c r="I36" s="13" t="s">
        <v>20</v>
      </c>
      <c r="J36" s="34">
        <v>3727845</v>
      </c>
      <c r="K36" s="2">
        <f t="shared" si="2"/>
        <v>745569</v>
      </c>
      <c r="L36" s="5">
        <f>SUM((K36-K37)/K37)</f>
        <v>1.0827256051183393E-2</v>
      </c>
      <c r="M36" s="5">
        <v>0.68640000000000001</v>
      </c>
    </row>
    <row r="37" spans="1:13" x14ac:dyDescent="0.2">
      <c r="A37" s="10">
        <v>1991</v>
      </c>
      <c r="B37" s="194"/>
      <c r="C37" s="2">
        <v>737583</v>
      </c>
      <c r="D37" s="202"/>
      <c r="E37" s="13" t="s">
        <v>20</v>
      </c>
      <c r="F37" s="202"/>
      <c r="G37" s="13" t="s">
        <v>20</v>
      </c>
      <c r="H37" s="214"/>
      <c r="I37" s="13" t="s">
        <v>20</v>
      </c>
      <c r="J37" s="34">
        <v>3687915</v>
      </c>
      <c r="K37" s="2">
        <f t="shared" si="2"/>
        <v>737583</v>
      </c>
      <c r="L37" s="4" t="s">
        <v>66</v>
      </c>
      <c r="M37" s="5">
        <v>0.68630000000000002</v>
      </c>
    </row>
    <row r="40" spans="1:13" ht="57.75" customHeight="1" x14ac:dyDescent="0.2">
      <c r="A40" s="212" t="s">
        <v>99</v>
      </c>
      <c r="B40" s="212"/>
      <c r="C40" s="212"/>
      <c r="D40" s="212"/>
      <c r="E40" s="212"/>
      <c r="F40" s="212"/>
      <c r="G40" s="212"/>
      <c r="H40" s="212"/>
      <c r="I40" s="212"/>
      <c r="J40" s="212"/>
      <c r="K40" s="212"/>
      <c r="L40" s="212"/>
      <c r="M40" s="212"/>
    </row>
    <row r="41" spans="1:13" x14ac:dyDescent="0.2">
      <c r="A41" s="24" t="s">
        <v>113</v>
      </c>
    </row>
  </sheetData>
  <mergeCells count="18">
    <mergeCell ref="A40:M40"/>
    <mergeCell ref="H14:H37"/>
    <mergeCell ref="F16:F37"/>
    <mergeCell ref="A1:M1"/>
    <mergeCell ref="B24:B37"/>
    <mergeCell ref="A2:A3"/>
    <mergeCell ref="B2:B3"/>
    <mergeCell ref="J2:J3"/>
    <mergeCell ref="D2:E3"/>
    <mergeCell ref="F2:G3"/>
    <mergeCell ref="D16:D37"/>
    <mergeCell ref="H2:I3"/>
    <mergeCell ref="K2:K3"/>
    <mergeCell ref="C2:C3"/>
    <mergeCell ref="H6:H13"/>
    <mergeCell ref="B6:B23"/>
    <mergeCell ref="D6:D15"/>
    <mergeCell ref="F6:F15"/>
  </mergeCells>
  <pageMargins left="0.7" right="0.7" top="0.75" bottom="0.75" header="0.3" footer="0.3"/>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Normal="100" workbookViewId="0">
      <selection sqref="A1:N1"/>
    </sheetView>
  </sheetViews>
  <sheetFormatPr defaultRowHeight="15" x14ac:dyDescent="0.25"/>
  <cols>
    <col min="4" max="4" width="4.7109375" customWidth="1"/>
    <col min="6" max="6" width="4.7109375" customWidth="1"/>
    <col min="8" max="8" width="5.7109375" customWidth="1"/>
    <col min="10" max="10" width="4.7109375" customWidth="1"/>
    <col min="12" max="12" width="13.140625" bestFit="1" customWidth="1"/>
    <col min="13" max="13" width="13.140625" customWidth="1"/>
  </cols>
  <sheetData>
    <row r="1" spans="1:14" ht="15.2" customHeight="1" x14ac:dyDescent="0.25">
      <c r="A1" s="221" t="s">
        <v>68</v>
      </c>
      <c r="B1" s="222"/>
      <c r="C1" s="222"/>
      <c r="D1" s="222"/>
      <c r="E1" s="222"/>
      <c r="F1" s="222"/>
      <c r="G1" s="222"/>
      <c r="H1" s="222"/>
      <c r="I1" s="222"/>
      <c r="J1" s="222"/>
      <c r="K1" s="222"/>
      <c r="L1" s="222"/>
      <c r="M1" s="222"/>
      <c r="N1" s="223"/>
    </row>
    <row r="2" spans="1:14" ht="15" customHeight="1" x14ac:dyDescent="0.25">
      <c r="A2" s="195" t="s">
        <v>1</v>
      </c>
      <c r="B2" s="195" t="s">
        <v>17</v>
      </c>
      <c r="C2" s="195" t="s">
        <v>77</v>
      </c>
      <c r="D2" s="197" t="s">
        <v>78</v>
      </c>
      <c r="E2" s="198"/>
      <c r="F2" s="197" t="s">
        <v>79</v>
      </c>
      <c r="G2" s="198"/>
      <c r="H2" s="197" t="s">
        <v>97</v>
      </c>
      <c r="I2" s="198"/>
      <c r="J2" s="197" t="s">
        <v>101</v>
      </c>
      <c r="K2" s="198"/>
      <c r="L2" s="195" t="s">
        <v>19</v>
      </c>
      <c r="M2" s="195" t="s">
        <v>106</v>
      </c>
      <c r="N2" s="22" t="s">
        <v>14</v>
      </c>
    </row>
    <row r="3" spans="1:14" ht="26.25" x14ac:dyDescent="0.25">
      <c r="A3" s="196"/>
      <c r="B3" s="196"/>
      <c r="C3" s="196"/>
      <c r="D3" s="224"/>
      <c r="E3" s="225"/>
      <c r="F3" s="224"/>
      <c r="G3" s="225"/>
      <c r="H3" s="224"/>
      <c r="I3" s="225"/>
      <c r="J3" s="224"/>
      <c r="K3" s="225"/>
      <c r="L3" s="196"/>
      <c r="M3" s="196"/>
      <c r="N3" s="23" t="s">
        <v>64</v>
      </c>
    </row>
    <row r="4" spans="1:14" s="15" customFormat="1" ht="15" customHeight="1" x14ac:dyDescent="0.25">
      <c r="A4" s="45">
        <v>2024</v>
      </c>
      <c r="B4" s="206"/>
      <c r="C4" s="98">
        <v>20177</v>
      </c>
      <c r="D4" s="215" t="s">
        <v>90</v>
      </c>
      <c r="E4" s="89">
        <v>263</v>
      </c>
      <c r="F4" s="215" t="s">
        <v>87</v>
      </c>
      <c r="G4" s="91">
        <v>54</v>
      </c>
      <c r="H4" s="262" t="s">
        <v>98</v>
      </c>
      <c r="I4" s="93">
        <v>9</v>
      </c>
      <c r="J4" s="218" t="s">
        <v>100</v>
      </c>
      <c r="K4" s="99">
        <v>3206</v>
      </c>
      <c r="L4" s="106">
        <f>SUM((C4*8)+(E4*24)+(G4*40)+(I4*80)+(K4*6))</f>
        <v>189844</v>
      </c>
      <c r="M4" s="86">
        <f t="shared" ref="M4" si="0">SUM(C4,E4,G4,I4,K4)</f>
        <v>23709</v>
      </c>
      <c r="N4" s="5">
        <f>SUM((M4-M5)/M5)</f>
        <v>1.7073484620994381E-2</v>
      </c>
    </row>
    <row r="5" spans="1:14" s="15" customFormat="1" ht="15" customHeight="1" x14ac:dyDescent="0.25">
      <c r="A5" s="45">
        <v>2023</v>
      </c>
      <c r="B5" s="207"/>
      <c r="C5" s="98">
        <v>20974</v>
      </c>
      <c r="D5" s="216"/>
      <c r="E5" s="89">
        <v>232</v>
      </c>
      <c r="F5" s="216"/>
      <c r="G5" s="91">
        <v>63</v>
      </c>
      <c r="H5" s="262"/>
      <c r="I5" s="93">
        <v>13</v>
      </c>
      <c r="J5" s="219"/>
      <c r="K5" s="99">
        <v>2029</v>
      </c>
      <c r="L5" s="106">
        <f>SUM((C5*8)+(E5*24)+(G5*40)+(I5*80)+(K5*6))</f>
        <v>189094</v>
      </c>
      <c r="M5" s="86">
        <f t="shared" ref="M5" si="1">SUM(C5,E5,G5,I5,K5)</f>
        <v>23311</v>
      </c>
      <c r="N5" s="5">
        <f>SUM((M5-M6)/M6)</f>
        <v>3.1323275671371054E-2</v>
      </c>
    </row>
    <row r="6" spans="1:14" s="15" customFormat="1" ht="15" customHeight="1" x14ac:dyDescent="0.25">
      <c r="A6" s="45">
        <v>2022</v>
      </c>
      <c r="B6" s="207"/>
      <c r="C6" s="98">
        <v>18599</v>
      </c>
      <c r="D6" s="216"/>
      <c r="E6" s="89">
        <v>207</v>
      </c>
      <c r="F6" s="216"/>
      <c r="G6" s="91">
        <v>58</v>
      </c>
      <c r="H6" s="262"/>
      <c r="I6" s="93">
        <v>11</v>
      </c>
      <c r="J6" s="219"/>
      <c r="K6" s="263">
        <v>3728</v>
      </c>
      <c r="L6" s="106">
        <f>SUM((C6*8)+(E6*24)+(G6*40)+(I6*80)+(K6*6))</f>
        <v>179328</v>
      </c>
      <c r="M6" s="86">
        <f t="shared" ref="M6:M11" si="2">SUM(C6,E6,G6,I6,K6)</f>
        <v>22603</v>
      </c>
      <c r="N6" s="5">
        <f>SUM((M6-M7)/M7)</f>
        <v>-6.7686850354726949E-2</v>
      </c>
    </row>
    <row r="7" spans="1:14" s="15" customFormat="1" ht="15" customHeight="1" x14ac:dyDescent="0.25">
      <c r="A7" s="45">
        <v>2021</v>
      </c>
      <c r="B7" s="207"/>
      <c r="C7" s="98">
        <v>21475</v>
      </c>
      <c r="D7" s="216"/>
      <c r="E7" s="89">
        <v>229</v>
      </c>
      <c r="F7" s="216"/>
      <c r="G7" s="91">
        <v>60</v>
      </c>
      <c r="H7" s="262"/>
      <c r="I7" s="93">
        <v>8</v>
      </c>
      <c r="J7" s="219"/>
      <c r="K7" s="99">
        <v>2472</v>
      </c>
      <c r="L7" s="106">
        <f>SUM((C7*8)+(E7*24)+(G7*40)+(I7*80)+(K7*6))</f>
        <v>195168</v>
      </c>
      <c r="M7" s="86">
        <f t="shared" si="2"/>
        <v>24244</v>
      </c>
      <c r="N7" s="5">
        <f>SUM((M7-M8)/M8)</f>
        <v>-0.11608575178649555</v>
      </c>
    </row>
    <row r="8" spans="1:14" s="15" customFormat="1" ht="15" customHeight="1" x14ac:dyDescent="0.25">
      <c r="A8" s="45">
        <v>2020</v>
      </c>
      <c r="B8" s="207"/>
      <c r="C8" s="2">
        <f>SUM(23824+716)</f>
        <v>24540</v>
      </c>
      <c r="D8" s="216"/>
      <c r="E8" s="89">
        <v>267</v>
      </c>
      <c r="F8" s="216"/>
      <c r="G8" s="91">
        <v>63</v>
      </c>
      <c r="H8" s="262"/>
      <c r="I8" s="93">
        <v>9</v>
      </c>
      <c r="J8" s="219"/>
      <c r="K8" s="93">
        <v>2549</v>
      </c>
      <c r="L8" s="107">
        <f>SUM((C8*8)+(E8*24)+(G8*40)+(I8*80)+(K8*6))</f>
        <v>221262</v>
      </c>
      <c r="M8" s="92">
        <f t="shared" si="2"/>
        <v>27428</v>
      </c>
      <c r="N8" s="14">
        <f>SUM((M8-M9)/M9)</f>
        <v>0.15026210945690921</v>
      </c>
    </row>
    <row r="9" spans="1:14" s="15" customFormat="1" ht="15" customHeight="1" x14ac:dyDescent="0.25">
      <c r="A9" s="45">
        <v>2019</v>
      </c>
      <c r="B9" s="207"/>
      <c r="C9" s="2">
        <f>SUM(20692+548)</f>
        <v>21240</v>
      </c>
      <c r="D9" s="216"/>
      <c r="E9" s="89">
        <v>168</v>
      </c>
      <c r="F9" s="216"/>
      <c r="G9" s="91">
        <v>34</v>
      </c>
      <c r="H9" s="262"/>
      <c r="I9" s="93">
        <v>7</v>
      </c>
      <c r="J9" s="219"/>
      <c r="K9" s="93">
        <v>2396</v>
      </c>
      <c r="L9" s="106">
        <f>SUM((C9*8)+(E9*24)+(G9*40)+(I9*80)+(K9*6))</f>
        <v>190248</v>
      </c>
      <c r="M9" s="86">
        <f t="shared" si="2"/>
        <v>23845</v>
      </c>
      <c r="N9" s="5">
        <f>SUM((M9-M10)/M10)</f>
        <v>2.7580262874380521E-2</v>
      </c>
    </row>
    <row r="10" spans="1:14" s="15" customFormat="1" ht="15" customHeight="1" x14ac:dyDescent="0.25">
      <c r="A10" s="45">
        <v>2018</v>
      </c>
      <c r="B10" s="207"/>
      <c r="C10" s="2">
        <f>SUM(20133+583)</f>
        <v>20716</v>
      </c>
      <c r="D10" s="216"/>
      <c r="E10" s="2">
        <v>195</v>
      </c>
      <c r="F10" s="216"/>
      <c r="G10" s="75">
        <v>52</v>
      </c>
      <c r="H10" s="262"/>
      <c r="I10" s="79">
        <v>15</v>
      </c>
      <c r="J10" s="219"/>
      <c r="K10" s="78">
        <v>2227</v>
      </c>
      <c r="L10" s="106">
        <v>187050</v>
      </c>
      <c r="M10" s="86">
        <f t="shared" si="2"/>
        <v>23205</v>
      </c>
      <c r="N10" s="5">
        <f t="shared" ref="N10:N26" si="3">SUM((M10-M11)/M11)</f>
        <v>6.3084112149532703E-2</v>
      </c>
    </row>
    <row r="11" spans="1:14" s="15" customFormat="1" ht="15" customHeight="1" x14ac:dyDescent="0.25">
      <c r="A11" s="45">
        <v>2017</v>
      </c>
      <c r="B11" s="207"/>
      <c r="C11" s="2">
        <v>19666</v>
      </c>
      <c r="D11" s="216"/>
      <c r="E11" s="2">
        <v>163</v>
      </c>
      <c r="F11" s="216"/>
      <c r="G11" s="75">
        <v>22</v>
      </c>
      <c r="H11" s="262"/>
      <c r="I11" s="78">
        <v>6</v>
      </c>
      <c r="J11" s="219"/>
      <c r="K11" s="78">
        <v>1971</v>
      </c>
      <c r="L11" s="106">
        <v>174426</v>
      </c>
      <c r="M11" s="86">
        <f t="shared" si="2"/>
        <v>21828</v>
      </c>
      <c r="N11" s="5">
        <f t="shared" si="3"/>
        <v>-1.4804116266474094E-2</v>
      </c>
    </row>
    <row r="12" spans="1:14" s="15" customFormat="1" ht="15" customHeight="1" x14ac:dyDescent="0.25">
      <c r="A12" s="45">
        <v>2016</v>
      </c>
      <c r="B12" s="207"/>
      <c r="C12" s="2">
        <v>19972</v>
      </c>
      <c r="D12" s="216"/>
      <c r="E12" s="2">
        <v>174</v>
      </c>
      <c r="F12" s="216"/>
      <c r="G12" s="75">
        <v>59</v>
      </c>
      <c r="H12" s="240"/>
      <c r="I12" s="78"/>
      <c r="J12" s="219"/>
      <c r="K12" s="78">
        <v>1951</v>
      </c>
      <c r="L12" s="106">
        <v>178018</v>
      </c>
      <c r="M12" s="86">
        <f t="shared" ref="M12:M28" si="4">SUM(C12,E12,G12,I12,K12)</f>
        <v>22156</v>
      </c>
      <c r="N12" s="5">
        <f t="shared" si="3"/>
        <v>-5.4899117007208974E-2</v>
      </c>
    </row>
    <row r="13" spans="1:14" s="15" customFormat="1" ht="15" customHeight="1" x14ac:dyDescent="0.25">
      <c r="A13" s="45">
        <v>2015</v>
      </c>
      <c r="B13" s="207"/>
      <c r="C13" s="2">
        <v>21427</v>
      </c>
      <c r="D13" s="216"/>
      <c r="E13" s="2">
        <v>100</v>
      </c>
      <c r="F13" s="216"/>
      <c r="G13" s="75">
        <v>39</v>
      </c>
      <c r="H13" s="240"/>
      <c r="I13" s="78"/>
      <c r="J13" s="220"/>
      <c r="K13" s="78">
        <v>1877</v>
      </c>
      <c r="L13" s="106">
        <v>185741</v>
      </c>
      <c r="M13" s="86">
        <f t="shared" si="4"/>
        <v>23443</v>
      </c>
      <c r="N13" s="5">
        <f>SUM((M13-M14)/M14)</f>
        <v>0.13867301340586749</v>
      </c>
    </row>
    <row r="14" spans="1:14" s="15" customFormat="1" ht="15.2" customHeight="1" x14ac:dyDescent="0.25">
      <c r="A14" s="45">
        <v>2014</v>
      </c>
      <c r="B14" s="207"/>
      <c r="C14" s="2">
        <v>20439</v>
      </c>
      <c r="D14" s="216"/>
      <c r="E14" s="2">
        <v>111</v>
      </c>
      <c r="F14" s="216"/>
      <c r="G14" s="75">
        <v>38</v>
      </c>
      <c r="H14" s="240"/>
      <c r="I14" s="78"/>
      <c r="J14" s="229"/>
      <c r="K14" s="89"/>
      <c r="L14" s="33">
        <v>167696</v>
      </c>
      <c r="M14" s="86">
        <f t="shared" si="4"/>
        <v>20588</v>
      </c>
      <c r="N14" s="5">
        <f t="shared" si="3"/>
        <v>3.8958417440452163E-2</v>
      </c>
    </row>
    <row r="15" spans="1:14" s="15" customFormat="1" x14ac:dyDescent="0.25">
      <c r="A15" s="45">
        <v>2013</v>
      </c>
      <c r="B15" s="207"/>
      <c r="C15" s="2">
        <v>19366</v>
      </c>
      <c r="D15" s="217"/>
      <c r="E15" s="3">
        <v>318</v>
      </c>
      <c r="F15" s="217"/>
      <c r="G15" s="76">
        <v>132</v>
      </c>
      <c r="H15" s="240"/>
      <c r="I15" s="79"/>
      <c r="J15" s="230"/>
      <c r="K15" s="3"/>
      <c r="L15" s="33">
        <v>167840</v>
      </c>
      <c r="M15" s="86">
        <f t="shared" si="4"/>
        <v>19816</v>
      </c>
      <c r="N15" s="5">
        <f t="shared" si="3"/>
        <v>1.2518522303408103E-2</v>
      </c>
    </row>
    <row r="16" spans="1:14" s="15" customFormat="1" x14ac:dyDescent="0.25">
      <c r="A16" s="8">
        <v>2012</v>
      </c>
      <c r="B16" s="207"/>
      <c r="C16" s="2">
        <v>19571</v>
      </c>
      <c r="D16" s="231"/>
      <c r="E16" s="13" t="s">
        <v>20</v>
      </c>
      <c r="F16" s="231"/>
      <c r="G16" s="77" t="s">
        <v>20</v>
      </c>
      <c r="H16" s="237"/>
      <c r="I16" s="74"/>
      <c r="J16" s="241"/>
      <c r="K16" s="13" t="s">
        <v>20</v>
      </c>
      <c r="L16" s="33">
        <v>156568</v>
      </c>
      <c r="M16" s="86">
        <f t="shared" si="4"/>
        <v>19571</v>
      </c>
      <c r="N16" s="5">
        <f t="shared" si="3"/>
        <v>5.5780331229433024E-2</v>
      </c>
    </row>
    <row r="17" spans="1:14" s="15" customFormat="1" x14ac:dyDescent="0.25">
      <c r="A17" s="8">
        <v>2011</v>
      </c>
      <c r="B17" s="207"/>
      <c r="C17" s="2">
        <v>18537</v>
      </c>
      <c r="D17" s="232"/>
      <c r="E17" s="13" t="s">
        <v>20</v>
      </c>
      <c r="F17" s="232"/>
      <c r="G17" s="77" t="s">
        <v>20</v>
      </c>
      <c r="H17" s="238"/>
      <c r="I17" s="74"/>
      <c r="J17" s="242"/>
      <c r="K17" s="13" t="s">
        <v>20</v>
      </c>
      <c r="L17" s="33">
        <v>148296</v>
      </c>
      <c r="M17" s="86">
        <f t="shared" si="4"/>
        <v>18537</v>
      </c>
      <c r="N17" s="5">
        <f t="shared" si="3"/>
        <v>-2.6418067226890756E-2</v>
      </c>
    </row>
    <row r="18" spans="1:14" s="15" customFormat="1" x14ac:dyDescent="0.25">
      <c r="A18" s="8">
        <v>2010</v>
      </c>
      <c r="B18" s="207"/>
      <c r="C18" s="2">
        <v>19040</v>
      </c>
      <c r="D18" s="232"/>
      <c r="E18" s="13" t="s">
        <v>20</v>
      </c>
      <c r="F18" s="232"/>
      <c r="G18" s="77" t="s">
        <v>20</v>
      </c>
      <c r="H18" s="238"/>
      <c r="I18" s="74"/>
      <c r="J18" s="242"/>
      <c r="K18" s="13" t="s">
        <v>20</v>
      </c>
      <c r="L18" s="33">
        <v>152320</v>
      </c>
      <c r="M18" s="86">
        <f t="shared" si="4"/>
        <v>19040</v>
      </c>
      <c r="N18" s="5">
        <f t="shared" si="3"/>
        <v>-2.1431875417587502E-2</v>
      </c>
    </row>
    <row r="19" spans="1:14" s="15" customFormat="1" x14ac:dyDescent="0.25">
      <c r="A19" s="8">
        <v>2009</v>
      </c>
      <c r="B19" s="207"/>
      <c r="C19" s="2">
        <v>19457</v>
      </c>
      <c r="D19" s="232"/>
      <c r="E19" s="13" t="s">
        <v>20</v>
      </c>
      <c r="F19" s="232"/>
      <c r="G19" s="77" t="s">
        <v>20</v>
      </c>
      <c r="H19" s="238"/>
      <c r="I19" s="74"/>
      <c r="J19" s="242"/>
      <c r="K19" s="13" t="s">
        <v>20</v>
      </c>
      <c r="L19" s="33">
        <v>155656</v>
      </c>
      <c r="M19" s="86">
        <f t="shared" si="4"/>
        <v>19457</v>
      </c>
      <c r="N19" s="5">
        <f t="shared" si="3"/>
        <v>3.1435538592027142E-2</v>
      </c>
    </row>
    <row r="20" spans="1:14" x14ac:dyDescent="0.25">
      <c r="A20" s="8">
        <v>2008</v>
      </c>
      <c r="B20" s="207"/>
      <c r="C20" s="2">
        <v>18864</v>
      </c>
      <c r="D20" s="232"/>
      <c r="E20" s="13" t="s">
        <v>20</v>
      </c>
      <c r="F20" s="232"/>
      <c r="G20" s="77" t="s">
        <v>20</v>
      </c>
      <c r="H20" s="238"/>
      <c r="I20" s="74"/>
      <c r="J20" s="242"/>
      <c r="K20" s="13" t="s">
        <v>20</v>
      </c>
      <c r="L20" s="33">
        <v>150912</v>
      </c>
      <c r="M20" s="86">
        <f t="shared" si="4"/>
        <v>18864</v>
      </c>
      <c r="N20" s="5">
        <f t="shared" si="3"/>
        <v>-0.10888563465444755</v>
      </c>
    </row>
    <row r="21" spans="1:14" x14ac:dyDescent="0.25">
      <c r="A21" s="8">
        <v>2007</v>
      </c>
      <c r="B21" s="207"/>
      <c r="C21" s="2">
        <v>21169</v>
      </c>
      <c r="D21" s="232"/>
      <c r="E21" s="13" t="s">
        <v>20</v>
      </c>
      <c r="F21" s="232"/>
      <c r="G21" s="77" t="s">
        <v>20</v>
      </c>
      <c r="H21" s="238"/>
      <c r="I21" s="74"/>
      <c r="J21" s="242"/>
      <c r="K21" s="13" t="s">
        <v>20</v>
      </c>
      <c r="L21" s="33">
        <v>169352</v>
      </c>
      <c r="M21" s="86">
        <f t="shared" si="4"/>
        <v>21169</v>
      </c>
      <c r="N21" s="5">
        <f t="shared" si="3"/>
        <v>2.5232468035645099E-2</v>
      </c>
    </row>
    <row r="22" spans="1:14" x14ac:dyDescent="0.25">
      <c r="A22" s="8">
        <v>2006</v>
      </c>
      <c r="B22" s="207"/>
      <c r="C22" s="2">
        <v>20648</v>
      </c>
      <c r="D22" s="232"/>
      <c r="E22" s="13" t="s">
        <v>20</v>
      </c>
      <c r="F22" s="232"/>
      <c r="G22" s="77" t="s">
        <v>20</v>
      </c>
      <c r="H22" s="238"/>
      <c r="I22" s="74"/>
      <c r="J22" s="242"/>
      <c r="K22" s="13" t="s">
        <v>20</v>
      </c>
      <c r="L22" s="33">
        <v>165184</v>
      </c>
      <c r="M22" s="86">
        <f t="shared" si="4"/>
        <v>20648</v>
      </c>
      <c r="N22" s="5">
        <f t="shared" si="3"/>
        <v>-0.18177134931642561</v>
      </c>
    </row>
    <row r="23" spans="1:14" x14ac:dyDescent="0.25">
      <c r="A23" s="8">
        <v>2005</v>
      </c>
      <c r="B23" s="208"/>
      <c r="C23" s="3">
        <v>25235</v>
      </c>
      <c r="D23" s="233"/>
      <c r="E23" s="13" t="s">
        <v>20</v>
      </c>
      <c r="F23" s="233"/>
      <c r="G23" s="77" t="s">
        <v>20</v>
      </c>
      <c r="H23" s="239"/>
      <c r="I23" s="74"/>
      <c r="J23" s="243"/>
      <c r="K23" s="13" t="s">
        <v>20</v>
      </c>
      <c r="L23" s="33">
        <v>201880</v>
      </c>
      <c r="M23" s="86">
        <f t="shared" si="4"/>
        <v>25235</v>
      </c>
      <c r="N23" s="4" t="s">
        <v>66</v>
      </c>
    </row>
    <row r="24" spans="1:14" x14ac:dyDescent="0.25">
      <c r="M24" s="86"/>
      <c r="N24" s="5"/>
    </row>
    <row r="25" spans="1:14" x14ac:dyDescent="0.25">
      <c r="A25" s="108">
        <v>1998</v>
      </c>
      <c r="B25" s="234"/>
      <c r="C25" s="48">
        <v>78933</v>
      </c>
      <c r="D25" s="231"/>
      <c r="E25" s="52" t="s">
        <v>20</v>
      </c>
      <c r="F25" s="231"/>
      <c r="G25" s="73" t="s">
        <v>20</v>
      </c>
      <c r="H25" s="237"/>
      <c r="I25" s="74"/>
      <c r="J25" s="226"/>
      <c r="K25" s="52" t="s">
        <v>20</v>
      </c>
      <c r="L25" s="109">
        <v>236799</v>
      </c>
      <c r="M25" s="86">
        <f t="shared" si="4"/>
        <v>78933</v>
      </c>
      <c r="N25" s="5">
        <f t="shared" si="3"/>
        <v>1.7636820730999807E-2</v>
      </c>
    </row>
    <row r="26" spans="1:14" x14ac:dyDescent="0.25">
      <c r="A26" s="49">
        <v>1997</v>
      </c>
      <c r="B26" s="235"/>
      <c r="C26" s="48">
        <v>77565</v>
      </c>
      <c r="D26" s="232"/>
      <c r="E26" s="52" t="s">
        <v>20</v>
      </c>
      <c r="F26" s="232"/>
      <c r="G26" s="73" t="s">
        <v>20</v>
      </c>
      <c r="H26" s="238"/>
      <c r="I26" s="74"/>
      <c r="J26" s="227"/>
      <c r="K26" s="52" t="s">
        <v>20</v>
      </c>
      <c r="L26" s="109">
        <v>232695</v>
      </c>
      <c r="M26" s="86">
        <f t="shared" si="4"/>
        <v>77565</v>
      </c>
      <c r="N26" s="5">
        <f t="shared" si="3"/>
        <v>1.3616821086470735E-2</v>
      </c>
    </row>
    <row r="27" spans="1:14" x14ac:dyDescent="0.25">
      <c r="A27" s="49">
        <v>1996</v>
      </c>
      <c r="B27" s="235"/>
      <c r="C27" s="48">
        <v>76523</v>
      </c>
      <c r="D27" s="232"/>
      <c r="E27" s="52" t="s">
        <v>20</v>
      </c>
      <c r="F27" s="232"/>
      <c r="G27" s="73" t="s">
        <v>20</v>
      </c>
      <c r="H27" s="238"/>
      <c r="I27" s="74"/>
      <c r="J27" s="227"/>
      <c r="K27" s="52" t="s">
        <v>20</v>
      </c>
      <c r="L27" s="109">
        <v>229569</v>
      </c>
      <c r="M27" s="86">
        <f t="shared" si="4"/>
        <v>76523</v>
      </c>
      <c r="N27" s="5">
        <f>SUM((M27-M28)/M28)</f>
        <v>-4.9946614357013384E-2</v>
      </c>
    </row>
    <row r="28" spans="1:14" x14ac:dyDescent="0.25">
      <c r="A28" s="49">
        <v>1995</v>
      </c>
      <c r="B28" s="236"/>
      <c r="C28" s="48">
        <v>80546</v>
      </c>
      <c r="D28" s="233"/>
      <c r="E28" s="52" t="s">
        <v>20</v>
      </c>
      <c r="F28" s="233"/>
      <c r="G28" s="73" t="s">
        <v>20</v>
      </c>
      <c r="H28" s="239"/>
      <c r="I28" s="74"/>
      <c r="J28" s="228"/>
      <c r="K28" s="52" t="s">
        <v>20</v>
      </c>
      <c r="L28" s="109">
        <v>241638</v>
      </c>
      <c r="M28" s="86">
        <f t="shared" si="4"/>
        <v>80546</v>
      </c>
      <c r="N28" s="4" t="s">
        <v>66</v>
      </c>
    </row>
    <row r="31" spans="1:14" ht="62.25" customHeight="1" x14ac:dyDescent="0.25">
      <c r="A31" s="212" t="s">
        <v>99</v>
      </c>
      <c r="B31" s="212"/>
      <c r="C31" s="212"/>
      <c r="D31" s="212"/>
      <c r="E31" s="212"/>
      <c r="F31" s="212"/>
      <c r="G31" s="212"/>
      <c r="H31" s="212"/>
      <c r="I31" s="212"/>
      <c r="J31" s="212"/>
      <c r="K31" s="212"/>
      <c r="L31" s="212"/>
      <c r="M31" s="212"/>
      <c r="N31" s="212"/>
    </row>
    <row r="32" spans="1:14" ht="17.25" customHeight="1" x14ac:dyDescent="0.25">
      <c r="A32" s="212" t="s">
        <v>110</v>
      </c>
      <c r="B32" s="212"/>
      <c r="C32" s="212"/>
      <c r="D32" s="212"/>
      <c r="E32" s="212"/>
      <c r="F32" s="212"/>
      <c r="G32" s="212"/>
      <c r="H32" s="212"/>
      <c r="I32" s="212"/>
      <c r="J32" s="212"/>
      <c r="K32" s="212"/>
      <c r="L32" s="212"/>
      <c r="M32" s="212"/>
      <c r="N32" s="212"/>
    </row>
  </sheetData>
  <mergeCells count="28">
    <mergeCell ref="J4:J13"/>
    <mergeCell ref="J25:J28"/>
    <mergeCell ref="J14:J15"/>
    <mergeCell ref="A32:N32"/>
    <mergeCell ref="A31:N31"/>
    <mergeCell ref="D16:D23"/>
    <mergeCell ref="F16:F23"/>
    <mergeCell ref="F25:F28"/>
    <mergeCell ref="D25:D28"/>
    <mergeCell ref="B25:B28"/>
    <mergeCell ref="H16:H23"/>
    <mergeCell ref="H25:H28"/>
    <mergeCell ref="H12:H15"/>
    <mergeCell ref="J16:J23"/>
    <mergeCell ref="B4:B23"/>
    <mergeCell ref="A1:N1"/>
    <mergeCell ref="A2:A3"/>
    <mergeCell ref="B2:B3"/>
    <mergeCell ref="C2:C3"/>
    <mergeCell ref="L2:L3"/>
    <mergeCell ref="F2:G3"/>
    <mergeCell ref="D2:E3"/>
    <mergeCell ref="H2:I3"/>
    <mergeCell ref="J2:K3"/>
    <mergeCell ref="M2:M3"/>
    <mergeCell ref="D4:D15"/>
    <mergeCell ref="F4:F15"/>
    <mergeCell ref="H4:H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
  <sheetViews>
    <sheetView zoomScaleNormal="100" workbookViewId="0">
      <selection sqref="A1:L1"/>
    </sheetView>
  </sheetViews>
  <sheetFormatPr defaultRowHeight="15" x14ac:dyDescent="0.25"/>
  <cols>
    <col min="1" max="1" width="9.28515625" bestFit="1" customWidth="1"/>
    <col min="3" max="3" width="9.85546875" bestFit="1" customWidth="1"/>
    <col min="4" max="4" width="6.7109375" customWidth="1"/>
    <col min="5" max="5" width="9.85546875" customWidth="1"/>
    <col min="6" max="6" width="6.7109375" customWidth="1"/>
    <col min="7" max="7" width="9.85546875" customWidth="1"/>
    <col min="8" max="8" width="6.7109375" customWidth="1"/>
    <col min="9" max="9" width="9.85546875" customWidth="1"/>
    <col min="10" max="10" width="14.85546875" bestFit="1" customWidth="1"/>
    <col min="11" max="11" width="14.85546875" customWidth="1"/>
    <col min="12" max="12" width="9.28515625" bestFit="1" customWidth="1"/>
    <col min="13" max="13" width="14.28515625" bestFit="1" customWidth="1"/>
  </cols>
  <sheetData>
    <row r="1" spans="1:12" ht="15.2" customHeight="1" x14ac:dyDescent="0.25">
      <c r="A1" s="221" t="s">
        <v>69</v>
      </c>
      <c r="B1" s="222"/>
      <c r="C1" s="222"/>
      <c r="D1" s="222"/>
      <c r="E1" s="222"/>
      <c r="F1" s="222"/>
      <c r="G1" s="222"/>
      <c r="H1" s="222"/>
      <c r="I1" s="222"/>
      <c r="J1" s="222"/>
      <c r="K1" s="222"/>
      <c r="L1" s="223"/>
    </row>
    <row r="2" spans="1:12" ht="15" customHeight="1" x14ac:dyDescent="0.25">
      <c r="A2" s="195" t="s">
        <v>1</v>
      </c>
      <c r="B2" s="195" t="s">
        <v>17</v>
      </c>
      <c r="C2" s="195" t="s">
        <v>77</v>
      </c>
      <c r="D2" s="197" t="s">
        <v>78</v>
      </c>
      <c r="E2" s="198"/>
      <c r="F2" s="197" t="s">
        <v>79</v>
      </c>
      <c r="G2" s="198"/>
      <c r="H2" s="197" t="s">
        <v>97</v>
      </c>
      <c r="I2" s="198"/>
      <c r="J2" s="195" t="s">
        <v>19</v>
      </c>
      <c r="K2" s="195" t="s">
        <v>106</v>
      </c>
      <c r="L2" s="71" t="s">
        <v>14</v>
      </c>
    </row>
    <row r="3" spans="1:12" ht="26.25" x14ac:dyDescent="0.25">
      <c r="A3" s="250"/>
      <c r="B3" s="250"/>
      <c r="C3" s="196"/>
      <c r="D3" s="203"/>
      <c r="E3" s="225"/>
      <c r="F3" s="203"/>
      <c r="G3" s="225"/>
      <c r="H3" s="203"/>
      <c r="I3" s="225"/>
      <c r="J3" s="250"/>
      <c r="K3" s="196"/>
      <c r="L3" s="72" t="s">
        <v>64</v>
      </c>
    </row>
    <row r="4" spans="1:12" s="15" customFormat="1" ht="15" customHeight="1" x14ac:dyDescent="0.25">
      <c r="A4" s="258">
        <v>2024</v>
      </c>
      <c r="B4" s="254">
        <v>19</v>
      </c>
      <c r="C4" s="256">
        <v>71460</v>
      </c>
      <c r="D4" s="254">
        <v>57</v>
      </c>
      <c r="E4" s="259">
        <v>2288</v>
      </c>
      <c r="F4" s="254">
        <v>95</v>
      </c>
      <c r="G4" s="259">
        <v>722</v>
      </c>
      <c r="H4" s="254">
        <v>190</v>
      </c>
      <c r="I4" s="259">
        <v>170</v>
      </c>
      <c r="J4" s="255">
        <f>SUM((C4*19)+(E4*57)+(G4*95)+(I4*190))</f>
        <v>1589046</v>
      </c>
      <c r="K4" s="260">
        <f t="shared" ref="K4" si="0">SUM(C4,E4,G4,I4)</f>
        <v>74640</v>
      </c>
      <c r="L4" s="5">
        <f>SUM((K4-K5)/K5)</f>
        <v>-4.5792743729385597E-2</v>
      </c>
    </row>
    <row r="5" spans="1:12" s="15" customFormat="1" ht="15" customHeight="1" x14ac:dyDescent="0.25">
      <c r="A5" s="105" t="s">
        <v>111</v>
      </c>
      <c r="B5" s="122">
        <v>16.5</v>
      </c>
      <c r="C5" s="2">
        <v>74771</v>
      </c>
      <c r="D5" s="122">
        <v>49.5</v>
      </c>
      <c r="E5" s="89">
        <v>2254</v>
      </c>
      <c r="F5" s="122">
        <v>82.5</v>
      </c>
      <c r="G5" s="91">
        <v>964</v>
      </c>
      <c r="H5" s="257">
        <v>165</v>
      </c>
      <c r="I5" s="94">
        <v>233</v>
      </c>
      <c r="J5" s="261">
        <v>1447895</v>
      </c>
      <c r="K5" s="86">
        <f t="shared" ref="K5" si="1">SUM(C5,E5,G5,I5)</f>
        <v>78222</v>
      </c>
      <c r="L5" s="5">
        <f t="shared" ref="L5" si="2">SUM((K5-K6)/K6)</f>
        <v>-3.9442984502787534E-2</v>
      </c>
    </row>
    <row r="6" spans="1:12" s="15" customFormat="1" ht="15" customHeight="1" x14ac:dyDescent="0.25">
      <c r="A6" s="45">
        <v>2022</v>
      </c>
      <c r="B6" s="206"/>
      <c r="C6" s="2">
        <v>78055</v>
      </c>
      <c r="D6" s="245" t="s">
        <v>88</v>
      </c>
      <c r="E6" s="89">
        <v>2411</v>
      </c>
      <c r="F6" s="245" t="s">
        <v>89</v>
      </c>
      <c r="G6" s="91">
        <v>752</v>
      </c>
      <c r="H6" s="246" t="s">
        <v>104</v>
      </c>
      <c r="I6" s="94">
        <v>216</v>
      </c>
      <c r="J6" s="33">
        <f>SUM((C6*14)+(E6*42)+(G6*70)+(I6*140))</f>
        <v>1276912</v>
      </c>
      <c r="K6" s="86">
        <f t="shared" ref="K6:K11" si="3">SUM(C6,E6,G6,I6)</f>
        <v>81434</v>
      </c>
      <c r="L6" s="5">
        <f t="shared" ref="L6:L11" si="4">SUM((K6-K7)/K7)</f>
        <v>-8.8156583470500635E-2</v>
      </c>
    </row>
    <row r="7" spans="1:12" s="15" customFormat="1" ht="15" customHeight="1" x14ac:dyDescent="0.25">
      <c r="A7" s="45">
        <v>2021</v>
      </c>
      <c r="B7" s="207"/>
      <c r="C7" s="2">
        <v>85214</v>
      </c>
      <c r="D7" s="210"/>
      <c r="E7" s="89">
        <v>2732</v>
      </c>
      <c r="F7" s="210"/>
      <c r="G7" s="91">
        <v>1048</v>
      </c>
      <c r="H7" s="247"/>
      <c r="I7" s="94">
        <v>313</v>
      </c>
      <c r="J7" s="33">
        <f>SUM((C7*14)+(E7*42)+(G7*70)+(I7*140))</f>
        <v>1424920</v>
      </c>
      <c r="K7" s="86">
        <f t="shared" si="3"/>
        <v>89307</v>
      </c>
      <c r="L7" s="5">
        <f t="shared" si="4"/>
        <v>9.2440868356518883E-3</v>
      </c>
    </row>
    <row r="8" spans="1:12" s="15" customFormat="1" ht="15" customHeight="1" x14ac:dyDescent="0.25">
      <c r="A8" s="45">
        <v>2020</v>
      </c>
      <c r="B8" s="207"/>
      <c r="C8" s="2">
        <f>SUM(84842+151)</f>
        <v>84993</v>
      </c>
      <c r="D8" s="210"/>
      <c r="E8" s="89">
        <v>2500</v>
      </c>
      <c r="F8" s="210"/>
      <c r="G8" s="91">
        <v>797</v>
      </c>
      <c r="H8" s="247"/>
      <c r="I8" s="94">
        <v>199</v>
      </c>
      <c r="J8" s="33">
        <f>SUM((C8*14)+(E8*42)+(G8*70)+(I8*140))</f>
        <v>1378552</v>
      </c>
      <c r="K8" s="86">
        <f t="shared" si="3"/>
        <v>88489</v>
      </c>
      <c r="L8" s="14">
        <f t="shared" si="4"/>
        <v>0.18884097107465775</v>
      </c>
    </row>
    <row r="9" spans="1:12" s="15" customFormat="1" ht="15" customHeight="1" x14ac:dyDescent="0.25">
      <c r="A9" s="45">
        <v>2019</v>
      </c>
      <c r="B9" s="207"/>
      <c r="C9" s="2">
        <f>SUM(71053+141)</f>
        <v>71194</v>
      </c>
      <c r="D9" s="210"/>
      <c r="E9" s="89">
        <v>2187</v>
      </c>
      <c r="F9" s="210"/>
      <c r="G9" s="91">
        <v>839</v>
      </c>
      <c r="H9" s="247"/>
      <c r="I9" s="94">
        <v>213</v>
      </c>
      <c r="J9" s="33">
        <f>SUM((C9*14)+(E9*42)+(G9*70)+(I9*140))</f>
        <v>1177120</v>
      </c>
      <c r="K9" s="86">
        <f t="shared" si="3"/>
        <v>74433</v>
      </c>
      <c r="L9" s="5">
        <f t="shared" si="4"/>
        <v>-8.8023011159346944E-3</v>
      </c>
    </row>
    <row r="10" spans="1:12" s="15" customFormat="1" ht="15" customHeight="1" x14ac:dyDescent="0.25">
      <c r="A10" s="45">
        <v>2018</v>
      </c>
      <c r="B10" s="207"/>
      <c r="C10" s="2">
        <f>SUM(71214+172)</f>
        <v>71386</v>
      </c>
      <c r="D10" s="210"/>
      <c r="E10" s="2">
        <v>1980</v>
      </c>
      <c r="F10" s="210"/>
      <c r="G10" s="75">
        <v>1291</v>
      </c>
      <c r="H10" s="247"/>
      <c r="I10" s="96">
        <v>437</v>
      </c>
      <c r="J10" s="33">
        <v>1234114</v>
      </c>
      <c r="K10" s="86">
        <f t="shared" si="3"/>
        <v>75094</v>
      </c>
      <c r="L10" s="5">
        <f t="shared" si="4"/>
        <v>-4.2300399135427576E-3</v>
      </c>
    </row>
    <row r="11" spans="1:12" s="15" customFormat="1" ht="15" customHeight="1" x14ac:dyDescent="0.25">
      <c r="A11" s="45">
        <v>2017</v>
      </c>
      <c r="B11" s="207"/>
      <c r="C11" s="2">
        <v>72730</v>
      </c>
      <c r="D11" s="210"/>
      <c r="E11" s="2">
        <v>1957</v>
      </c>
      <c r="F11" s="210"/>
      <c r="G11" s="75">
        <v>605</v>
      </c>
      <c r="H11" s="248"/>
      <c r="I11" s="48">
        <v>121</v>
      </c>
      <c r="J11" s="33">
        <v>1159704</v>
      </c>
      <c r="K11" s="86">
        <f t="shared" si="3"/>
        <v>75413</v>
      </c>
      <c r="L11" s="5">
        <f t="shared" si="4"/>
        <v>-5.5933200635945972E-2</v>
      </c>
    </row>
    <row r="12" spans="1:12" s="15" customFormat="1" ht="15" customHeight="1" x14ac:dyDescent="0.25">
      <c r="A12" s="45">
        <v>2016</v>
      </c>
      <c r="B12" s="207"/>
      <c r="C12" s="2">
        <v>76412</v>
      </c>
      <c r="D12" s="210"/>
      <c r="E12" s="2">
        <v>2427</v>
      </c>
      <c r="F12" s="210"/>
      <c r="G12" s="75">
        <v>1042</v>
      </c>
      <c r="H12" s="244"/>
      <c r="I12" s="52" t="s">
        <v>20</v>
      </c>
      <c r="J12" s="33">
        <v>1312598</v>
      </c>
      <c r="K12" s="86">
        <f t="shared" ref="K12:K23" si="5">SUM(C12,E12,G12,I12)</f>
        <v>79881</v>
      </c>
      <c r="L12" s="5">
        <f t="shared" ref="L12:L21" si="6">SUM((K12-K13)/K13)</f>
        <v>3.2150706436420724E-3</v>
      </c>
    </row>
    <row r="13" spans="1:12" s="15" customFormat="1" ht="15" customHeight="1" x14ac:dyDescent="0.25">
      <c r="A13" s="45">
        <v>2015</v>
      </c>
      <c r="B13" s="207"/>
      <c r="C13" s="2">
        <v>77746</v>
      </c>
      <c r="D13" s="210"/>
      <c r="E13" s="2">
        <v>1245</v>
      </c>
      <c r="F13" s="210"/>
      <c r="G13" s="75">
        <v>634</v>
      </c>
      <c r="H13" s="244"/>
      <c r="I13" s="52" t="s">
        <v>20</v>
      </c>
      <c r="J13" s="33">
        <v>1185114</v>
      </c>
      <c r="K13" s="86">
        <f t="shared" si="5"/>
        <v>79625</v>
      </c>
      <c r="L13" s="5">
        <f t="shared" si="6"/>
        <v>-5.1044000572055111E-2</v>
      </c>
    </row>
    <row r="14" spans="1:12" s="15" customFormat="1" ht="15.2" customHeight="1" x14ac:dyDescent="0.25">
      <c r="A14" s="45">
        <v>2014</v>
      </c>
      <c r="B14" s="207"/>
      <c r="C14" s="2">
        <v>81322</v>
      </c>
      <c r="D14" s="210"/>
      <c r="E14" s="2">
        <v>1707</v>
      </c>
      <c r="F14" s="210"/>
      <c r="G14" s="75">
        <v>879</v>
      </c>
      <c r="H14" s="244"/>
      <c r="I14" s="52" t="s">
        <v>20</v>
      </c>
      <c r="J14" s="33">
        <v>1271732</v>
      </c>
      <c r="K14" s="86">
        <f t="shared" si="5"/>
        <v>83908</v>
      </c>
      <c r="L14" s="5">
        <f t="shared" si="6"/>
        <v>-5.3266989360141716E-2</v>
      </c>
    </row>
    <row r="15" spans="1:12" s="15" customFormat="1" x14ac:dyDescent="0.25">
      <c r="A15" s="45">
        <v>2013</v>
      </c>
      <c r="B15" s="207"/>
      <c r="C15" s="2">
        <v>81976</v>
      </c>
      <c r="D15" s="211"/>
      <c r="E15" s="3">
        <v>3951</v>
      </c>
      <c r="F15" s="211"/>
      <c r="G15" s="76">
        <v>2702</v>
      </c>
      <c r="H15" s="244"/>
      <c r="I15" s="52" t="s">
        <v>20</v>
      </c>
      <c r="J15" s="33">
        <v>1502746</v>
      </c>
      <c r="K15" s="86">
        <f t="shared" si="5"/>
        <v>88629</v>
      </c>
      <c r="L15" s="5">
        <f t="shared" si="6"/>
        <v>-1.9796724139837865E-2</v>
      </c>
    </row>
    <row r="16" spans="1:12" s="15" customFormat="1" x14ac:dyDescent="0.25">
      <c r="A16" s="35">
        <v>2012</v>
      </c>
      <c r="B16" s="207"/>
      <c r="C16" s="2">
        <v>90419</v>
      </c>
      <c r="D16" s="231"/>
      <c r="E16" s="13" t="s">
        <v>20</v>
      </c>
      <c r="F16" s="231"/>
      <c r="G16" s="13" t="s">
        <v>20</v>
      </c>
      <c r="H16" s="232"/>
      <c r="I16" s="13" t="s">
        <v>20</v>
      </c>
      <c r="J16" s="33">
        <v>1265866</v>
      </c>
      <c r="K16" s="86">
        <f t="shared" si="5"/>
        <v>90419</v>
      </c>
      <c r="L16" s="5">
        <f t="shared" si="6"/>
        <v>3.7141120198208324E-2</v>
      </c>
    </row>
    <row r="17" spans="1:13" s="15" customFormat="1" x14ac:dyDescent="0.25">
      <c r="A17" s="42">
        <v>2011</v>
      </c>
      <c r="B17" s="207"/>
      <c r="C17" s="2">
        <v>87181</v>
      </c>
      <c r="D17" s="232"/>
      <c r="E17" s="13" t="s">
        <v>20</v>
      </c>
      <c r="F17" s="232"/>
      <c r="G17" s="13" t="s">
        <v>20</v>
      </c>
      <c r="H17" s="232"/>
      <c r="I17" s="13" t="s">
        <v>20</v>
      </c>
      <c r="J17" s="33">
        <v>1220534</v>
      </c>
      <c r="K17" s="86">
        <f t="shared" si="5"/>
        <v>87181</v>
      </c>
      <c r="L17" s="5">
        <f t="shared" si="6"/>
        <v>-3.817257091161836E-2</v>
      </c>
    </row>
    <row r="18" spans="1:13" s="15" customFormat="1" x14ac:dyDescent="0.25">
      <c r="A18" s="36">
        <v>2010</v>
      </c>
      <c r="B18" s="207"/>
      <c r="C18" s="2">
        <v>90641</v>
      </c>
      <c r="D18" s="232"/>
      <c r="E18" s="13" t="s">
        <v>20</v>
      </c>
      <c r="F18" s="232"/>
      <c r="G18" s="13" t="s">
        <v>20</v>
      </c>
      <c r="H18" s="232"/>
      <c r="I18" s="13" t="s">
        <v>20</v>
      </c>
      <c r="J18" s="33">
        <v>1268974</v>
      </c>
      <c r="K18" s="86">
        <f t="shared" si="5"/>
        <v>90641</v>
      </c>
      <c r="L18" s="5">
        <f t="shared" si="6"/>
        <v>-1.4332474254830958E-2</v>
      </c>
    </row>
    <row r="19" spans="1:13" s="15" customFormat="1" x14ac:dyDescent="0.25">
      <c r="A19" s="8">
        <v>2009</v>
      </c>
      <c r="B19" s="207"/>
      <c r="C19" s="3">
        <v>91959</v>
      </c>
      <c r="D19" s="232"/>
      <c r="E19" s="13" t="s">
        <v>20</v>
      </c>
      <c r="F19" s="232"/>
      <c r="G19" s="13" t="s">
        <v>20</v>
      </c>
      <c r="H19" s="232"/>
      <c r="I19" s="13" t="s">
        <v>20</v>
      </c>
      <c r="J19" s="33">
        <v>1287426</v>
      </c>
      <c r="K19" s="92">
        <f t="shared" si="5"/>
        <v>91959</v>
      </c>
      <c r="L19" s="5">
        <f t="shared" si="6"/>
        <v>7.3221684075392424E-2</v>
      </c>
    </row>
    <row r="20" spans="1:13" x14ac:dyDescent="0.25">
      <c r="A20" s="8">
        <v>2008</v>
      </c>
      <c r="B20" s="207"/>
      <c r="C20" s="2">
        <v>85685</v>
      </c>
      <c r="D20" s="232"/>
      <c r="E20" s="13" t="s">
        <v>20</v>
      </c>
      <c r="F20" s="232"/>
      <c r="G20" s="13" t="s">
        <v>20</v>
      </c>
      <c r="H20" s="232"/>
      <c r="I20" s="13" t="s">
        <v>20</v>
      </c>
      <c r="J20" s="33">
        <v>1199590</v>
      </c>
      <c r="K20" s="86">
        <f t="shared" si="5"/>
        <v>85685</v>
      </c>
      <c r="L20" s="5">
        <f t="shared" si="6"/>
        <v>6.4647995825153445E-2</v>
      </c>
    </row>
    <row r="21" spans="1:13" x14ac:dyDescent="0.25">
      <c r="A21" s="8">
        <v>2007</v>
      </c>
      <c r="B21" s="207"/>
      <c r="C21" s="2">
        <v>80482</v>
      </c>
      <c r="D21" s="232"/>
      <c r="E21" s="13" t="s">
        <v>20</v>
      </c>
      <c r="F21" s="232"/>
      <c r="G21" s="13" t="s">
        <v>20</v>
      </c>
      <c r="H21" s="232"/>
      <c r="I21" s="13" t="s">
        <v>20</v>
      </c>
      <c r="J21" s="33">
        <v>1126748</v>
      </c>
      <c r="K21" s="86">
        <f t="shared" si="5"/>
        <v>80482</v>
      </c>
      <c r="L21" s="5">
        <f t="shared" si="6"/>
        <v>8.6845552389569355E-2</v>
      </c>
    </row>
    <row r="22" spans="1:13" x14ac:dyDescent="0.25">
      <c r="A22" s="8">
        <v>2006</v>
      </c>
      <c r="B22" s="207"/>
      <c r="C22" s="2">
        <v>74051</v>
      </c>
      <c r="D22" s="232"/>
      <c r="E22" s="13" t="s">
        <v>20</v>
      </c>
      <c r="F22" s="232"/>
      <c r="G22" s="13" t="s">
        <v>20</v>
      </c>
      <c r="H22" s="232"/>
      <c r="I22" s="13" t="s">
        <v>20</v>
      </c>
      <c r="J22" s="33">
        <v>1036714</v>
      </c>
      <c r="K22" s="86">
        <f t="shared" si="5"/>
        <v>74051</v>
      </c>
      <c r="L22" s="5">
        <f>SUM((K22-K23)/K23)</f>
        <v>0.12505317532664845</v>
      </c>
      <c r="M22" s="54"/>
    </row>
    <row r="23" spans="1:13" x14ac:dyDescent="0.25">
      <c r="A23" s="8">
        <v>2005</v>
      </c>
      <c r="B23" s="208"/>
      <c r="C23" s="2">
        <v>65820</v>
      </c>
      <c r="D23" s="233"/>
      <c r="E23" s="13" t="s">
        <v>20</v>
      </c>
      <c r="F23" s="233"/>
      <c r="G23" s="13" t="s">
        <v>20</v>
      </c>
      <c r="H23" s="233"/>
      <c r="I23" s="13" t="s">
        <v>20</v>
      </c>
      <c r="J23" s="33">
        <v>921480</v>
      </c>
      <c r="K23" s="86">
        <f t="shared" si="5"/>
        <v>65820</v>
      </c>
      <c r="L23" s="4" t="s">
        <v>66</v>
      </c>
    </row>
    <row r="25" spans="1:13" ht="59.25" customHeight="1" x14ac:dyDescent="0.25">
      <c r="A25" s="212" t="s">
        <v>99</v>
      </c>
      <c r="B25" s="212"/>
      <c r="C25" s="212"/>
      <c r="D25" s="212"/>
      <c r="E25" s="212"/>
      <c r="F25" s="212"/>
      <c r="G25" s="212"/>
      <c r="H25" s="212"/>
      <c r="I25" s="212"/>
      <c r="J25" s="212"/>
      <c r="K25" s="212"/>
      <c r="L25" s="212"/>
    </row>
    <row r="26" spans="1:13" x14ac:dyDescent="0.25">
      <c r="A26" s="24" t="s">
        <v>114</v>
      </c>
    </row>
  </sheetData>
  <mergeCells count="18">
    <mergeCell ref="A1:L1"/>
    <mergeCell ref="A2:A3"/>
    <mergeCell ref="B2:B3"/>
    <mergeCell ref="C2:C3"/>
    <mergeCell ref="J2:J3"/>
    <mergeCell ref="D2:E3"/>
    <mergeCell ref="F2:G3"/>
    <mergeCell ref="K2:K3"/>
    <mergeCell ref="H2:I3"/>
    <mergeCell ref="H16:H23"/>
    <mergeCell ref="H12:H15"/>
    <mergeCell ref="A25:L25"/>
    <mergeCell ref="D16:D23"/>
    <mergeCell ref="F16:F23"/>
    <mergeCell ref="B6:B23"/>
    <mergeCell ref="D6:D15"/>
    <mergeCell ref="F6:F15"/>
    <mergeCell ref="H6:H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BE68D06C271E4596F41EAE0FF2B992" ma:contentTypeVersion="2" ma:contentTypeDescription="Create a new document." ma:contentTypeScope="" ma:versionID="c563d6ebb6943ebd6340a9602c200c3b">
  <xsd:schema xmlns:xsd="http://www.w3.org/2001/XMLSchema" xmlns:xs="http://www.w3.org/2001/XMLSchema" xmlns:p="http://schemas.microsoft.com/office/2006/metadata/properties" xmlns:ns1="http://schemas.microsoft.com/sharepoint/v3" xmlns:ns2="400b217d-4f59-469e-b48b-1a01ba9e9079" targetNamespace="http://schemas.microsoft.com/office/2006/metadata/properties" ma:root="true" ma:fieldsID="d122eccb7544549ad6688922ce0d719f" ns1:_="" ns2:_="">
    <xsd:import namespace="http://schemas.microsoft.com/sharepoint/v3"/>
    <xsd:import namespace="400b217d-4f59-469e-b48b-1a01ba9e9079"/>
    <xsd:element name="properties">
      <xsd:complexType>
        <xsd:sequence>
          <xsd:element name="documentManagement">
            <xsd:complexType>
              <xsd:all>
                <xsd:element ref="ns1:PublishingStartDate" minOccurs="0"/>
                <xsd:element ref="ns1:PublishingExpirationDate" minOccurs="0"/>
                <xsd:element ref="ns2:MigrationSource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0b217d-4f59-469e-b48b-1a01ba9e9079"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SourceURL xmlns="400b217d-4f59-469e-b48b-1a01ba9e9079"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4B9F3E8-E0C9-47D7-95E6-38B6D135B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0b217d-4f59-469e-b48b-1a01ba9e9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B53FA9-2188-44BC-9B6F-D9DD4F8C349D}">
  <ds:schemaRefs>
    <ds:schemaRef ds:uri="http://schemas.microsoft.com/sharepoint/v3/contenttype/forms"/>
  </ds:schemaRefs>
</ds:datastoreItem>
</file>

<file path=customXml/itemProps3.xml><?xml version="1.0" encoding="utf-8"?>
<ds:datastoreItem xmlns:ds="http://schemas.openxmlformats.org/officeDocument/2006/customXml" ds:itemID="{1B9F94E4-FD01-473D-8F18-1A4284A1A5AE}">
  <ds:schemaRefs>
    <ds:schemaRef ds:uri="http://schemas.openxmlformats.org/package/2006/metadata/core-properties"/>
    <ds:schemaRef ds:uri="http://schemas.microsoft.com/office/2006/documentManagement/types"/>
    <ds:schemaRef ds:uri="400b217d-4f59-469e-b48b-1a01ba9e9079"/>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License Sales 1919-Present</vt:lpstr>
      <vt:lpstr>Trout</vt:lpstr>
      <vt:lpstr>Lake Erie</vt:lpstr>
      <vt:lpstr>Combo</vt:lpstr>
      <vt:lpstr>Combo!Print_Area</vt:lpstr>
      <vt:lpstr>'Lake Erie'!Print_Area</vt:lpstr>
      <vt:lpstr>'License Sales 1919-Present'!Print_Area</vt:lpstr>
      <vt:lpstr>Trout!Print_Area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Pennsylvania Fishing License Sales 1919 to Present</dc:title>
  <dc:creator>Bielen, Michael</dc:creator>
  <cp:lastModifiedBy>Bielen, Michael</cp:lastModifiedBy>
  <cp:lastPrinted>2018-01-19T18:13:13Z</cp:lastPrinted>
  <dcterms:created xsi:type="dcterms:W3CDTF">2009-03-16T12:17:40Z</dcterms:created>
  <dcterms:modified xsi:type="dcterms:W3CDTF">2024-12-06T16:41:31Z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0x010100CDBE68D06C271E4596F41EAE0FF2B992</vt:lpwstr>
  </property>
  <property fmtid="{D5CDD505-2E9C-101B-9397-08002B2CF9AE}" pid="3" name="Order">
    <vt:r8>2900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