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D300803C-3994-430F-8509-92E3C7DD37FB}" xr6:coauthVersionLast="47" xr6:coauthVersionMax="47" xr10:uidLastSave="{00000000-0000-0000-0000-000000000000}"/>
  <bookViews>
    <workbookView xWindow="-23820" yWindow="2445" windowWidth="21600" windowHeight="11295" firstSheet="1" activeTab="1" xr2:uid="{00000000-000D-0000-FFFF-FFFF00000000}"/>
  </bookViews>
  <sheets>
    <sheet name="AUN-SD-County" sheetId="4" state="hidden" r:id="rId1"/>
    <sheet name="PDE-363 Data Entry" sheetId="3" r:id="rId2"/>
    <sheet name="PDE-363 Printable Report" sheetId="2" r:id="rId3"/>
  </sheets>
  <definedNames>
    <definedName name="_Exp1100562">'PDE-363 Data Entry'!$B$50</definedName>
    <definedName name="_Exp1200">'PDE-363 Data Entry'!$B$26</definedName>
    <definedName name="_Exp1500">'PDE-363 Data Entry'!$B$29</definedName>
    <definedName name="_Exp1600">'PDE-363 Data Entry'!$B$30</definedName>
    <definedName name="_Exp1700">'PDE-363 Data Entry'!$B$31</definedName>
    <definedName name="_Exp2330">'PDE-363 Data Entry'!$B$51</definedName>
    <definedName name="_Exp2600">'PDE-363 Data Entry'!$B$52</definedName>
    <definedName name="_Exp2700">'PDE-363 Data Entry'!$B$40</definedName>
    <definedName name="_Exp3200">'PDE-363 Data Entry'!$B$53</definedName>
    <definedName name="_Exp4000">'PDE-363 Data Entry'!$B$44</definedName>
    <definedName name="_Exp5000">'PDE-363 Data Entry'!$B$45</definedName>
    <definedName name="_Rev7360">'PDE-363 Data Entry'!$B$46</definedName>
    <definedName name="_Rev7505">#REF!</definedName>
    <definedName name="_Rev75xx">'PDE-363 Data Entry'!$B$47</definedName>
    <definedName name="ADM_16Percent">'PDE-363 Printable Report'!$H$44</definedName>
    <definedName name="ADM_Cyber">'PDE-363 Data Entry'!$B$16</definedName>
    <definedName name="ADM_Spec">'PDE-363 Data Entry'!$B$17</definedName>
    <definedName name="ADM_Total">'PDE-363 Data Entry'!$B$15</definedName>
    <definedName name="AUN">'PDE-363 Data Entry'!$B$7</definedName>
    <definedName name="ContactPerson">'PDE-363 Data Entry'!$B$9</definedName>
    <definedName name="County">'PDE-363 Data Entry'!$B$8</definedName>
    <definedName name="Email1">'PDE-363 Data Entry'!$B$10</definedName>
    <definedName name="Email2">'PDE-363 Data Entry'!$G$10</definedName>
    <definedName name="Exp1100F">'PDE-363 Data Entry'!$B$25</definedName>
    <definedName name="Exp1200F">'PDE-363 Data Entry'!$B$56</definedName>
    <definedName name="Exp1280S">'PDE-363 Data Entry'!$B$57</definedName>
    <definedName name="Exp1300F">'PDE-363 Data Entry'!$B$27</definedName>
    <definedName name="Exp1400F">'PDE-363 Data Entry'!$B$28</definedName>
    <definedName name="Exp1800F">'PDE-363 Data Entry'!$B$32</definedName>
    <definedName name="Exp1800PreK">'PDE-363 Data Entry'!$B$33</definedName>
    <definedName name="Exp2100F">'PDE-363 Data Entry'!$B$34</definedName>
    <definedName name="Exp2200F">'PDE-363 Data Entry'!$B$35</definedName>
    <definedName name="Exp2300F">'PDE-363 Data Entry'!$B$36</definedName>
    <definedName name="Exp2400F">'PDE-363 Data Entry'!$B$37</definedName>
    <definedName name="Exp2500F">'PDE-363 Data Entry'!$B$38</definedName>
    <definedName name="Exp2600F">'PDE-363 Data Entry'!$B$39</definedName>
    <definedName name="Exp2800F">'PDE-363 Data Entry'!$B$41</definedName>
    <definedName name="Exp2900F">'PDE-363 Data Entry'!$B$42</definedName>
    <definedName name="Exp3000F">'PDE-363 Data Entry'!$B$43</definedName>
    <definedName name="Extension">'PDE-363 Data Entry'!$F$11</definedName>
    <definedName name="Nonspecial">'PDE-363 Printable Report'!$K$30</definedName>
    <definedName name="NonspecialCyber">'PDE-363 Printable Report'!$K$33</definedName>
    <definedName name="NS_CyberSelExp">'PDE-363 Printable Report'!$K$24</definedName>
    <definedName name="NS_SelExp">'PDE-363 Printable Report'!$K$23</definedName>
    <definedName name="_xlnm.Print_Area" localSheetId="2">'PDE-363 Printable Report'!$A$1:$M$129</definedName>
    <definedName name="S_SelExp">'PDE-363 Printable Report'!$H$41</definedName>
    <definedName name="SDName">'PDE-363 Data Entry'!$B$6</definedName>
    <definedName name="Special1">'PDE-363 Printable Report'!$H$49</definedName>
    <definedName name="Special2">'PDE-363 Printable Report'!$H$52</definedName>
    <definedName name="Telephone">'PDE-363 Data Entry'!$B$11</definedName>
    <definedName name="TotalCyberDed">'PDE-363 Printable Report'!$K$110</definedName>
    <definedName name="TotalDed">'PDE-363 Printable Report'!$K$102</definedName>
    <definedName name="TotalExp">'PDE-363 Data Entry'!$B$21</definedName>
    <definedName name="TotalSpecDed">'PDE-363 Printable Report'!$K$117</definedName>
    <definedName name="Year1">'PDE-363 Data Entry'!$B$5</definedName>
    <definedName name="Year2">'PDE-363 Data Entry'!$D$5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2" l="1"/>
  <c r="E15" i="3"/>
  <c r="E47" i="3"/>
  <c r="I107" i="2"/>
  <c r="H39" i="2" l="1"/>
  <c r="K20" i="2"/>
  <c r="H27" i="2" l="1"/>
  <c r="H26" i="2"/>
  <c r="H44" i="2" s="1"/>
  <c r="I108" i="2"/>
  <c r="I106" i="2"/>
  <c r="I105" i="2"/>
  <c r="I115" i="2"/>
  <c r="I114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100" i="2"/>
  <c r="K117" i="2" l="1"/>
  <c r="H40" i="2" s="1"/>
  <c r="H41" i="2" s="1"/>
  <c r="H52" i="2" s="1"/>
  <c r="K110" i="2"/>
  <c r="L22" i="2" s="1"/>
  <c r="H49" i="2"/>
  <c r="I80" i="2"/>
  <c r="K22" i="2" l="1"/>
  <c r="H9" i="2"/>
  <c r="B9" i="2"/>
  <c r="B7" i="2"/>
  <c r="A14" i="3" l="1"/>
  <c r="A20" i="3"/>
  <c r="B8" i="3"/>
  <c r="B7" i="3"/>
  <c r="K7" i="2" l="1"/>
  <c r="H28" i="2"/>
  <c r="B16" i="2"/>
  <c r="H46" i="2" l="1"/>
  <c r="B14" i="2" l="1"/>
  <c r="I79" i="2" l="1"/>
  <c r="K102" i="2" s="1"/>
  <c r="K9" i="2"/>
  <c r="B3" i="2"/>
  <c r="K67" i="2"/>
  <c r="H70" i="2"/>
  <c r="H7" i="2"/>
  <c r="K21" i="2" l="1"/>
  <c r="K24" i="2"/>
  <c r="K33" i="2" s="1"/>
  <c r="K23" i="2"/>
  <c r="K30" i="2" s="1"/>
  <c r="K57" i="2" s="1"/>
  <c r="H55" i="2" l="1"/>
  <c r="H54" i="2"/>
  <c r="B70" i="2"/>
  <c r="K70" i="2"/>
  <c r="K60" i="2" l="1"/>
</calcChain>
</file>

<file path=xl/sharedStrings.xml><?xml version="1.0" encoding="utf-8"?>
<sst xmlns="http://schemas.openxmlformats.org/spreadsheetml/2006/main" count="1162" uniqueCount="711">
  <si>
    <t>Calculation of Selected Expenditures Per Average Daily Membership</t>
  </si>
  <si>
    <t>Provide a copy of this form to each charter school in which residents of the school district are enrolled.</t>
  </si>
  <si>
    <t>Funding for Charter Schools</t>
  </si>
  <si>
    <t xml:space="preserve"> School District Name</t>
  </si>
  <si>
    <t xml:space="preserve"> Contact Person</t>
  </si>
  <si>
    <t xml:space="preserve"> Signature of Superintendent</t>
  </si>
  <si>
    <t xml:space="preserve"> County Name</t>
  </si>
  <si>
    <t xml:space="preserve"> E-mail Address</t>
  </si>
  <si>
    <t xml:space="preserve"> AUN</t>
  </si>
  <si>
    <t xml:space="preserve"> Date</t>
  </si>
  <si>
    <t xml:space="preserve"> TOTAL EXPENDITURES</t>
  </si>
  <si>
    <t>(a)</t>
  </si>
  <si>
    <t xml:space="preserve"> 1200 SPECIAL EDUCATION EXPENDITURES</t>
  </si>
  <si>
    <t xml:space="preserve">  (g)</t>
  </si>
  <si>
    <t>School District Name</t>
  </si>
  <si>
    <t>County Name</t>
  </si>
  <si>
    <t>AUN</t>
  </si>
  <si>
    <t>Contact Person</t>
  </si>
  <si>
    <t>E-mail Address</t>
  </si>
  <si>
    <t>@</t>
  </si>
  <si>
    <t>Contact Information</t>
  </si>
  <si>
    <t>x</t>
  </si>
  <si>
    <t>Total Expenditures</t>
  </si>
  <si>
    <t>-</t>
  </si>
  <si>
    <t xml:space="preserve">  (h)</t>
  </si>
  <si>
    <t xml:space="preserve"> DEDUCTIONS FROM SPECIAL EDUCATION EXPENDITURES</t>
  </si>
  <si>
    <t>Deductions from Special Education Expenditures</t>
  </si>
  <si>
    <t>Telephone Number and Extension  (example: 717-787-5423)</t>
  </si>
  <si>
    <t>1200   Special Education</t>
  </si>
  <si>
    <t>1500   Nonpublic School Programs</t>
  </si>
  <si>
    <t>1600   Adult Education Programs</t>
  </si>
  <si>
    <t>1700   Community / Junior College Programs</t>
  </si>
  <si>
    <t>2700   Student Transportation Services</t>
  </si>
  <si>
    <t>4000   Facilities Acquisition, Construction and Improvement</t>
  </si>
  <si>
    <t>5000   Other Financing Uses</t>
  </si>
  <si>
    <t>Calculation based on budgeted expenditures and average daily membership</t>
  </si>
  <si>
    <r>
      <t>1100   Regular Education</t>
    </r>
    <r>
      <rPr>
        <i/>
        <sz val="9"/>
        <color indexed="18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</si>
  <si>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1300   Vocational Education</t>
    </r>
    <r>
      <rPr>
        <i/>
        <sz val="9"/>
        <color indexed="18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</si>
  <si>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1400   Other Instructional Programs</t>
    </r>
    <r>
      <rPr>
        <i/>
        <sz val="9"/>
        <color indexed="12"/>
        <rFont val="Calibri"/>
        <family val="2"/>
        <scheme val="minor"/>
      </rPr>
      <t xml:space="preserve">  (federal only)</t>
    </r>
  </si>
  <si>
    <r>
      <t>1800   Prekindergarten</t>
    </r>
    <r>
      <rPr>
        <i/>
        <sz val="9"/>
        <color indexed="12"/>
        <rFont val="Calibri"/>
        <family val="2"/>
        <scheme val="minor"/>
      </rPr>
      <t xml:space="preserve">  (federal only)</t>
    </r>
  </si>
  <si>
    <r>
      <t>1800   Prekindergarten</t>
    </r>
    <r>
      <rPr>
        <i/>
        <sz val="9"/>
        <color indexed="12"/>
        <rFont val="Calibri"/>
        <family val="2"/>
        <scheme val="minor"/>
      </rPr>
      <t xml:space="preserve">  (state PreK counts only)</t>
    </r>
  </si>
  <si>
    <r>
      <t>2100   Pupil Personnel</t>
    </r>
    <r>
      <rPr>
        <i/>
        <sz val="9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</si>
  <si>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2200   Instructional Staff</t>
    </r>
    <r>
      <rPr>
        <i/>
        <sz val="9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</si>
  <si>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2300   Administration</t>
    </r>
    <r>
      <rPr>
        <i/>
        <sz val="9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</si>
  <si>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2400   Pupil Health</t>
    </r>
    <r>
      <rPr>
        <i/>
        <sz val="9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</si>
  <si>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2500   Business</t>
    </r>
    <r>
      <rPr>
        <i/>
        <sz val="9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</si>
  <si>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2600   Operation and Maintenance of Plant Services</t>
    </r>
    <r>
      <rPr>
        <i/>
        <sz val="9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</si>
  <si>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2800   Central</t>
    </r>
    <r>
      <rPr>
        <i/>
        <sz val="9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</si>
  <si>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2900   Other Support Services</t>
    </r>
    <r>
      <rPr>
        <i/>
        <sz val="9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</si>
  <si>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3000   Operation of Noninstructional Services</t>
    </r>
    <r>
      <rPr>
        <i/>
        <sz val="9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</si>
  <si>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1200   Special Education</t>
    </r>
    <r>
      <rPr>
        <i/>
        <sz val="9"/>
        <color indexed="18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(federal only)</t>
    </r>
  </si>
  <si>
    <r>
      <t>1280   Early Intervention</t>
    </r>
    <r>
      <rPr>
        <i/>
        <sz val="9"/>
        <color indexed="18"/>
        <rFont val="Calibri"/>
        <family val="2"/>
        <scheme val="minor"/>
      </rPr>
      <t xml:space="preserve">  </t>
    </r>
    <r>
      <rPr>
        <i/>
        <sz val="9"/>
        <color indexed="12"/>
        <rFont val="Calibri"/>
        <family val="2"/>
        <scheme val="minor"/>
      </rPr>
      <t>(state only)</t>
    </r>
  </si>
  <si>
    <t>PDE-363 Data Entry</t>
  </si>
  <si>
    <r>
      <t xml:space="preserve">      FUNDING FOR NONSPECIAL EDUCATION STUDENTS</t>
    </r>
    <r>
      <rPr>
        <sz val="8"/>
        <rFont val="Calibri"/>
        <family val="2"/>
        <scheme val="minor"/>
      </rPr>
      <t xml:space="preserve">   (c / d)</t>
    </r>
  </si>
  <si>
    <r>
      <t xml:space="preserve"> </t>
    </r>
    <r>
      <rPr>
        <i/>
        <sz val="9"/>
        <rFont val="Calibri"/>
        <family val="2"/>
        <scheme val="minor"/>
      </rPr>
      <t>Minus</t>
    </r>
    <r>
      <rPr>
        <sz val="9"/>
        <rFont val="Calibri"/>
        <family val="2"/>
        <scheme val="minor"/>
      </rPr>
      <t xml:space="preserve"> SPECIAL EDUCATION DEDUCTIONS   </t>
    </r>
    <r>
      <rPr>
        <sz val="8"/>
        <rFont val="Calibri"/>
        <family val="2"/>
        <scheme val="minor"/>
      </rPr>
      <t>(see page 2)</t>
    </r>
  </si>
  <si>
    <t xml:space="preserve"> TOTAL AVERAGE DAILY MEMBERSHIP (ADM)</t>
  </si>
  <si>
    <t xml:space="preserve"> SPECIAL EDUCATION ADM</t>
  </si>
  <si>
    <t xml:space="preserve"> Telephone Number and Ext.</t>
  </si>
  <si>
    <t>NONSPECIAL EDUCATION STUDENTS</t>
  </si>
  <si>
    <t>SPECIAL EDUCATION STUDENTS</t>
  </si>
  <si>
    <t>NOTE: Only deduct the federal portion of expenditures if included in the Total Expenditures reported on line (a) on page 1.</t>
  </si>
  <si>
    <r>
      <t xml:space="preserve">Fiscal Year  (example: 2025 </t>
    </r>
    <r>
      <rPr>
        <b/>
        <sz val="11"/>
        <rFont val="Calibri"/>
        <family val="2"/>
        <scheme val="minor"/>
      </rPr>
      <t>-</t>
    </r>
    <r>
      <rPr>
        <sz val="9"/>
        <rFont val="Calibri"/>
        <family val="2"/>
        <scheme val="minor"/>
      </rPr>
      <t xml:space="preserve"> 2026)</t>
    </r>
  </si>
  <si>
    <t>7360   School Safety and Security Grants</t>
  </si>
  <si>
    <t>School District</t>
  </si>
  <si>
    <t>County</t>
  </si>
  <si>
    <t>Albert Gallatin Area SD</t>
  </si>
  <si>
    <t>Fayette</t>
  </si>
  <si>
    <t>Brownsville Area SD</t>
  </si>
  <si>
    <t>Connellsville Area SD</t>
  </si>
  <si>
    <t>Frazier SD</t>
  </si>
  <si>
    <t>Laurel Highlands SD</t>
  </si>
  <si>
    <t>Uniontown Area SD</t>
  </si>
  <si>
    <t>Carmichaels Area SD</t>
  </si>
  <si>
    <t>Greene</t>
  </si>
  <si>
    <t>Central Greene SD</t>
  </si>
  <si>
    <t>Jefferson-Morgan SD</t>
  </si>
  <si>
    <t>Southeastern Greene SD</t>
  </si>
  <si>
    <t>West Greene SD</t>
  </si>
  <si>
    <t>Avella Area SD</t>
  </si>
  <si>
    <t>Washington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</si>
  <si>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</si>
  <si>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</si>
  <si>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</si>
  <si>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</si>
  <si>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</si>
  <si>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</si>
  <si>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</si>
  <si>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</si>
  <si>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</si>
  <si>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</si>
  <si>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</si>
  <si>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</si>
  <si>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</si>
  <si>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Pittsburgh SD</t>
  </si>
  <si>
    <t>Allegheny</t>
  </si>
  <si>
    <t>Allegheny Valley SD</t>
  </si>
  <si>
    <t>Avonworth SD</t>
  </si>
  <si>
    <t>Pine-Richland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</si>
  <si>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</si>
  <si>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</si>
  <si>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</si>
  <si>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</si>
  <si>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</si>
  <si>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</si>
  <si>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</si>
  <si>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</si>
  <si>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</si>
  <si>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</si>
  <si>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</si>
  <si>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</si>
  <si>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</si>
  <si>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</si>
  <si>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</si>
  <si>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</si>
  <si>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</si>
  <si>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</si>
  <si>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</si>
  <si>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</si>
  <si>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</si>
  <si>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</si>
  <si>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</si>
  <si>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</si>
  <si>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</si>
  <si>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</si>
  <si>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</si>
  <si>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</si>
  <si>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</si>
  <si>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</si>
  <si>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</si>
  <si>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</si>
  <si>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</si>
  <si>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Saint Clair SD</t>
  </si>
  <si>
    <t>West Allegheny SD</t>
  </si>
  <si>
    <t>West Jefferson Hills SD</t>
  </si>
  <si>
    <t>West Mifflin Area SD</t>
  </si>
  <si>
    <t>Wilkinsburg Borough SD</t>
  </si>
  <si>
    <t>Woodland Hills SD</t>
  </si>
  <si>
    <t>Butler Area SD</t>
  </si>
  <si>
    <t>Butler</t>
  </si>
  <si>
    <t>Karns City Area SD</t>
  </si>
  <si>
    <t>Mars Area SD</t>
  </si>
  <si>
    <t>Moniteau SD</t>
  </si>
  <si>
    <t>Slippery Rock Area SD</t>
  </si>
  <si>
    <t>Knoch SD</t>
  </si>
  <si>
    <t>Seneca Valley SD</t>
  </si>
  <si>
    <t>Ellwood City Area SD</t>
  </si>
  <si>
    <t>Lawrence</t>
  </si>
  <si>
    <t>Laurel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</si>
  <si>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</si>
  <si>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</si>
  <si>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</si>
  <si>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</si>
  <si>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</si>
  <si>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</si>
  <si>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</si>
  <si>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</si>
  <si>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</si>
  <si>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</si>
  <si>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</si>
  <si>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</si>
  <si>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</si>
  <si>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</si>
  <si>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</si>
  <si>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</si>
  <si>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</si>
  <si>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</si>
  <si>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</si>
  <si>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Conneaut SD</t>
  </si>
  <si>
    <t>Crawford</t>
  </si>
  <si>
    <t>Crawford Central SD</t>
  </si>
  <si>
    <t>Penncrest SD</t>
  </si>
  <si>
    <t>Corry Area SD</t>
  </si>
  <si>
    <t>Erie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</si>
  <si>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</si>
  <si>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</si>
  <si>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</si>
  <si>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</si>
  <si>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</si>
  <si>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</si>
  <si>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</si>
  <si>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</si>
  <si>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</si>
  <si>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SD</t>
  </si>
  <si>
    <t>Union City Area SD</t>
  </si>
  <si>
    <t>Wattsburg Area SD</t>
  </si>
  <si>
    <t>Warren County SD</t>
  </si>
  <si>
    <t>Warren</t>
  </si>
  <si>
    <t>Allegheny-Clarion Valley SD</t>
  </si>
  <si>
    <t>Clarion</t>
  </si>
  <si>
    <t>Clarion Area SD</t>
  </si>
  <si>
    <t>Clarion-Limestone Area SD</t>
  </si>
  <si>
    <t>Keystone SD</t>
  </si>
  <si>
    <t>North Clarion County SD</t>
  </si>
  <si>
    <t>Redbank Valley SD</t>
  </si>
  <si>
    <t>Union SD</t>
  </si>
  <si>
    <t>Dubois Area SD</t>
  </si>
  <si>
    <t>Clearfield</t>
  </si>
  <si>
    <t>Forest Area SD</t>
  </si>
  <si>
    <t>Forest</t>
  </si>
  <si>
    <t>Brockway Area SD</t>
  </si>
  <si>
    <t>Jefferson</t>
  </si>
  <si>
    <t>Brookville Area SD</t>
  </si>
  <si>
    <t>Punxsutawney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</si>
  <si>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</si>
  <si>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</si>
  <si>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</si>
  <si>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</si>
  <si>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</si>
  <si>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</si>
  <si>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Belle Vernon Area SD</t>
  </si>
  <si>
    <t>Westmoreland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</si>
  <si>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</si>
  <si>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</si>
  <si>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</si>
  <si>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</si>
  <si>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</si>
  <si>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</si>
  <si>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</si>
  <si>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</si>
  <si>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</si>
  <si>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</si>
  <si>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</si>
  <si>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</si>
  <si>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</si>
  <si>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</si>
  <si>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</si>
  <si>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</si>
  <si>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Area SD</t>
  </si>
  <si>
    <t>Bedford</t>
  </si>
  <si>
    <t>Chestnut Ridge SD</t>
  </si>
  <si>
    <t>Everett Area SD</t>
  </si>
  <si>
    <t>Northern Bedford County SD</t>
  </si>
  <si>
    <t>Tussey Mountain SD</t>
  </si>
  <si>
    <t>Altoona Area SD</t>
  </si>
  <si>
    <t>Blair</t>
  </si>
  <si>
    <t>Bellwood-Antis SD</t>
  </si>
  <si>
    <t>Claysburg-Kimmel SD</t>
  </si>
  <si>
    <t>Hollidaysburg Area SD</t>
  </si>
  <si>
    <t>Spring Cove SD</t>
  </si>
  <si>
    <t>Tyrone Area SD</t>
  </si>
  <si>
    <t>Williamsburg Community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</si>
  <si>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</si>
  <si>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</si>
  <si>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</si>
  <si>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</si>
  <si>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</si>
  <si>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</si>
  <si>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</si>
  <si>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</si>
  <si>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</si>
  <si>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</si>
  <si>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</si>
  <si>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</si>
  <si>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</si>
  <si>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Berlin Brothersvalley SD</t>
  </si>
  <si>
    <t>Somerset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</si>
  <si>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</si>
  <si>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</si>
  <si>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</si>
  <si>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</si>
  <si>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</si>
  <si>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</si>
  <si>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</si>
  <si>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</si>
  <si>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</si>
  <si>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</si>
  <si>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Cameron County SD</t>
  </si>
  <si>
    <t>Cameron</t>
  </si>
  <si>
    <t>Johnsonburg Area SD</t>
  </si>
  <si>
    <t>Elk</t>
  </si>
  <si>
    <t>Ridgway Area SD</t>
  </si>
  <si>
    <t>Saint Marys Area SD</t>
  </si>
  <si>
    <t>Bradford Area SD</t>
  </si>
  <si>
    <t>McKean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</si>
  <si>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</si>
  <si>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</si>
  <si>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</si>
  <si>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</si>
  <si>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</si>
  <si>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</si>
  <si>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</si>
  <si>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</si>
  <si>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</si>
  <si>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</si>
  <si>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Bald Eagle Area SD</t>
  </si>
  <si>
    <t>Centre</t>
  </si>
  <si>
    <t>Bellefonte Area SD</t>
  </si>
  <si>
    <t>Penns Valley Area SD</t>
  </si>
  <si>
    <t>State College Area SD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</si>
  <si>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</si>
  <si>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</si>
  <si>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</si>
  <si>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</si>
  <si>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</si>
  <si>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</si>
  <si>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</si>
  <si>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</si>
  <si>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</si>
  <si>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Central Fulton SD</t>
  </si>
  <si>
    <t>Fulton</t>
  </si>
  <si>
    <t>Forbes Road SD</t>
  </si>
  <si>
    <t>Southern Fulton SD</t>
  </si>
  <si>
    <t>Huntingdon Area SD</t>
  </si>
  <si>
    <t>Huntingdon</t>
  </si>
  <si>
    <t>Juniata Valley SD</t>
  </si>
  <si>
    <t>Mount Union Area SD</t>
  </si>
  <si>
    <t>Southern Huntingdon County SD</t>
  </si>
  <si>
    <t>Juniata County SD</t>
  </si>
  <si>
    <t>Juniata</t>
  </si>
  <si>
    <t>Mifflin County SD</t>
  </si>
  <si>
    <t>Mifflin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</si>
  <si>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</si>
  <si>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</si>
  <si>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</si>
  <si>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</si>
  <si>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</si>
  <si>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</si>
  <si>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Upper Adams SD</t>
  </si>
  <si>
    <t>Chambersburg Area SD</t>
  </si>
  <si>
    <t>Franklin</t>
  </si>
  <si>
    <t>Fannett-Metal SD</t>
  </si>
  <si>
    <t>Greencastle-Antrim SD</t>
  </si>
  <si>
    <t>Tuscarora SD</t>
  </si>
  <si>
    <t>Waynesboro Area SD</t>
  </si>
  <si>
    <t>Central York SD</t>
  </si>
  <si>
    <t>York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</si>
  <si>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</si>
  <si>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</si>
  <si>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</si>
  <si>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</si>
  <si>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</si>
  <si>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</si>
  <si>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</si>
  <si>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</si>
  <si>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</si>
  <si>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</si>
  <si>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</si>
  <si>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</si>
  <si>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</si>
  <si>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Cocalico SD</t>
  </si>
  <si>
    <t>Lancaster</t>
  </si>
  <si>
    <t>Columbia Borough SD</t>
  </si>
  <si>
    <t>Conestoga Valley SD</t>
  </si>
  <si>
    <t>Donegal SD</t>
  </si>
  <si>
    <t>Eastern Lancaster County SD</t>
  </si>
  <si>
    <t>Elizabethtown Area SD</t>
  </si>
  <si>
    <t>Ephrata Area SD</t>
  </si>
  <si>
    <t>Hempfield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</si>
  <si>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</si>
  <si>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</si>
  <si>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</si>
  <si>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</si>
  <si>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</si>
  <si>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</si>
  <si>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</si>
  <si>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</si>
  <si>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Annville-Cleona SD</t>
  </si>
  <si>
    <t>Lebanon</t>
  </si>
  <si>
    <t>Cornwall-Lebanon SD</t>
  </si>
  <si>
    <t>Eastern Lebanon County SD</t>
  </si>
  <si>
    <t>Lebanon SD</t>
  </si>
  <si>
    <t>Northern Lebanon SD</t>
  </si>
  <si>
    <t>Palmyra Area SD</t>
  </si>
  <si>
    <t>Antietam SD</t>
  </si>
  <si>
    <t>Berks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</si>
  <si>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</si>
  <si>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</si>
  <si>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</si>
  <si>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</si>
  <si>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</si>
  <si>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</si>
  <si>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</si>
  <si>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</si>
  <si>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</si>
  <si>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</si>
  <si>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</si>
  <si>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</si>
  <si>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</si>
  <si>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</si>
  <si>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</si>
  <si>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SD</t>
  </si>
  <si>
    <t>Wyomissing Area SD</t>
  </si>
  <si>
    <t>Big Spring SD</t>
  </si>
  <si>
    <t>Cumberland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</si>
  <si>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</si>
  <si>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</si>
  <si>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</si>
  <si>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</si>
  <si>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</si>
  <si>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</si>
  <si>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</si>
  <si>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</si>
  <si>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Central Dauphin SD</t>
  </si>
  <si>
    <t>Dauphin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</si>
  <si>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</si>
  <si>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</si>
  <si>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</si>
  <si>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</si>
  <si>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</si>
  <si>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</si>
  <si>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</si>
  <si>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</si>
  <si>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</si>
  <si>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Greenwood SD</t>
  </si>
  <si>
    <t>Perry</t>
  </si>
  <si>
    <t>Newport SD</t>
  </si>
  <si>
    <t>Susquenita SD</t>
  </si>
  <si>
    <t>West Perry SD</t>
  </si>
  <si>
    <t>Northern York County SD</t>
  </si>
  <si>
    <t>Benton Area SD</t>
  </si>
  <si>
    <t>Columbia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</si>
  <si>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</si>
  <si>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</si>
  <si>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</si>
  <si>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</si>
  <si>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</si>
  <si>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</si>
  <si>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</si>
  <si>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Line Mountain SD</t>
  </si>
  <si>
    <t>Northumberland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</si>
  <si>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</si>
  <si>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</si>
  <si>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</si>
  <si>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</si>
  <si>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</si>
  <si>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</si>
  <si>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Snyder</t>
  </si>
  <si>
    <t>Selinsgrove Area SD</t>
  </si>
  <si>
    <t>Lewisburg Area SD</t>
  </si>
  <si>
    <t>Union</t>
  </si>
  <si>
    <t>Mifflinburg Area SD</t>
  </si>
  <si>
    <t>Athens Area SD</t>
  </si>
  <si>
    <t>Bradford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</si>
  <si>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</si>
  <si>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</si>
  <si>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</si>
  <si>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</si>
  <si>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</si>
  <si>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</si>
  <si>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</si>
  <si>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Lycoming</t>
  </si>
  <si>
    <t>Jersey Shore Area SD</t>
  </si>
  <si>
    <t>Loyalsock Township SD</t>
  </si>
  <si>
    <t>Montgomery Area SD</t>
  </si>
  <si>
    <t>Montoursville Area SD</t>
  </si>
  <si>
    <t>Muncy SD</t>
  </si>
  <si>
    <t>South Williamsport Area SD</t>
  </si>
  <si>
    <t>Williamsport Area SD</t>
  </si>
  <si>
    <t>Sullivan County SD</t>
  </si>
  <si>
    <t>Sullivan</t>
  </si>
  <si>
    <t>Northern Tioga SD</t>
  </si>
  <si>
    <t>Tioga</t>
  </si>
  <si>
    <t>Southern Tioga SD</t>
  </si>
  <si>
    <t>Wellsboro Area SD</t>
  </si>
  <si>
    <t>Crestwood SD</t>
  </si>
  <si>
    <t>Luzerne</t>
  </si>
  <si>
    <t>Dallas SD</t>
  </si>
  <si>
    <t>Greater Nanticoke Area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</si>
  <si>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</si>
  <si>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</si>
  <si>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</si>
  <si>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</si>
  <si>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</si>
  <si>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</si>
  <si>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</si>
  <si>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</si>
  <si>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Tunkhannock Area SD</t>
  </si>
  <si>
    <t>Wyoming</t>
  </si>
  <si>
    <t>Abington Heights SD</t>
  </si>
  <si>
    <t>Lackawanna</t>
  </si>
  <si>
    <t>Carbondale Area SD</t>
  </si>
  <si>
    <t>Dunmore SD</t>
  </si>
  <si>
    <t>Lakeland SD</t>
  </si>
  <si>
    <t>Mid Valley SD</t>
  </si>
  <si>
    <t>North Pocono SD</t>
  </si>
  <si>
    <t>Old Forge SD</t>
  </si>
  <si>
    <t>Riverside SD</t>
  </si>
  <si>
    <t>Scranton SD</t>
  </si>
  <si>
    <t>Valley View SD</t>
  </si>
  <si>
    <t>Blue Ridge SD</t>
  </si>
  <si>
    <t>Susquehanna</t>
  </si>
  <si>
    <t>Elk Lake SD</t>
  </si>
  <si>
    <t>Forest City Regional SD</t>
  </si>
  <si>
    <t>Montrose Area SD</t>
  </si>
  <si>
    <t>Mountain View SD</t>
  </si>
  <si>
    <t>Susquehanna Community SD</t>
  </si>
  <si>
    <t>Wallenpaupack Area SD</t>
  </si>
  <si>
    <t>Pike</t>
  </si>
  <si>
    <t>Wayne Highlands SD</t>
  </si>
  <si>
    <t>Wayne</t>
  </si>
  <si>
    <t>Western Wayne SD</t>
  </si>
  <si>
    <t>Lackawanna Trail SD</t>
  </si>
  <si>
    <t>East Stroudsburg Area SD</t>
  </si>
  <si>
    <t>Monroe</t>
  </si>
  <si>
    <t>Pleasant Valley SD</t>
  </si>
  <si>
    <t>Pocono Mountain SD</t>
  </si>
  <si>
    <t>Stroudsburg Area SD</t>
  </si>
  <si>
    <t>Bangor Area SD</t>
  </si>
  <si>
    <t>Northampton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</si>
  <si>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</si>
  <si>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</si>
  <si>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</si>
  <si>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</si>
  <si>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</si>
  <si>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</si>
  <si>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</si>
  <si>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Delaware Valley SD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</si>
  <si>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</si>
  <si>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</si>
  <si>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</si>
  <si>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</si>
  <si>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</si>
  <si>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</si>
  <si>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</si>
  <si>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</si>
  <si>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</si>
  <si>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</si>
  <si>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</si>
  <si>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</si>
  <si>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</si>
  <si>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</si>
  <si>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</si>
  <si>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</si>
  <si>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Bensalem Township SD</t>
  </si>
  <si>
    <t>Bucks</t>
  </si>
  <si>
    <t>Bristol Borough SD</t>
  </si>
  <si>
    <t>Bristol Township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</si>
  <si>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</si>
  <si>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</si>
  <si>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</si>
  <si>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</si>
  <si>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</si>
  <si>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</si>
  <si>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</si>
  <si>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</si>
  <si>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</si>
  <si>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Quakertown Community SD</t>
  </si>
  <si>
    <t>Abington SD</t>
  </si>
  <si>
    <t>Montgomery</t>
  </si>
  <si>
    <t>Bryn Athyn SD</t>
  </si>
  <si>
    <t>Cheltenham Township SD</t>
  </si>
  <si>
    <t>Colonial SD</t>
  </si>
  <si>
    <t>Hatboro-Horsham SD</t>
  </si>
  <si>
    <t>Jenkintown SD</t>
  </si>
  <si>
    <t>Lower Merion SD</t>
  </si>
  <si>
    <t>Lower Moreland Township SD</t>
  </si>
  <si>
    <t>Methacton SD</t>
  </si>
  <si>
    <t>Norristown Area SD</t>
  </si>
  <si>
    <t>North Penn SD</t>
  </si>
  <si>
    <t>Perkiomen Valley SD</t>
  </si>
  <si>
    <t>Pottsgrove SD</t>
  </si>
  <si>
    <t>Pottstown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</si>
  <si>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</si>
  <si>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</si>
  <si>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</si>
  <si>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</si>
  <si>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</si>
  <si>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</si>
  <si>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</si>
  <si>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</si>
  <si>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Avon Grove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</si>
  <si>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</si>
  <si>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</si>
  <si>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</si>
  <si>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</si>
  <si>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</si>
  <si>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</si>
  <si>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</si>
  <si>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</si>
  <si>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</si>
  <si>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</si>
  <si>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</si>
  <si>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</si>
  <si>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Chester-Upland SD</t>
  </si>
  <si>
    <t>Delaware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</si>
  <si>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</si>
  <si>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</si>
  <si>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</si>
  <si>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</si>
  <si>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</si>
  <si>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</si>
  <si>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</si>
  <si>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</si>
  <si>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</si>
  <si>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</si>
  <si>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</si>
  <si>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</si>
  <si>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</si>
  <si>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</si>
  <si>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Philadelphia City SD</t>
  </si>
  <si>
    <t>Philadelphia</t>
  </si>
  <si>
    <t>Aliquippa SD</t>
  </si>
  <si>
    <t>Beaver</t>
  </si>
  <si>
    <t>Ambridge Area SD</t>
  </si>
  <si>
    <t>Beaver Area SD</t>
  </si>
  <si>
    <t>Big Beaver Falls Area SD</t>
  </si>
  <si>
    <t>Blackhawk SD</t>
  </si>
  <si>
    <t>Central Valley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</si>
  <si>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</si>
  <si>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</si>
  <si>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</si>
  <si>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</si>
  <si>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</si>
  <si>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</si>
  <si>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</si>
  <si>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</si>
  <si>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Apollo-Ridge SD</t>
  </si>
  <si>
    <t>Armstrong</t>
  </si>
  <si>
    <t>Armstrong SD</t>
  </si>
  <si>
    <t>Freeport Area SD</t>
  </si>
  <si>
    <t>Leechburg Area SD</t>
  </si>
  <si>
    <t>River Valley SD</t>
  </si>
  <si>
    <t>Indiana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</si>
  <si>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</si>
  <si>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</si>
  <si>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</si>
  <si>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</si>
  <si>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</si>
  <si>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</si>
  <si>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</si>
  <si>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</si>
  <si>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</si>
  <si>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</si>
  <si>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</si>
  <si>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</si>
  <si>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</si>
  <si>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</si>
  <si>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</si>
  <si>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</si>
  <si>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</si>
  <si>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</si>
  <si>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</si>
  <si>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Average Daily Membership:  Total</t>
  </si>
  <si>
    <r>
      <t>75xx   Ready to Learn Block Grant (</t>
    </r>
    <r>
      <rPr>
        <i/>
        <sz val="9"/>
        <rFont val="Calibri"/>
        <family val="2"/>
        <scheme val="minor"/>
      </rPr>
      <t>from online spreadsheet</t>
    </r>
    <r>
      <rPr>
        <sz val="9"/>
        <rFont val="Calibri"/>
        <family val="2"/>
        <scheme val="minor"/>
      </rPr>
      <t>)</t>
    </r>
  </si>
  <si>
    <t>1100-562   Nonspecial Education Tuition to Cyber Charter Schools</t>
  </si>
  <si>
    <t>(c.1)</t>
  </si>
  <si>
    <t>(c.2)</t>
  </si>
  <si>
    <r>
      <t xml:space="preserve"> </t>
    </r>
    <r>
      <rPr>
        <i/>
        <sz val="9"/>
        <rFont val="Calibri"/>
        <family val="2"/>
        <scheme val="minor"/>
      </rPr>
      <t>Minus</t>
    </r>
    <r>
      <rPr>
        <sz val="9"/>
        <rFont val="Calibri"/>
        <family val="2"/>
        <scheme val="minor"/>
      </rPr>
      <t xml:space="preserve"> TOTAL DEDUCTIONS for Brick and Mortar CSs   </t>
    </r>
    <r>
      <rPr>
        <sz val="8"/>
        <rFont val="Calibri"/>
        <family val="2"/>
        <scheme val="minor"/>
      </rPr>
      <t>(see page 2)</t>
    </r>
  </si>
  <si>
    <r>
      <t xml:space="preserve"> </t>
    </r>
    <r>
      <rPr>
        <i/>
        <sz val="9"/>
        <rFont val="Calibri"/>
        <family val="2"/>
        <scheme val="minor"/>
      </rPr>
      <t>Minus</t>
    </r>
    <r>
      <rPr>
        <sz val="9"/>
        <rFont val="Calibri"/>
        <family val="2"/>
        <scheme val="minor"/>
      </rPr>
      <t xml:space="preserve"> TOTAL DEDUCTIONS for Cyber CSs   </t>
    </r>
    <r>
      <rPr>
        <sz val="8"/>
        <rFont val="Calibri"/>
        <family val="2"/>
        <scheme val="minor"/>
      </rPr>
      <t>(see page 2)</t>
    </r>
  </si>
  <si>
    <t>(b.1)</t>
  </si>
  <si>
    <t>(b.2)</t>
  </si>
  <si>
    <t xml:space="preserve"> DEDUCTIONS FROM TOTAL EXPENDITURES - All Charter Schools</t>
  </si>
  <si>
    <t xml:space="preserve"> DEDUCTIONS FROM TOTAL EXPENDITURES - Cyber Charter Schools only</t>
  </si>
  <si>
    <t>Deductions from Total Expenditures - All Charter Schools</t>
  </si>
  <si>
    <t>Deductions from Total Expenditures - Cyber Charter Schools only</t>
  </si>
  <si>
    <t>Average Daily Membership:  Cyber Charter School Total</t>
  </si>
  <si>
    <t>Average Daily Membership:  Special Education Total</t>
  </si>
  <si>
    <t>The below amounts are to be subtracted from the TOTAL EXPENDITURES reported on line (a). Deduct only the federal portion</t>
  </si>
  <si>
    <t xml:space="preserve"> of expenditures except for the following account codes:  1200, 1500, 1600, 1700, 1800, 2700, 4000, 5000.</t>
  </si>
  <si>
    <t xml:space="preserve"> TOTAL CYBER CS AVERAGE DAILY MEMBERSHIP (ADM)</t>
  </si>
  <si>
    <t xml:space="preserve">  (d.1)</t>
  </si>
  <si>
    <t xml:space="preserve">  (d.2)</t>
  </si>
  <si>
    <r>
      <t xml:space="preserve">       </t>
    </r>
    <r>
      <rPr>
        <b/>
        <sz val="10"/>
        <color theme="7" tint="-0.249977111117893"/>
        <rFont val="Calibri"/>
        <family val="2"/>
        <scheme val="minor"/>
      </rPr>
      <t>Cyber Charter Schools</t>
    </r>
  </si>
  <si>
    <r>
      <t xml:space="preserve">       </t>
    </r>
    <r>
      <rPr>
        <b/>
        <sz val="10"/>
        <color theme="3" tint="-0.249977111117893"/>
        <rFont val="Calibri"/>
        <family val="2"/>
        <scheme val="minor"/>
      </rPr>
      <t>Brick and Mortar Charter Schools</t>
    </r>
  </si>
  <si>
    <r>
      <t xml:space="preserve">      </t>
    </r>
    <r>
      <rPr>
        <b/>
        <i/>
        <sz val="10"/>
        <rFont val="Calibri"/>
        <family val="2"/>
        <scheme val="minor"/>
      </rPr>
      <t>FUNDING FOR NONSPECIAL EDUCATION STUDENTS</t>
    </r>
    <r>
      <rPr>
        <sz val="9"/>
        <rFont val="Calibri"/>
        <family val="2"/>
        <scheme val="minor"/>
      </rPr>
      <t xml:space="preserve">   </t>
    </r>
    <r>
      <rPr>
        <sz val="8"/>
        <rFont val="Calibri"/>
        <family val="2"/>
        <scheme val="minor"/>
      </rPr>
      <t>(c.1 / d.1)</t>
    </r>
  </si>
  <si>
    <r>
      <t xml:space="preserve"> SELECTED EXPENDITURES for Brick and Mortar CSs   </t>
    </r>
    <r>
      <rPr>
        <sz val="8"/>
        <rFont val="Calibri"/>
        <family val="2"/>
        <scheme val="minor"/>
      </rPr>
      <t>(a - b.1)</t>
    </r>
  </si>
  <si>
    <r>
      <t xml:space="preserve"> SELECTED EXPENDITURES for Cyber CSs   </t>
    </r>
    <r>
      <rPr>
        <sz val="8"/>
        <rFont val="Calibri"/>
        <family val="2"/>
        <scheme val="minor"/>
      </rPr>
      <t>(a - b.1 - b.2)</t>
    </r>
  </si>
  <si>
    <t xml:space="preserve"> Section 1725.1-A(e) Multiplier</t>
  </si>
  <si>
    <r>
      <t xml:space="preserve"> TOTAL AVERAGE DAILY MEMBERSHIP (ADM)
  </t>
    </r>
    <r>
      <rPr>
        <i/>
        <sz val="9"/>
        <rFont val="Calibri"/>
        <family val="2"/>
        <scheme val="minor"/>
      </rPr>
      <t>multiplied by</t>
    </r>
    <r>
      <rPr>
        <sz val="9"/>
        <rFont val="Calibri"/>
        <family val="2"/>
        <scheme val="minor"/>
      </rPr>
      <t xml:space="preserve">  0</t>
    </r>
    <r>
      <rPr>
        <b/>
        <sz val="9"/>
        <rFont val="Calibri"/>
        <family val="2"/>
        <scheme val="minor"/>
      </rPr>
      <t>.</t>
    </r>
    <r>
      <rPr>
        <sz val="9"/>
        <rFont val="Calibri"/>
        <family val="2"/>
        <scheme val="minor"/>
      </rPr>
      <t xml:space="preserve">16   </t>
    </r>
    <r>
      <rPr>
        <sz val="8"/>
        <rFont val="Calibri"/>
        <family val="2"/>
        <scheme val="minor"/>
      </rPr>
      <t>(d.1 x 0.16)</t>
    </r>
  </si>
  <si>
    <t xml:space="preserve">  (i)</t>
  </si>
  <si>
    <t xml:space="preserve">  (j)</t>
  </si>
  <si>
    <t xml:space="preserve">  (l.1)</t>
  </si>
  <si>
    <t xml:space="preserve">  (l.2)</t>
  </si>
  <si>
    <t>75xx   Ready to Learn Block Grant (from online spreadsheet)</t>
  </si>
  <si>
    <r>
      <t>1300   Vocational Education</t>
    </r>
    <r>
      <rPr>
        <sz val="9"/>
        <color indexed="18"/>
        <rFont val="Calibri"/>
        <family val="2"/>
        <scheme val="minor"/>
      </rPr>
      <t xml:space="preserve">  </t>
    </r>
    <r>
      <rPr>
        <sz val="9"/>
        <color indexed="12"/>
        <rFont val="Calibri"/>
        <family val="2"/>
        <scheme val="minor"/>
      </rPr>
      <t>(federal only)</t>
    </r>
  </si>
  <si>
    <r>
      <t>1400   Other Instructional Programs</t>
    </r>
    <r>
      <rPr>
        <sz val="9"/>
        <color indexed="12"/>
        <rFont val="Calibri"/>
        <family val="2"/>
        <scheme val="minor"/>
      </rPr>
      <t xml:space="preserve">  (federal only)</t>
    </r>
  </si>
  <si>
    <r>
      <t>1800   Prekindergarten</t>
    </r>
    <r>
      <rPr>
        <sz val="9"/>
        <color indexed="12"/>
        <rFont val="Calibri"/>
        <family val="2"/>
        <scheme val="minor"/>
      </rPr>
      <t xml:space="preserve">  (federal only)</t>
    </r>
  </si>
  <si>
    <r>
      <t>1800   Prekindergarten</t>
    </r>
    <r>
      <rPr>
        <sz val="9"/>
        <color indexed="12"/>
        <rFont val="Calibri"/>
        <family val="2"/>
        <scheme val="minor"/>
      </rPr>
      <t xml:space="preserve">  (state PreK counts only)</t>
    </r>
  </si>
  <si>
    <r>
      <t xml:space="preserve">2100   Pupil Personnel  </t>
    </r>
    <r>
      <rPr>
        <sz val="9"/>
        <color indexed="12"/>
        <rFont val="Calibri"/>
        <family val="2"/>
        <scheme val="minor"/>
      </rPr>
      <t>(federal only)</t>
    </r>
  </si>
  <si>
    <r>
      <t xml:space="preserve">2200   Instructional Staff  </t>
    </r>
    <r>
      <rPr>
        <sz val="9"/>
        <color indexed="12"/>
        <rFont val="Calibri"/>
        <family val="2"/>
        <scheme val="minor"/>
      </rPr>
      <t>(federal only)</t>
    </r>
  </si>
  <si>
    <r>
      <t xml:space="preserve">2400   Pupil Health  </t>
    </r>
    <r>
      <rPr>
        <sz val="9"/>
        <color indexed="12"/>
        <rFont val="Calibri"/>
        <family val="2"/>
        <scheme val="minor"/>
      </rPr>
      <t>(federal only)</t>
    </r>
  </si>
  <si>
    <r>
      <t xml:space="preserve">2500   Business  </t>
    </r>
    <r>
      <rPr>
        <sz val="9"/>
        <color indexed="12"/>
        <rFont val="Calibri"/>
        <family val="2"/>
        <scheme val="minor"/>
      </rPr>
      <t>(federal only)</t>
    </r>
  </si>
  <si>
    <r>
      <t xml:space="preserve">2600   Operation and Maintenance of Plant Services  </t>
    </r>
    <r>
      <rPr>
        <sz val="9"/>
        <color indexed="12"/>
        <rFont val="Calibri"/>
        <family val="2"/>
        <scheme val="minor"/>
      </rPr>
      <t>(federal only)</t>
    </r>
  </si>
  <si>
    <r>
      <t xml:space="preserve">2800   Central  </t>
    </r>
    <r>
      <rPr>
        <sz val="9"/>
        <color indexed="12"/>
        <rFont val="Calibri"/>
        <family val="2"/>
        <scheme val="minor"/>
      </rPr>
      <t>(federal only)</t>
    </r>
  </si>
  <si>
    <r>
      <t xml:space="preserve">2900   Other Support Services  </t>
    </r>
    <r>
      <rPr>
        <sz val="9"/>
        <color indexed="12"/>
        <rFont val="Calibri"/>
        <family val="2"/>
        <scheme val="minor"/>
      </rPr>
      <t>(federal only)</t>
    </r>
  </si>
  <si>
    <r>
      <t xml:space="preserve">2330   Tax Assessment and Collection Services </t>
    </r>
    <r>
      <rPr>
        <sz val="9"/>
        <color rgb="FF0000FF"/>
        <rFont val="Calibri"/>
        <family val="2"/>
        <scheme val="minor"/>
      </rPr>
      <t>(total non-federal)</t>
    </r>
  </si>
  <si>
    <r>
      <t xml:space="preserve">2600   Operation and Maintenance of Plant Services </t>
    </r>
    <r>
      <rPr>
        <sz val="9"/>
        <color rgb="FF0000FF"/>
        <rFont val="Calibri"/>
        <family val="2"/>
        <scheme val="minor"/>
      </rPr>
      <t>(total non-federal)</t>
    </r>
  </si>
  <si>
    <r>
      <t xml:space="preserve">3200   Student Activities </t>
    </r>
    <r>
      <rPr>
        <sz val="9"/>
        <color rgb="FF0000FF"/>
        <rFont val="Calibri"/>
        <family val="2"/>
        <scheme val="minor"/>
      </rPr>
      <t>(total non-federal)</t>
    </r>
  </si>
  <si>
    <r>
      <t xml:space="preserve">2600   Operation and Maintenance of Plant Services </t>
    </r>
    <r>
      <rPr>
        <i/>
        <sz val="9"/>
        <color rgb="FF0000FF"/>
        <rFont val="Calibri"/>
        <family val="2"/>
        <scheme val="minor"/>
      </rPr>
      <t>(non-federal; 60%)</t>
    </r>
  </si>
  <si>
    <t xml:space="preserve">  (e)</t>
  </si>
  <si>
    <t>(f.1)</t>
  </si>
  <si>
    <t>(f.2)</t>
  </si>
  <si>
    <t xml:space="preserve">  (k)</t>
  </si>
  <si>
    <t xml:space="preserve">  (m.1)</t>
  </si>
  <si>
    <t>(n.1)</t>
  </si>
  <si>
    <t>(n.2)</t>
  </si>
  <si>
    <r>
      <t xml:space="preserve">      </t>
    </r>
    <r>
      <rPr>
        <b/>
        <i/>
        <sz val="10"/>
        <rFont val="Calibri"/>
        <family val="2"/>
        <scheme val="minor"/>
      </rPr>
      <t>FUNDING FOR NONSPECIAL EDUCATION STUDENTS</t>
    </r>
    <r>
      <rPr>
        <sz val="9"/>
        <rFont val="Calibri"/>
        <family val="2"/>
        <scheme val="minor"/>
      </rPr>
      <t xml:space="preserve">   </t>
    </r>
    <r>
      <rPr>
        <sz val="8"/>
        <rFont val="Calibri"/>
        <family val="2"/>
        <scheme val="minor"/>
      </rPr>
      <t>(c.2 / (d.1 - d.2) * e)</t>
    </r>
  </si>
  <si>
    <r>
      <t xml:space="preserve">      </t>
    </r>
    <r>
      <rPr>
        <b/>
        <i/>
        <sz val="10"/>
        <rFont val="Calibri"/>
        <family val="2"/>
        <scheme val="minor"/>
      </rPr>
      <t>FUNDING FOR SPECIAL EDUCATION STUDENTS</t>
    </r>
    <r>
      <rPr>
        <sz val="9"/>
        <rFont val="Calibri"/>
        <family val="2"/>
        <scheme val="minor"/>
      </rPr>
      <t xml:space="preserve">   </t>
    </r>
    <r>
      <rPr>
        <sz val="8"/>
        <rFont val="Calibri"/>
        <family val="2"/>
        <scheme val="minor"/>
      </rPr>
      <t>(f.1 + l.1)</t>
    </r>
  </si>
  <si>
    <t xml:space="preserve">  (m.2)</t>
  </si>
  <si>
    <r>
      <t xml:space="preserve">      </t>
    </r>
    <r>
      <rPr>
        <b/>
        <i/>
        <sz val="10"/>
        <rFont val="Calibri"/>
        <family val="2"/>
        <scheme val="minor"/>
      </rPr>
      <t>FUNDING FOR SPECIAL EDUCATION STUDENTS</t>
    </r>
    <r>
      <rPr>
        <sz val="9"/>
        <rFont val="Calibri"/>
        <family val="2"/>
        <scheme val="minor"/>
      </rPr>
      <t xml:space="preserve">   </t>
    </r>
    <r>
      <rPr>
        <sz val="8"/>
        <rFont val="Calibri"/>
        <family val="2"/>
        <scheme val="minor"/>
      </rPr>
      <t>(lesser of m.1 or m.2)</t>
    </r>
  </si>
  <si>
    <r>
      <t xml:space="preserve">3200   Student Activities </t>
    </r>
    <r>
      <rPr>
        <i/>
        <sz val="9"/>
        <color rgb="FF0000FF"/>
        <rFont val="Calibri"/>
        <family val="2"/>
        <scheme val="minor"/>
      </rPr>
      <t>(non-federal; 60%)</t>
    </r>
  </si>
  <si>
    <t>Submit to ra-CSFunding@pa.gov no later than November 1.</t>
  </si>
  <si>
    <r>
      <t xml:space="preserve"> Nonspecial Rate B&amp;M </t>
    </r>
    <r>
      <rPr>
        <sz val="8"/>
        <rFont val="Calibri"/>
        <family val="2"/>
        <scheme val="minor"/>
      </rPr>
      <t>(f.1)</t>
    </r>
    <r>
      <rPr>
        <sz val="9"/>
        <rFont val="Calibri"/>
        <family val="2"/>
        <scheme val="minor"/>
      </rPr>
      <t xml:space="preserve"> + Spec Ed Exp / Spec Ed ADM </t>
    </r>
    <r>
      <rPr>
        <sz val="8"/>
        <rFont val="Calibri"/>
        <family val="2"/>
        <scheme val="minor"/>
      </rPr>
      <t>(l.2)</t>
    </r>
  </si>
  <si>
    <r>
      <t xml:space="preserve"> SPECIAL EDUCATION EXPENDITURES </t>
    </r>
    <r>
      <rPr>
        <i/>
        <sz val="9"/>
        <rFont val="Calibri"/>
        <family val="2"/>
        <scheme val="minor"/>
      </rPr>
      <t>divided by</t>
    </r>
    <r>
      <rPr>
        <sz val="9"/>
        <rFont val="Calibri"/>
        <family val="2"/>
        <scheme val="minor"/>
      </rPr>
      <t xml:space="preserve">
  SPECIAL EDUCATION ADM   </t>
    </r>
    <r>
      <rPr>
        <sz val="8"/>
        <rFont val="Calibri"/>
        <family val="2"/>
        <scheme val="minor"/>
      </rPr>
      <t>(i / k)</t>
    </r>
  </si>
  <si>
    <r>
      <t xml:space="preserve"> SPECIAL EDUCATION EXPENDITURES </t>
    </r>
    <r>
      <rPr>
        <i/>
        <sz val="9"/>
        <rFont val="Calibri"/>
        <family val="2"/>
        <scheme val="minor"/>
      </rPr>
      <t>divided by</t>
    </r>
    <r>
      <rPr>
        <sz val="9"/>
        <rFont val="Calibri"/>
        <family val="2"/>
        <scheme val="minor"/>
      </rPr>
      <t xml:space="preserve">
  0.16 x TOTAL ADM   </t>
    </r>
    <r>
      <rPr>
        <sz val="8"/>
        <rFont val="Calibri"/>
        <family val="2"/>
        <scheme val="minor"/>
      </rPr>
      <t>(i / j)</t>
    </r>
  </si>
  <si>
    <r>
      <t xml:space="preserve"> Nonspecial Rate Cyber </t>
    </r>
    <r>
      <rPr>
        <sz val="8"/>
        <rFont val="Calibri"/>
        <family val="2"/>
        <scheme val="minor"/>
      </rPr>
      <t>(f.2)</t>
    </r>
    <r>
      <rPr>
        <sz val="9"/>
        <rFont val="Calibri"/>
        <family val="2"/>
        <scheme val="minor"/>
      </rPr>
      <t xml:space="preserve"> x 1.89</t>
    </r>
  </si>
  <si>
    <r>
      <t xml:space="preserve"> SELECTED EXPENDITURES   </t>
    </r>
    <r>
      <rPr>
        <sz val="8"/>
        <rFont val="Calibri"/>
        <family val="2"/>
        <scheme val="minor"/>
      </rPr>
      <t>(g - h)</t>
    </r>
  </si>
  <si>
    <t>PDE-363 (v 12.2025.1)</t>
  </si>
  <si>
    <t>v12.2025.1</t>
  </si>
  <si>
    <r>
      <t>2330   Tax Assessment and Collection Services (</t>
    </r>
    <r>
      <rPr>
        <i/>
        <sz val="9"/>
        <color rgb="FF0000FF"/>
        <rFont val="Calibri"/>
        <family val="2"/>
        <scheme val="minor"/>
      </rPr>
      <t>non-federal</t>
    </r>
    <r>
      <rPr>
        <sz val="9"/>
        <rFont val="Calibri"/>
        <family val="2"/>
        <scheme val="minor"/>
      </rPr>
      <t>)</t>
    </r>
  </si>
  <si>
    <t>TOTAL DEDUCTIONS FOR ALL CHARTER SCHOOLS</t>
  </si>
  <si>
    <t>TOTAL ADDITIONAL DEDUCTIONS FOR CYBER CHARTER SCHOOLS</t>
  </si>
  <si>
    <t>TOTAL SPECIAL EDUCATION DEDUCTIONS FOR ALL CHARTER SCHOOLS</t>
  </si>
  <si>
    <t>Log in to CAD application; review Preliminary or Final Summary of Child Accounting</t>
  </si>
  <si>
    <t>Deductions conform to statutory allowance</t>
  </si>
  <si>
    <r>
      <t>1100   Regular Education</t>
    </r>
    <r>
      <rPr>
        <sz val="9"/>
        <color indexed="18"/>
        <rFont val="Calibri"/>
        <family val="2"/>
        <scheme val="minor"/>
      </rPr>
      <t xml:space="preserve">  </t>
    </r>
    <r>
      <rPr>
        <sz val="9"/>
        <color indexed="12"/>
        <rFont val="Calibri"/>
        <family val="2"/>
        <scheme val="minor"/>
      </rPr>
      <t xml:space="preserve">(federal only; </t>
    </r>
    <r>
      <rPr>
        <sz val="9"/>
        <color rgb="FFC00000"/>
        <rFont val="Calibri"/>
        <family val="2"/>
        <scheme val="minor"/>
      </rPr>
      <t>include object 562-federal, as applicable</t>
    </r>
    <r>
      <rPr>
        <sz val="9"/>
        <color indexed="12"/>
        <rFont val="Calibri"/>
        <family val="2"/>
        <scheme val="minor"/>
      </rPr>
      <t>)</t>
    </r>
  </si>
  <si>
    <r>
      <t xml:space="preserve">2300   Administration  </t>
    </r>
    <r>
      <rPr>
        <sz val="9"/>
        <color indexed="12"/>
        <rFont val="Calibri"/>
        <family val="2"/>
        <scheme val="minor"/>
      </rPr>
      <t xml:space="preserve">(federal only; </t>
    </r>
    <r>
      <rPr>
        <sz val="9"/>
        <color rgb="FFC00000"/>
        <rFont val="Calibri"/>
        <family val="2"/>
        <scheme val="minor"/>
      </rPr>
      <t>include account 2330-federal, as applicable</t>
    </r>
    <r>
      <rPr>
        <sz val="9"/>
        <color indexed="12"/>
        <rFont val="Calibri"/>
        <family val="2"/>
        <scheme val="minor"/>
      </rPr>
      <t>)</t>
    </r>
  </si>
  <si>
    <r>
      <t xml:space="preserve">3000   Operation of Noninstructional Services  </t>
    </r>
    <r>
      <rPr>
        <sz val="9"/>
        <color indexed="12"/>
        <rFont val="Calibri"/>
        <family val="2"/>
        <scheme val="minor"/>
      </rPr>
      <t xml:space="preserve">(federal only; </t>
    </r>
    <r>
      <rPr>
        <sz val="9"/>
        <color rgb="FFC00000"/>
        <rFont val="Calibri"/>
        <family val="2"/>
        <scheme val="minor"/>
      </rPr>
      <t>include account 3200-federal, as applicable</t>
    </r>
    <r>
      <rPr>
        <sz val="9"/>
        <color indexed="12"/>
        <rFont val="Calibri"/>
        <family val="2"/>
        <scheme val="minor"/>
      </rPr>
      <t>)</t>
    </r>
  </si>
  <si>
    <r>
      <t>1200   Special Education</t>
    </r>
    <r>
      <rPr>
        <sz val="9"/>
        <color indexed="18"/>
        <rFont val="Calibri"/>
        <family val="2"/>
        <scheme val="minor"/>
      </rPr>
      <t xml:space="preserve">  </t>
    </r>
    <r>
      <rPr>
        <sz val="9"/>
        <color indexed="12"/>
        <rFont val="Calibri"/>
        <family val="2"/>
        <scheme val="minor"/>
      </rPr>
      <t>(federal only)</t>
    </r>
  </si>
  <si>
    <r>
      <t>1280   Early Intervention</t>
    </r>
    <r>
      <rPr>
        <sz val="9"/>
        <color indexed="18"/>
        <rFont val="Calibri"/>
        <family val="2"/>
        <scheme val="minor"/>
      </rPr>
      <t xml:space="preserve">  </t>
    </r>
    <r>
      <rPr>
        <sz val="9"/>
        <color indexed="12"/>
        <rFont val="Calibri"/>
        <family val="2"/>
        <scheme val="minor"/>
      </rPr>
      <t>(state only)</t>
    </r>
  </si>
  <si>
    <t>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</si>
</sst>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"/>
    <numFmt numFmtId="165" formatCode="&quot;$&quot;#,##0.00"/>
    <numFmt numFmtId="166" formatCode="&quot;$&quot;#,##0.00;[Red]\-&quot;$&quot;#,##0.00"/>
    <numFmt numFmtId="167" formatCode="[&lt;=9999999]###\-####;\(###\)\ ###\-####"/>
    <numFmt numFmtId="168" formatCode="#,##0.0000"/>
  </numFmts>
  <fonts count="43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16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9"/>
      <color indexed="18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18"/>
      <name val="Calibri"/>
      <family val="2"/>
      <scheme val="minor"/>
    </font>
    <font>
      <sz val="10"/>
      <name val="Calibri"/>
      <family val="2"/>
      <scheme val="minor"/>
    </font>
    <font>
      <sz val="8.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6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indexed="16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.5"/>
      <color theme="7" tint="-0.249977111117893"/>
      <name val="Calibri"/>
      <family val="2"/>
      <scheme val="minor"/>
    </font>
    <font>
      <b/>
      <sz val="9.5"/>
      <color theme="3" tint="-0.249977111117893"/>
      <name val="Calibri"/>
      <family val="2"/>
      <scheme val="minor"/>
    </font>
    <font>
      <b/>
      <sz val="8"/>
      <color theme="7" tint="-0.249977111117893"/>
      <name val="Calibri"/>
      <family val="2"/>
      <scheme val="minor"/>
    </font>
    <font>
      <i/>
      <sz val="9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indexed="12"/>
      <name val="Calibri"/>
      <family val="2"/>
      <scheme val="minor"/>
    </font>
    <font>
      <sz val="9"/>
      <color rgb="FFC00000"/>
      <name val="Calibri"/>
      <family val="2"/>
      <scheme val="minor"/>
    </font>
    <font>
      <u/>
      <sz val="9"/>
      <name val="Calibri"/>
      <family val="2"/>
      <scheme val="minor"/>
    </font>
    <font>
      <u/>
      <sz val="8"/>
      <color theme="10"/>
      <name val="Arial"/>
      <family val="2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/>
      </right>
      <top/>
      <bottom style="thin">
        <color indexed="23"/>
      </bottom>
      <diagonal/>
    </border>
    <border>
      <left style="thin">
        <color theme="0"/>
      </left>
      <right style="thin">
        <color theme="0"/>
      </right>
      <top/>
      <bottom style="thin">
        <color indexed="23"/>
      </bottom>
      <diagonal/>
    </border>
    <border>
      <left style="thin">
        <color theme="0"/>
      </left>
      <right/>
      <top/>
      <bottom style="thin">
        <color indexed="23"/>
      </bottom>
      <diagonal/>
    </border>
    <border>
      <left/>
      <right/>
      <top style="thin">
        <color theme="0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55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 style="thin">
        <color indexed="55"/>
      </right>
      <top style="thin">
        <color indexed="55"/>
      </top>
      <bottom style="thin">
        <color theme="0"/>
      </bottom>
      <diagonal/>
    </border>
    <border>
      <left style="thin">
        <color indexed="55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55"/>
      </right>
      <top style="thin">
        <color theme="0"/>
      </top>
      <bottom style="thin">
        <color theme="0"/>
      </bottom>
      <diagonal/>
    </border>
    <border>
      <left style="thin">
        <color indexed="55"/>
      </left>
      <right style="thin">
        <color theme="0"/>
      </right>
      <top style="thin">
        <color theme="0"/>
      </top>
      <bottom style="thin">
        <color indexed="23"/>
      </bottom>
      <diagonal/>
    </border>
    <border>
      <left style="thin">
        <color theme="0"/>
      </left>
      <right style="thin">
        <color indexed="55"/>
      </right>
      <top style="thin">
        <color theme="0"/>
      </top>
      <bottom style="thin">
        <color indexed="23"/>
      </bottom>
      <diagonal/>
    </border>
    <border>
      <left style="thin">
        <color auto="1"/>
      </left>
      <right/>
      <top/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thin">
        <color theme="6" tint="0.79998168889431442"/>
      </right>
      <top style="thin">
        <color auto="1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auto="1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indexed="64"/>
      </right>
      <top style="thin">
        <color auto="1"/>
      </top>
      <bottom style="thin">
        <color theme="6" tint="0.79998168889431442"/>
      </bottom>
      <diagonal/>
    </border>
    <border>
      <left style="thin">
        <color auto="1"/>
      </left>
      <right style="thin">
        <color theme="6" tint="0.79998168889431442"/>
      </right>
      <top style="thin">
        <color theme="6" tint="0.79998168889431442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indexed="64"/>
      </bottom>
      <diagonal/>
    </border>
    <border>
      <left style="thin">
        <color theme="6" tint="0.79998168889431442"/>
      </left>
      <right style="thin">
        <color indexed="64"/>
      </right>
      <top style="thin">
        <color theme="6" tint="0.79998168889431442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1" fillId="0" borderId="0" applyNumberFormat="0" applyFill="0" applyBorder="0" applyAlignment="0" applyProtection="0"/>
  </cellStyleXfs>
  <cellXfs count="235">
    <xf numFmtId="0" fontId="0" fillId="0" borderId="0" xfId="0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/>
    </xf>
    <xf numFmtId="0" fontId="6" fillId="2" borderId="0" xfId="0" applyFont="1" applyFill="1" applyAlignment="1">
      <alignment horizontal="left" indent="1"/>
    </xf>
    <xf numFmtId="165" fontId="6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1" fillId="2" borderId="0" xfId="1" applyFont="1" applyFill="1" applyProtection="1">
      <protection hidden="1"/>
    </xf>
    <xf numFmtId="0" fontId="20" fillId="2" borderId="0" xfId="1" applyFont="1" applyFill="1" applyAlignment="1" applyProtection="1">
      <alignment horizontal="center"/>
      <protection hidden="1"/>
    </xf>
    <xf numFmtId="0" fontId="11" fillId="2" borderId="0" xfId="1" applyFont="1" applyFill="1" applyAlignment="1" applyProtection="1">
      <alignment horizontal="left"/>
      <protection hidden="1"/>
    </xf>
    <xf numFmtId="0" fontId="11" fillId="2" borderId="0" xfId="1" applyFont="1" applyFill="1" applyAlignment="1" applyProtection="1">
      <alignment vertical="top"/>
      <protection hidden="1"/>
    </xf>
    <xf numFmtId="0" fontId="11" fillId="2" borderId="1" xfId="0" applyFont="1" applyFill="1" applyBorder="1" applyAlignment="1" applyProtection="1">
      <alignment wrapText="1"/>
      <protection hidden="1"/>
    </xf>
    <xf numFmtId="0" fontId="11" fillId="2" borderId="2" xfId="0" applyFont="1" applyFill="1" applyBorder="1" applyAlignment="1" applyProtection="1">
      <alignment wrapText="1"/>
      <protection hidden="1"/>
    </xf>
    <xf numFmtId="0" fontId="11" fillId="2" borderId="0" xfId="0" applyFont="1" applyFill="1" applyAlignment="1" applyProtection="1">
      <alignment wrapText="1"/>
      <protection hidden="1"/>
    </xf>
    <xf numFmtId="0" fontId="11" fillId="2" borderId="3" xfId="0" applyFont="1" applyFill="1" applyBorder="1" applyAlignment="1" applyProtection="1">
      <alignment wrapText="1"/>
      <protection hidden="1"/>
    </xf>
    <xf numFmtId="0" fontId="22" fillId="2" borderId="0" xfId="0" applyFont="1" applyFill="1" applyAlignment="1" applyProtection="1">
      <alignment horizontal="right" wrapText="1"/>
      <protection hidden="1"/>
    </xf>
    <xf numFmtId="0" fontId="23" fillId="2" borderId="3" xfId="0" applyFont="1" applyFill="1" applyBorder="1" applyAlignment="1" applyProtection="1">
      <alignment horizontal="center" wrapText="1"/>
      <protection hidden="1"/>
    </xf>
    <xf numFmtId="0" fontId="6" fillId="2" borderId="0" xfId="1" applyFont="1" applyFill="1" applyProtection="1"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1" fillId="2" borderId="5" xfId="0" applyFont="1" applyFill="1" applyBorder="1" applyAlignment="1" applyProtection="1">
      <alignment wrapText="1"/>
      <protection hidden="1"/>
    </xf>
    <xf numFmtId="0" fontId="11" fillId="2" borderId="6" xfId="0" applyFont="1" applyFill="1" applyBorder="1" applyAlignment="1" applyProtection="1">
      <alignment wrapText="1"/>
      <protection hidden="1"/>
    </xf>
    <xf numFmtId="0" fontId="6" fillId="2" borderId="3" xfId="0" applyFont="1" applyFill="1" applyBorder="1" applyAlignment="1" applyProtection="1">
      <alignment horizontal="center" wrapText="1"/>
      <protection hidden="1"/>
    </xf>
    <xf numFmtId="0" fontId="11" fillId="2" borderId="5" xfId="0" applyFont="1" applyFill="1" applyBorder="1" applyAlignment="1" applyProtection="1">
      <alignment vertical="center"/>
      <protection hidden="1"/>
    </xf>
    <xf numFmtId="0" fontId="11" fillId="2" borderId="0" xfId="0" applyFont="1" applyFill="1" applyProtection="1">
      <protection hidden="1"/>
    </xf>
    <xf numFmtId="166" fontId="22" fillId="2" borderId="0" xfId="0" applyNumberFormat="1" applyFont="1" applyFill="1" applyAlignment="1" applyProtection="1">
      <alignment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11" fillId="2" borderId="7" xfId="1" applyFont="1" applyFill="1" applyBorder="1" applyProtection="1">
      <protection hidden="1"/>
    </xf>
    <xf numFmtId="0" fontId="11" fillId="2" borderId="5" xfId="1" applyFont="1" applyFill="1" applyBorder="1" applyProtection="1">
      <protection hidden="1"/>
    </xf>
    <xf numFmtId="0" fontId="11" fillId="2" borderId="6" xfId="1" applyFont="1" applyFill="1" applyBorder="1" applyProtection="1">
      <protection hidden="1"/>
    </xf>
    <xf numFmtId="0" fontId="24" fillId="2" borderId="4" xfId="0" applyFont="1" applyFill="1" applyBorder="1" applyAlignment="1" applyProtection="1">
      <alignment wrapText="1"/>
      <protection hidden="1"/>
    </xf>
    <xf numFmtId="0" fontId="26" fillId="2" borderId="0" xfId="0" applyFont="1" applyFill="1" applyAlignment="1" applyProtection="1">
      <alignment wrapText="1"/>
      <protection hidden="1"/>
    </xf>
    <xf numFmtId="0" fontId="26" fillId="2" borderId="3" xfId="0" applyFont="1" applyFill="1" applyBorder="1" applyAlignment="1" applyProtection="1">
      <alignment wrapText="1"/>
      <protection hidden="1"/>
    </xf>
    <xf numFmtId="0" fontId="26" fillId="2" borderId="0" xfId="1" applyFont="1" applyFill="1" applyProtection="1">
      <protection hidden="1"/>
    </xf>
    <xf numFmtId="0" fontId="24" fillId="2" borderId="0" xfId="0" applyFont="1" applyFill="1" applyAlignment="1" applyProtection="1">
      <alignment wrapText="1"/>
      <protection hidden="1"/>
    </xf>
    <xf numFmtId="0" fontId="11" fillId="0" borderId="18" xfId="0" applyFont="1" applyBorder="1" applyAlignment="1" applyProtection="1">
      <alignment vertical="top"/>
      <protection hidden="1"/>
    </xf>
    <xf numFmtId="0" fontId="11" fillId="0" borderId="19" xfId="0" applyFont="1" applyBorder="1" applyAlignment="1" applyProtection="1">
      <alignment vertical="top"/>
      <protection hidden="1"/>
    </xf>
    <xf numFmtId="0" fontId="11" fillId="0" borderId="20" xfId="0" applyFont="1" applyBorder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20" fillId="0" borderId="21" xfId="0" applyFont="1" applyBorder="1" applyAlignment="1" applyProtection="1">
      <alignment vertical="center" wrapText="1"/>
      <protection hidden="1"/>
    </xf>
    <xf numFmtId="0" fontId="6" fillId="2" borderId="28" xfId="1" applyFont="1" applyFill="1" applyBorder="1" applyAlignment="1" applyProtection="1">
      <alignment vertical="center"/>
      <protection hidden="1"/>
    </xf>
    <xf numFmtId="0" fontId="6" fillId="0" borderId="29" xfId="0" applyFont="1" applyBorder="1" applyAlignment="1" applyProtection="1">
      <alignment vertical="center" wrapText="1"/>
      <protection hidden="1"/>
    </xf>
    <xf numFmtId="0" fontId="6" fillId="0" borderId="30" xfId="0" applyFont="1" applyBorder="1" applyAlignment="1" applyProtection="1">
      <alignment vertical="center" wrapText="1"/>
      <protection hidden="1"/>
    </xf>
    <xf numFmtId="0" fontId="6" fillId="2" borderId="31" xfId="1" applyFont="1" applyFill="1" applyBorder="1" applyAlignment="1" applyProtection="1">
      <alignment vertical="center"/>
      <protection hidden="1"/>
    </xf>
    <xf numFmtId="0" fontId="6" fillId="0" borderId="27" xfId="0" applyFont="1" applyBorder="1" applyAlignment="1" applyProtection="1">
      <alignment vertical="center" wrapText="1"/>
      <protection hidden="1"/>
    </xf>
    <xf numFmtId="0" fontId="6" fillId="0" borderId="32" xfId="0" applyFont="1" applyBorder="1" applyAlignment="1" applyProtection="1">
      <alignment vertical="center" wrapText="1"/>
      <protection hidden="1"/>
    </xf>
    <xf numFmtId="0" fontId="6" fillId="0" borderId="16" xfId="0" applyFont="1" applyBorder="1" applyAlignment="1" applyProtection="1">
      <alignment vertical="center" wrapText="1"/>
      <protection hidden="1"/>
    </xf>
    <xf numFmtId="0" fontId="6" fillId="0" borderId="34" xfId="0" applyFont="1" applyBorder="1" applyAlignment="1" applyProtection="1">
      <alignment vertical="center" wrapText="1"/>
      <protection hidden="1"/>
    </xf>
    <xf numFmtId="0" fontId="26" fillId="2" borderId="4" xfId="0" applyFont="1" applyFill="1" applyBorder="1" applyAlignment="1" applyProtection="1">
      <alignment vertical="center" wrapText="1"/>
      <protection hidden="1"/>
    </xf>
    <xf numFmtId="166" fontId="26" fillId="2" borderId="0" xfId="0" applyNumberFormat="1" applyFont="1" applyFill="1" applyAlignment="1" applyProtection="1">
      <alignment wrapText="1"/>
      <protection hidden="1"/>
    </xf>
    <xf numFmtId="0" fontId="26" fillId="2" borderId="3" xfId="0" applyFont="1" applyFill="1" applyBorder="1" applyAlignment="1" applyProtection="1">
      <alignment horizontal="center" wrapText="1"/>
      <protection hidden="1"/>
    </xf>
    <xf numFmtId="44" fontId="11" fillId="2" borderId="0" xfId="0" applyNumberFormat="1" applyFont="1" applyFill="1" applyAlignment="1" applyProtection="1">
      <alignment wrapText="1"/>
      <protection hidden="1"/>
    </xf>
    <xf numFmtId="0" fontId="11" fillId="2" borderId="39" xfId="0" applyFont="1" applyFill="1" applyBorder="1" applyAlignment="1" applyProtection="1">
      <alignment wrapText="1"/>
      <protection hidden="1"/>
    </xf>
    <xf numFmtId="0" fontId="11" fillId="0" borderId="15" xfId="0" applyFont="1" applyBorder="1" applyAlignment="1" applyProtection="1">
      <alignment wrapText="1"/>
      <protection hidden="1"/>
    </xf>
    <xf numFmtId="0" fontId="11" fillId="2" borderId="15" xfId="0" applyFont="1" applyFill="1" applyBorder="1" applyAlignment="1" applyProtection="1">
      <alignment wrapText="1"/>
      <protection hidden="1"/>
    </xf>
    <xf numFmtId="0" fontId="11" fillId="2" borderId="35" xfId="0" applyFont="1" applyFill="1" applyBorder="1" applyAlignment="1" applyProtection="1">
      <alignment vertical="center"/>
      <protection hidden="1"/>
    </xf>
    <xf numFmtId="0" fontId="11" fillId="4" borderId="41" xfId="0" applyFont="1" applyFill="1" applyBorder="1" applyAlignment="1" applyProtection="1">
      <alignment wrapText="1"/>
      <protection hidden="1"/>
    </xf>
    <xf numFmtId="0" fontId="22" fillId="4" borderId="41" xfId="0" applyFont="1" applyFill="1" applyBorder="1" applyAlignment="1" applyProtection="1">
      <alignment wrapText="1"/>
      <protection hidden="1"/>
    </xf>
    <xf numFmtId="0" fontId="11" fillId="4" borderId="44" xfId="0" applyFont="1" applyFill="1" applyBorder="1" applyAlignment="1" applyProtection="1">
      <alignment vertical="top"/>
      <protection hidden="1"/>
    </xf>
    <xf numFmtId="0" fontId="22" fillId="4" borderId="44" xfId="0" applyFont="1" applyFill="1" applyBorder="1" applyAlignment="1" applyProtection="1">
      <alignment wrapText="1"/>
      <protection hidden="1"/>
    </xf>
    <xf numFmtId="0" fontId="5" fillId="0" borderId="0" xfId="2" applyFont="1" applyAlignment="1">
      <alignment horizontal="center"/>
    </xf>
    <xf numFmtId="0" fontId="5" fillId="0" borderId="0" xfId="2" applyFont="1"/>
    <xf numFmtId="0" fontId="6" fillId="0" borderId="0" xfId="0" applyFont="1"/>
    <xf numFmtId="0" fontId="6" fillId="0" borderId="0" xfId="2" applyFont="1" applyAlignment="1">
      <alignment horizontal="center"/>
    </xf>
    <xf numFmtId="0" fontId="6" fillId="0" borderId="0" xfId="2" applyFont="1"/>
    <xf numFmtId="0" fontId="10" fillId="4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 wrapText="1"/>
      <protection hidden="1"/>
    </xf>
    <xf numFmtId="165" fontId="22" fillId="2" borderId="0" xfId="0" applyNumberFormat="1" applyFont="1" applyFill="1" applyAlignment="1" applyProtection="1">
      <alignment wrapText="1"/>
      <protection hidden="1"/>
    </xf>
    <xf numFmtId="0" fontId="6" fillId="2" borderId="4" xfId="0" applyFont="1" applyFill="1" applyBorder="1" applyAlignment="1" applyProtection="1">
      <alignment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3" fillId="2" borderId="0" xfId="0" applyFont="1" applyFill="1"/>
    <xf numFmtId="9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hidden="1"/>
    </xf>
    <xf numFmtId="7" fontId="11" fillId="0" borderId="0" xfId="0" applyNumberFormat="1" applyFont="1" applyProtection="1">
      <protection hidden="1"/>
    </xf>
    <xf numFmtId="7" fontId="22" fillId="2" borderId="0" xfId="0" applyNumberFormat="1" applyFont="1" applyFill="1" applyAlignment="1" applyProtection="1">
      <alignment horizontal="right" wrapText="1"/>
      <protection hidden="1"/>
    </xf>
    <xf numFmtId="0" fontId="25" fillId="2" borderId="4" xfId="1" applyFont="1" applyFill="1" applyBorder="1" applyAlignment="1" applyProtection="1">
      <alignment vertical="center"/>
      <protection hidden="1"/>
    </xf>
    <xf numFmtId="0" fontId="25" fillId="2" borderId="0" xfId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wrapText="1"/>
      <protection hidden="1"/>
    </xf>
    <xf numFmtId="0" fontId="20" fillId="0" borderId="0" xfId="0" applyFont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7" fontId="11" fillId="0" borderId="46" xfId="0" applyNumberFormat="1" applyFont="1" applyBorder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>
      <alignment horizontal="center" vertical="center"/>
    </xf>
    <xf numFmtId="0" fontId="23" fillId="2" borderId="0" xfId="0" applyFont="1" applyFill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0" xfId="1" applyFont="1" applyFill="1" applyAlignment="1" applyProtection="1">
      <alignment vertical="center"/>
      <protection hidden="1"/>
    </xf>
    <xf numFmtId="0" fontId="33" fillId="4" borderId="43" xfId="0" applyFont="1" applyFill="1" applyBorder="1" applyAlignment="1" applyProtection="1">
      <alignment vertical="top"/>
      <protection hidden="1"/>
    </xf>
    <xf numFmtId="0" fontId="34" fillId="4" borderId="43" xfId="0" applyFont="1" applyFill="1" applyBorder="1" applyAlignment="1" applyProtection="1">
      <alignment vertical="top"/>
      <protection hidden="1"/>
    </xf>
    <xf numFmtId="0" fontId="20" fillId="4" borderId="44" xfId="0" applyFont="1" applyFill="1" applyBorder="1" applyAlignment="1" applyProtection="1">
      <alignment vertical="top"/>
      <protection hidden="1"/>
    </xf>
    <xf numFmtId="0" fontId="35" fillId="4" borderId="44" xfId="0" applyFont="1" applyFill="1" applyBorder="1" applyAlignment="1" applyProtection="1">
      <alignment vertical="top"/>
      <protection hidden="1"/>
    </xf>
    <xf numFmtId="0" fontId="6" fillId="0" borderId="33" xfId="0" applyFont="1" applyBorder="1" applyAlignment="1" applyProtection="1">
      <alignment vertical="top"/>
      <protection hidden="1"/>
    </xf>
    <xf numFmtId="0" fontId="11" fillId="0" borderId="49" xfId="0" applyFont="1" applyBorder="1" applyAlignment="1" applyProtection="1">
      <alignment wrapText="1"/>
      <protection hidden="1"/>
    </xf>
    <xf numFmtId="0" fontId="11" fillId="0" borderId="48" xfId="0" applyFont="1" applyBorder="1" applyAlignment="1" applyProtection="1">
      <alignment wrapText="1"/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2" fillId="2" borderId="0" xfId="0" applyFont="1" applyFill="1" applyAlignment="1" applyProtection="1">
      <alignment horizontal="right" vertical="center" wrapText="1"/>
      <protection hidden="1"/>
    </xf>
    <xf numFmtId="0" fontId="6" fillId="2" borderId="0" xfId="1" applyFont="1" applyFill="1" applyAlignment="1" applyProtection="1">
      <alignment vertical="center"/>
      <protection hidden="1"/>
    </xf>
    <xf numFmtId="0" fontId="11" fillId="2" borderId="3" xfId="0" applyFont="1" applyFill="1" applyBorder="1" applyAlignment="1" applyProtection="1">
      <alignment vertical="center" wrapText="1"/>
      <protection hidden="1"/>
    </xf>
    <xf numFmtId="165" fontId="22" fillId="2" borderId="0" xfId="0" applyNumberFormat="1" applyFont="1" applyFill="1" applyAlignment="1" applyProtection="1">
      <alignment horizontal="right" vertical="center"/>
      <protection hidden="1"/>
    </xf>
    <xf numFmtId="0" fontId="6" fillId="2" borderId="15" xfId="0" applyFont="1" applyFill="1" applyBorder="1" applyProtection="1">
      <protection hidden="1"/>
    </xf>
    <xf numFmtId="165" fontId="22" fillId="2" borderId="0" xfId="0" applyNumberFormat="1" applyFont="1" applyFill="1" applyProtection="1"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2" borderId="15" xfId="0" applyFont="1" applyFill="1" applyBorder="1" applyAlignment="1" applyProtection="1">
      <alignment vertical="center"/>
      <protection hidden="1"/>
    </xf>
    <xf numFmtId="164" fontId="22" fillId="2" borderId="0" xfId="0" applyNumberFormat="1" applyFont="1" applyFill="1" applyProtection="1">
      <protection hidden="1"/>
    </xf>
    <xf numFmtId="0" fontId="6" fillId="0" borderId="49" xfId="0" applyFont="1" applyBorder="1" applyAlignment="1" applyProtection="1">
      <alignment vertical="center"/>
      <protection hidden="1"/>
    </xf>
    <xf numFmtId="165" fontId="11" fillId="2" borderId="0" xfId="1" applyNumberFormat="1" applyFont="1" applyFill="1" applyAlignment="1" applyProtection="1">
      <alignment vertical="center"/>
      <protection hidden="1"/>
    </xf>
    <xf numFmtId="166" fontId="6" fillId="2" borderId="0" xfId="0" applyNumberFormat="1" applyFont="1" applyFill="1" applyProtection="1">
      <protection hidden="1"/>
    </xf>
    <xf numFmtId="4" fontId="6" fillId="2" borderId="0" xfId="0" applyNumberFormat="1" applyFont="1" applyFill="1" applyAlignment="1">
      <alignment vertical="center"/>
    </xf>
    <xf numFmtId="165" fontId="6" fillId="2" borderId="0" xfId="1" applyNumberFormat="1" applyFont="1" applyFill="1" applyAlignment="1" applyProtection="1">
      <alignment vertical="center"/>
      <protection hidden="1"/>
    </xf>
    <xf numFmtId="0" fontId="40" fillId="2" borderId="0" xfId="1" applyFont="1" applyFill="1" applyProtection="1">
      <protection hidden="1"/>
    </xf>
    <xf numFmtId="0" fontId="25" fillId="2" borderId="0" xfId="0" applyFont="1" applyFill="1" applyAlignment="1">
      <alignment horizontal="left" vertical="center" indent="1"/>
    </xf>
    <xf numFmtId="165" fontId="6" fillId="4" borderId="9" xfId="0" applyNumberFormat="1" applyFont="1" applyFill="1" applyBorder="1" applyAlignment="1" applyProtection="1">
      <alignment horizontal="right" vertical="center"/>
      <protection locked="0"/>
    </xf>
    <xf numFmtId="165" fontId="6" fillId="4" borderId="10" xfId="0" applyNumberFormat="1" applyFont="1" applyFill="1" applyBorder="1" applyAlignment="1" applyProtection="1">
      <alignment horizontal="right" vertical="center"/>
      <protection locked="0"/>
    </xf>
    <xf numFmtId="165" fontId="6" fillId="4" borderId="11" xfId="0" applyNumberFormat="1" applyFont="1" applyFill="1" applyBorder="1" applyAlignment="1" applyProtection="1">
      <alignment horizontal="right" vertical="center"/>
      <protection locked="0"/>
    </xf>
    <xf numFmtId="165" fontId="6" fillId="2" borderId="0" xfId="0" applyNumberFormat="1" applyFont="1" applyFill="1" applyAlignment="1">
      <alignment horizontal="right" vertical="center"/>
    </xf>
    <xf numFmtId="0" fontId="10" fillId="4" borderId="9" xfId="0" applyFont="1" applyFill="1" applyBorder="1" applyAlignment="1" applyProtection="1">
      <alignment horizontal="right" vertical="center"/>
      <protection locked="0"/>
    </xf>
    <xf numFmtId="0" fontId="11" fillId="4" borderId="10" xfId="0" applyFont="1" applyFill="1" applyBorder="1" applyProtection="1">
      <protection locked="0"/>
    </xf>
    <xf numFmtId="0" fontId="11" fillId="4" borderId="11" xfId="0" applyFont="1" applyFill="1" applyBorder="1" applyProtection="1">
      <protection locked="0"/>
    </xf>
    <xf numFmtId="167" fontId="10" fillId="4" borderId="9" xfId="0" applyNumberFormat="1" applyFont="1" applyFill="1" applyBorder="1" applyAlignment="1" applyProtection="1">
      <alignment horizontal="left" vertical="center"/>
      <protection locked="0"/>
    </xf>
    <xf numFmtId="167" fontId="10" fillId="4" borderId="10" xfId="0" applyNumberFormat="1" applyFont="1" applyFill="1" applyBorder="1" applyAlignment="1" applyProtection="1">
      <alignment horizontal="left" vertical="center"/>
      <protection locked="0"/>
    </xf>
    <xf numFmtId="167" fontId="10" fillId="4" borderId="11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top"/>
    </xf>
    <xf numFmtId="164" fontId="6" fillId="4" borderId="9" xfId="0" applyNumberFormat="1" applyFont="1" applyFill="1" applyBorder="1" applyAlignment="1" applyProtection="1">
      <alignment horizontal="right" vertical="center"/>
      <protection locked="0"/>
    </xf>
    <xf numFmtId="164" fontId="6" fillId="4" borderId="10" xfId="0" applyNumberFormat="1" applyFont="1" applyFill="1" applyBorder="1" applyAlignment="1" applyProtection="1">
      <alignment horizontal="right" vertical="center"/>
      <protection locked="0"/>
    </xf>
    <xf numFmtId="164" fontId="6" fillId="4" borderId="11" xfId="0" applyNumberFormat="1" applyFont="1" applyFill="1" applyBorder="1" applyAlignment="1" applyProtection="1">
      <alignment horizontal="right" vertical="center"/>
      <protection locked="0"/>
    </xf>
    <xf numFmtId="165" fontId="6" fillId="2" borderId="12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2" fillId="2" borderId="51" xfId="3" applyFont="1" applyFill="1" applyBorder="1" applyAlignment="1">
      <alignment horizontal="left" vertical="center" indent="1"/>
    </xf>
    <xf numFmtId="0" fontId="42" fillId="2" borderId="0" xfId="3" applyFont="1" applyFill="1" applyAlignment="1">
      <alignment horizontal="left" vertical="center" indent="1"/>
    </xf>
    <xf numFmtId="0" fontId="10" fillId="4" borderId="9" xfId="0" applyFont="1" applyFill="1" applyBorder="1" applyAlignment="1" applyProtection="1">
      <alignment horizontal="left" vertical="center"/>
      <protection locked="0"/>
    </xf>
    <xf numFmtId="0" fontId="10" fillId="4" borderId="10" xfId="0" applyFont="1" applyFill="1" applyBorder="1" applyAlignment="1" applyProtection="1">
      <alignment horizontal="left" vertical="center"/>
      <protection locked="0"/>
    </xf>
    <xf numFmtId="0" fontId="10" fillId="4" borderId="11" xfId="0" applyFont="1" applyFill="1" applyBorder="1" applyAlignment="1" applyProtection="1">
      <alignment horizontal="left" vertical="center"/>
      <protection locked="0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2" fillId="2" borderId="0" xfId="3" applyFont="1" applyFill="1" applyBorder="1" applyAlignment="1">
      <alignment horizontal="left" vertical="center" indent="1"/>
    </xf>
    <xf numFmtId="7" fontId="6" fillId="0" borderId="52" xfId="0" applyNumberFormat="1" applyFont="1" applyBorder="1" applyAlignment="1" applyProtection="1">
      <alignment horizontal="right" wrapText="1"/>
      <protection hidden="1"/>
    </xf>
    <xf numFmtId="165" fontId="22" fillId="2" borderId="13" xfId="0" applyNumberFormat="1" applyFont="1" applyFill="1" applyBorder="1" applyAlignment="1" applyProtection="1">
      <alignment horizontal="right" vertical="center" wrapText="1"/>
      <protection hidden="1"/>
    </xf>
    <xf numFmtId="165" fontId="22" fillId="2" borderId="37" xfId="0" applyNumberFormat="1" applyFont="1" applyFill="1" applyBorder="1" applyAlignment="1" applyProtection="1">
      <alignment horizontal="right" vertical="center"/>
      <protection hidden="1"/>
    </xf>
    <xf numFmtId="165" fontId="22" fillId="2" borderId="13" xfId="0" applyNumberFormat="1" applyFont="1" applyFill="1" applyBorder="1" applyAlignment="1" applyProtection="1">
      <alignment horizontal="right" vertical="center"/>
      <protection hidden="1"/>
    </xf>
    <xf numFmtId="164" fontId="22" fillId="2" borderId="13" xfId="0" applyNumberFormat="1" applyFont="1" applyFill="1" applyBorder="1" applyAlignment="1" applyProtection="1">
      <alignment horizontal="right"/>
      <protection hidden="1"/>
    </xf>
    <xf numFmtId="165" fontId="22" fillId="2" borderId="13" xfId="0" applyNumberFormat="1" applyFont="1" applyFill="1" applyBorder="1" applyAlignment="1" applyProtection="1">
      <alignment horizontal="right" wrapText="1"/>
      <protection hidden="1"/>
    </xf>
    <xf numFmtId="0" fontId="25" fillId="2" borderId="14" xfId="1" applyFont="1" applyFill="1" applyBorder="1" applyAlignment="1" applyProtection="1">
      <alignment horizontal="left" vertical="center" wrapText="1"/>
      <protection hidden="1"/>
    </xf>
    <xf numFmtId="0" fontId="25" fillId="2" borderId="1" xfId="1" applyFont="1" applyFill="1" applyBorder="1" applyAlignment="1" applyProtection="1">
      <alignment horizontal="left" vertical="center"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15" xfId="0" applyFont="1" applyBorder="1" applyAlignment="1" applyProtection="1">
      <alignment wrapText="1"/>
      <protection hidden="1"/>
    </xf>
    <xf numFmtId="0" fontId="21" fillId="2" borderId="4" xfId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3" xfId="0" applyFont="1" applyBorder="1" applyAlignment="1" applyProtection="1">
      <alignment horizontal="left" vertical="center"/>
      <protection hidden="1"/>
    </xf>
    <xf numFmtId="0" fontId="21" fillId="0" borderId="7" xfId="0" applyFont="1" applyBorder="1" applyAlignment="1" applyProtection="1">
      <alignment horizontal="left" vertical="center"/>
      <protection hidden="1"/>
    </xf>
    <xf numFmtId="0" fontId="21" fillId="0" borderId="5" xfId="0" applyFont="1" applyBorder="1" applyAlignment="1" applyProtection="1">
      <alignment horizontal="left" vertical="center"/>
      <protection hidden="1"/>
    </xf>
    <xf numFmtId="0" fontId="21" fillId="0" borderId="6" xfId="0" applyFont="1" applyBorder="1" applyAlignment="1" applyProtection="1">
      <alignment horizontal="left" vertical="center"/>
      <protection hidden="1"/>
    </xf>
    <xf numFmtId="0" fontId="20" fillId="2" borderId="0" xfId="0" applyFont="1" applyFill="1" applyAlignment="1" applyProtection="1">
      <alignment horizontal="right"/>
      <protection hidden="1"/>
    </xf>
    <xf numFmtId="0" fontId="6" fillId="2" borderId="14" xfId="1" applyFont="1" applyFill="1" applyBorder="1" applyProtection="1">
      <protection hidden="1"/>
    </xf>
    <xf numFmtId="0" fontId="6" fillId="2" borderId="1" xfId="1" applyFont="1" applyFill="1" applyBorder="1" applyProtection="1">
      <protection hidden="1"/>
    </xf>
    <xf numFmtId="0" fontId="6" fillId="2" borderId="2" xfId="1" applyFont="1" applyFill="1" applyBorder="1" applyProtection="1">
      <protection hidden="1"/>
    </xf>
    <xf numFmtId="0" fontId="23" fillId="2" borderId="17" xfId="0" applyFont="1" applyFill="1" applyBorder="1" applyAlignment="1" applyProtection="1">
      <alignment horizontal="center" vertical="center" wrapText="1"/>
      <protection hidden="1"/>
    </xf>
    <xf numFmtId="0" fontId="24" fillId="4" borderId="40" xfId="0" applyFont="1" applyFill="1" applyBorder="1" applyAlignment="1" applyProtection="1">
      <alignment wrapText="1"/>
      <protection hidden="1"/>
    </xf>
    <xf numFmtId="0" fontId="24" fillId="4" borderId="41" xfId="0" applyFont="1" applyFill="1" applyBorder="1" applyAlignment="1" applyProtection="1">
      <alignment wrapText="1"/>
      <protection hidden="1"/>
    </xf>
    <xf numFmtId="0" fontId="24" fillId="4" borderId="40" xfId="0" applyFont="1" applyFill="1" applyBorder="1" applyAlignment="1" applyProtection="1">
      <alignment horizontal="left" wrapText="1"/>
      <protection hidden="1"/>
    </xf>
    <xf numFmtId="0" fontId="24" fillId="4" borderId="41" xfId="0" applyFont="1" applyFill="1" applyBorder="1" applyAlignment="1" applyProtection="1">
      <alignment horizontal="left" wrapText="1"/>
      <protection hidden="1"/>
    </xf>
    <xf numFmtId="165" fontId="30" fillId="4" borderId="41" xfId="0" applyNumberFormat="1" applyFont="1" applyFill="1" applyBorder="1" applyAlignment="1" applyProtection="1">
      <alignment horizontal="right" vertical="center" wrapText="1"/>
      <protection hidden="1"/>
    </xf>
    <xf numFmtId="165" fontId="30" fillId="4" borderId="42" xfId="0" applyNumberFormat="1" applyFont="1" applyFill="1" applyBorder="1" applyAlignment="1" applyProtection="1">
      <alignment horizontal="right" vertical="center" wrapText="1"/>
      <protection hidden="1"/>
    </xf>
    <xf numFmtId="165" fontId="30" fillId="4" borderId="44" xfId="0" applyNumberFormat="1" applyFont="1" applyFill="1" applyBorder="1" applyAlignment="1" applyProtection="1">
      <alignment horizontal="right" vertical="center" wrapText="1"/>
      <protection hidden="1"/>
    </xf>
    <xf numFmtId="165" fontId="30" fillId="4" borderId="45" xfId="0" applyNumberFormat="1" applyFont="1" applyFill="1" applyBorder="1" applyAlignment="1" applyProtection="1">
      <alignment horizontal="right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164" fontId="22" fillId="2" borderId="13" xfId="0" applyNumberFormat="1" applyFont="1" applyFill="1" applyBorder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28" fillId="3" borderId="36" xfId="1" applyFont="1" applyFill="1" applyBorder="1" applyAlignment="1" applyProtection="1">
      <alignment horizontal="left" vertical="center" wrapText="1"/>
      <protection hidden="1"/>
    </xf>
    <xf numFmtId="0" fontId="28" fillId="3" borderId="37" xfId="1" applyFont="1" applyFill="1" applyBorder="1" applyAlignment="1" applyProtection="1">
      <alignment horizontal="left" vertical="center" wrapText="1"/>
      <protection hidden="1"/>
    </xf>
    <xf numFmtId="0" fontId="28" fillId="3" borderId="38" xfId="1" applyFont="1" applyFill="1" applyBorder="1" applyAlignment="1" applyProtection="1">
      <alignment horizontal="left" vertical="center" wrapText="1"/>
      <protection hidden="1"/>
    </xf>
    <xf numFmtId="165" fontId="29" fillId="4" borderId="41" xfId="0" applyNumberFormat="1" applyFont="1" applyFill="1" applyBorder="1" applyAlignment="1" applyProtection="1">
      <alignment horizontal="right" vertical="center" wrapText="1"/>
      <protection hidden="1"/>
    </xf>
    <xf numFmtId="165" fontId="29" fillId="4" borderId="42" xfId="0" applyNumberFormat="1" applyFont="1" applyFill="1" applyBorder="1" applyAlignment="1" applyProtection="1">
      <alignment horizontal="right" vertical="center" wrapText="1"/>
      <protection hidden="1"/>
    </xf>
    <xf numFmtId="165" fontId="29" fillId="4" borderId="44" xfId="0" applyNumberFormat="1" applyFont="1" applyFill="1" applyBorder="1" applyAlignment="1" applyProtection="1">
      <alignment horizontal="right" vertical="center" wrapText="1"/>
      <protection hidden="1"/>
    </xf>
    <xf numFmtId="165" fontId="29" fillId="4" borderId="45" xfId="0" applyNumberFormat="1" applyFont="1" applyFill="1" applyBorder="1" applyAlignment="1" applyProtection="1">
      <alignment horizontal="right" vertical="center" wrapText="1"/>
      <protection hidden="1"/>
    </xf>
    <xf numFmtId="0" fontId="11" fillId="2" borderId="0" xfId="1" applyFont="1" applyFill="1" applyProtection="1">
      <protection hidden="1"/>
    </xf>
    <xf numFmtId="0" fontId="11" fillId="0" borderId="0" xfId="1" applyFont="1" applyProtection="1">
      <protection hidden="1"/>
    </xf>
    <xf numFmtId="0" fontId="11" fillId="2" borderId="0" xfId="0" applyFont="1" applyFill="1" applyAlignment="1" applyProtection="1">
      <alignment wrapText="1"/>
      <protection hidden="1"/>
    </xf>
    <xf numFmtId="7" fontId="6" fillId="2" borderId="47" xfId="0" applyNumberFormat="1" applyFont="1" applyFill="1" applyBorder="1" applyAlignment="1" applyProtection="1">
      <alignment horizontal="right" wrapText="1"/>
      <protection hidden="1"/>
    </xf>
    <xf numFmtId="0" fontId="18" fillId="2" borderId="0" xfId="1" applyFont="1" applyFill="1" applyAlignment="1" applyProtection="1">
      <alignment horizontal="center"/>
      <protection hidden="1"/>
    </xf>
    <xf numFmtId="0" fontId="4" fillId="2" borderId="0" xfId="1" applyFont="1" applyFill="1" applyAlignment="1" applyProtection="1">
      <alignment horizontal="center"/>
      <protection hidden="1"/>
    </xf>
    <xf numFmtId="0" fontId="17" fillId="0" borderId="0" xfId="1" applyFont="1" applyProtection="1">
      <protection hidden="1"/>
    </xf>
    <xf numFmtId="0" fontId="19" fillId="0" borderId="0" xfId="1" applyFont="1" applyProtection="1">
      <protection hidden="1"/>
    </xf>
    <xf numFmtId="0" fontId="6" fillId="0" borderId="1" xfId="0" applyFont="1" applyBorder="1" applyProtection="1">
      <protection hidden="1"/>
    </xf>
    <xf numFmtId="0" fontId="6" fillId="0" borderId="2" xfId="0" applyFont="1" applyBorder="1" applyProtection="1">
      <protection hidden="1"/>
    </xf>
    <xf numFmtId="0" fontId="22" fillId="2" borderId="0" xfId="1" applyFont="1" applyFill="1" applyAlignment="1" applyProtection="1">
      <alignment horizontal="center" wrapText="1"/>
      <protection hidden="1"/>
    </xf>
    <xf numFmtId="0" fontId="22" fillId="2" borderId="0" xfId="1" applyFont="1" applyFill="1" applyAlignment="1" applyProtection="1">
      <alignment horizontal="center" vertical="center" wrapText="1"/>
      <protection hidden="1"/>
    </xf>
    <xf numFmtId="0" fontId="22" fillId="2" borderId="0" xfId="1" applyFont="1" applyFill="1" applyAlignment="1" applyProtection="1">
      <alignment horizontal="center" vertical="top" wrapText="1"/>
      <protection hidden="1"/>
    </xf>
    <xf numFmtId="0" fontId="28" fillId="3" borderId="24" xfId="1" applyFont="1" applyFill="1" applyBorder="1" applyAlignment="1" applyProtection="1">
      <alignment horizontal="left" vertical="center" wrapText="1"/>
      <protection hidden="1"/>
    </xf>
    <xf numFmtId="0" fontId="28" fillId="3" borderId="25" xfId="1" applyFont="1" applyFill="1" applyBorder="1" applyAlignment="1" applyProtection="1">
      <alignment horizontal="left" vertical="center" wrapText="1"/>
      <protection hidden="1"/>
    </xf>
    <xf numFmtId="0" fontId="28" fillId="3" borderId="26" xfId="1" applyFont="1" applyFill="1" applyBorder="1" applyAlignment="1" applyProtection="1">
      <alignment horizontal="left" vertical="center" wrapText="1"/>
      <protection hidden="1"/>
    </xf>
    <xf numFmtId="0" fontId="6" fillId="2" borderId="0" xfId="1" applyFont="1" applyFill="1" applyAlignment="1" applyProtection="1">
      <alignment horizontal="left"/>
      <protection hidden="1"/>
    </xf>
    <xf numFmtId="0" fontId="6" fillId="2" borderId="4" xfId="1" applyFont="1" applyFill="1" applyBorder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6" fillId="0" borderId="3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5" xfId="0" applyFont="1" applyBorder="1" applyProtection="1">
      <protection hidden="1"/>
    </xf>
    <xf numFmtId="0" fontId="6" fillId="0" borderId="6" xfId="0" applyFont="1" applyBorder="1" applyProtection="1">
      <protection hidden="1"/>
    </xf>
    <xf numFmtId="0" fontId="21" fillId="0" borderId="4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3" xfId="0" applyFont="1" applyBorder="1" applyAlignment="1" applyProtection="1">
      <alignment horizontal="left" vertical="center" wrapText="1"/>
      <protection hidden="1"/>
    </xf>
    <xf numFmtId="165" fontId="22" fillId="0" borderId="13" xfId="0" applyNumberFormat="1" applyFont="1" applyBorder="1" applyAlignment="1" applyProtection="1">
      <alignment horizontal="right" vertical="center"/>
      <protection hidden="1"/>
    </xf>
    <xf numFmtId="165" fontId="22" fillId="0" borderId="50" xfId="0" applyNumberFormat="1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3" xfId="0" applyFont="1" applyBorder="1" applyAlignment="1" applyProtection="1">
      <alignment vertical="center" wrapText="1"/>
      <protection hidden="1"/>
    </xf>
    <xf numFmtId="0" fontId="21" fillId="0" borderId="7" xfId="0" applyFont="1" applyBorder="1" applyAlignment="1" applyProtection="1">
      <alignment vertical="center" wrapText="1"/>
      <protection hidden="1"/>
    </xf>
    <xf numFmtId="0" fontId="21" fillId="0" borderId="5" xfId="0" applyFont="1" applyBorder="1" applyAlignment="1" applyProtection="1">
      <alignment vertical="center" wrapText="1"/>
      <protection hidden="1"/>
    </xf>
    <xf numFmtId="0" fontId="21" fillId="0" borderId="6" xfId="0" applyFont="1" applyBorder="1" applyAlignment="1" applyProtection="1">
      <alignment vertical="center" wrapText="1"/>
      <protection hidden="1"/>
    </xf>
    <xf numFmtId="0" fontId="22" fillId="2" borderId="0" xfId="0" applyFont="1" applyFill="1" applyAlignment="1" applyProtection="1">
      <alignment horizontal="right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horizontal="left" vertical="center" wrapText="1"/>
      <protection hidden="1"/>
    </xf>
    <xf numFmtId="164" fontId="22" fillId="2" borderId="13" xfId="0" applyNumberFormat="1" applyFont="1" applyFill="1" applyBorder="1" applyAlignment="1" applyProtection="1">
      <alignment horizontal="right" vertical="center" wrapText="1"/>
      <protection hidden="1"/>
    </xf>
    <xf numFmtId="7" fontId="6" fillId="2" borderId="13" xfId="0" applyNumberFormat="1" applyFont="1" applyFill="1" applyBorder="1" applyAlignment="1" applyProtection="1">
      <alignment horizontal="right" wrapText="1"/>
      <protection hidden="1"/>
    </xf>
    <xf numFmtId="0" fontId="25" fillId="2" borderId="22" xfId="1" applyFont="1" applyFill="1" applyBorder="1" applyAlignment="1" applyProtection="1">
      <alignment vertical="center" wrapText="1"/>
      <protection hidden="1"/>
    </xf>
    <xf numFmtId="0" fontId="25" fillId="2" borderId="23" xfId="1" applyFont="1" applyFill="1" applyBorder="1" applyAlignment="1" applyProtection="1">
      <alignment vertical="center" wrapText="1"/>
      <protection hidden="1"/>
    </xf>
    <xf numFmtId="0" fontId="21" fillId="0" borderId="7" xfId="0" applyFont="1" applyBorder="1" applyAlignment="1" applyProtection="1">
      <alignment horizontal="left" vertical="center" wrapText="1"/>
      <protection hidden="1"/>
    </xf>
    <xf numFmtId="0" fontId="21" fillId="0" borderId="5" xfId="0" applyFont="1" applyBorder="1" applyAlignment="1" applyProtection="1">
      <alignment horizontal="left" vertical="center" wrapText="1"/>
      <protection hidden="1"/>
    </xf>
    <xf numFmtId="0" fontId="21" fillId="0" borderId="6" xfId="0" applyFont="1" applyBorder="1" applyAlignment="1" applyProtection="1">
      <alignment horizontal="left" vertical="center" wrapText="1"/>
      <protection hidden="1"/>
    </xf>
    <xf numFmtId="164" fontId="22" fillId="2" borderId="37" xfId="0" applyNumberFormat="1" applyFont="1" applyFill="1" applyBorder="1" applyAlignment="1" applyProtection="1">
      <alignment horizontal="right" vertical="center" wrapText="1"/>
      <protection hidden="1"/>
    </xf>
    <xf numFmtId="168" fontId="22" fillId="2" borderId="37" xfId="0" applyNumberFormat="1" applyFont="1" applyFill="1" applyBorder="1" applyAlignment="1" applyProtection="1">
      <alignment horizontal="right" vertical="center" wrapText="1"/>
      <protection hidden="1"/>
    </xf>
    <xf numFmtId="7" fontId="6" fillId="0" borderId="13" xfId="0" applyNumberFormat="1" applyFont="1" applyBorder="1" applyAlignment="1" applyProtection="1">
      <alignment horizontal="right" wrapText="1"/>
      <protection hidden="1"/>
    </xf>
  </cellXfs>
  <cellStyles count="4">
    <cellStyle name="Hyperlink" xfId="3" builtinId="8"/>
    <cellStyle name="Normal" xfId="0" builtinId="0"/>
    <cellStyle name="Normal 3" xfId="2" xr:uid="{3EDFECF9-FAF4-48CF-8C8F-75CBB6862C55}"/>
    <cellStyle name="Normal_PDE-4060A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FFD7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a.gov/content/dam/copapwp-pagov/en/education/documents/instruction/charter-schools/charter-school-funding/csfunding%20rtl%20for%20pde-363.pdf" TargetMode="External"/><Relationship Id="rId1" Type="http://schemas.openxmlformats.org/officeDocument/2006/relationships/hyperlink" Target="https://www.pa.gov/content/dam/copapwp-pagov/en/education/documents/instruction/charter-schools/charter-school-funding/csfunding%20rtl%20for%20pde-363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6867-CCB7-4907-BE52-1B633EFEBA9D}">
  <dimension ref="A1:C50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RowHeight="12" x14ac:dyDescent="0.2"/>
  <cols>
    <col min="1" max="1" width="10.1640625" style="69" bestFit="1" customWidth="1"/>
    <col min="2" max="2" width="30.6640625" style="69" bestFit="1" customWidth="1"/>
    <col min="3" max="3" width="16.33203125" style="69" bestFit="1" customWidth="1"/>
    <col min="4" max="16384" width="9.33203125" style="69"/>
  </cols>
  <sheetData>
    <row r="1" spans="1:3" x14ac:dyDescent="0.2">
      <c r="A1" s="67" t="s">
        <v>16</v>
      </c>
      <c r="B1" s="68" t="s">
        <v>63</v>
      </c>
      <c r="C1" s="68" t="s">
        <v>64</v>
      </c>
    </row>
    <row r="2" spans="1:3" x14ac:dyDescent="0.2">
      <c r="A2" s="70">
        <v>119350303</v>
      </c>
      <c r="B2" s="71" t="s">
        <v>468</v>
      </c>
      <c r="C2" s="71" t="s">
        <v>469</v>
      </c>
    </row>
    <row r="3" spans="1:3" x14ac:dyDescent="0.2">
      <c r="A3" s="70">
        <v>123460302</v>
      </c>
      <c r="B3" s="71" t="s">
        <v>537</v>
      </c>
      <c r="C3" s="71" t="s">
        <v>538</v>
      </c>
    </row>
    <row r="4" spans="1:3" x14ac:dyDescent="0.2">
      <c r="A4" s="70">
        <v>101260303</v>
      </c>
      <c r="B4" s="71" t="s">
        <v>65</v>
      </c>
      <c r="C4" s="71" t="s">
        <v>66</v>
      </c>
    </row>
    <row r="5" spans="1:3" x14ac:dyDescent="0.2">
      <c r="A5" s="70">
        <v>127040503</v>
      </c>
      <c r="B5" s="71" t="s">
        <v>591</v>
      </c>
      <c r="C5" s="71" t="s">
        <v>592</v>
      </c>
    </row>
    <row r="6" spans="1:3" x14ac:dyDescent="0.2">
      <c r="A6" s="70">
        <v>103020603</v>
      </c>
      <c r="B6" s="71" t="s">
        <v>95</v>
      </c>
      <c r="C6" s="71" t="s">
        <v>94</v>
      </c>
    </row>
    <row r="7" spans="1:3" x14ac:dyDescent="0.2">
      <c r="A7" s="70">
        <v>106160303</v>
      </c>
      <c r="B7" s="71" t="s">
        <v>187</v>
      </c>
      <c r="C7" s="71" t="s">
        <v>188</v>
      </c>
    </row>
    <row r="8" spans="1:3" x14ac:dyDescent="0.2">
      <c r="A8" s="70">
        <v>121390302</v>
      </c>
      <c r="B8" s="71" t="s">
        <v>513</v>
      </c>
      <c r="C8" s="71" t="s">
        <v>514</v>
      </c>
    </row>
    <row r="9" spans="1:3" x14ac:dyDescent="0.2">
      <c r="A9" s="70">
        <v>108070502</v>
      </c>
      <c r="B9" s="71" t="s">
        <v>233</v>
      </c>
      <c r="C9" s="71" t="s">
        <v>234</v>
      </c>
    </row>
    <row r="10" spans="1:3" x14ac:dyDescent="0.2">
      <c r="A10" s="70">
        <v>127040703</v>
      </c>
      <c r="B10" s="71" t="s">
        <v>593</v>
      </c>
      <c r="C10" s="71" t="s">
        <v>592</v>
      </c>
    </row>
    <row r="11" spans="1:3" x14ac:dyDescent="0.2">
      <c r="A11" s="70">
        <v>113380303</v>
      </c>
      <c r="B11" s="71" t="s">
        <v>356</v>
      </c>
      <c r="C11" s="71" t="s">
        <v>357</v>
      </c>
    </row>
    <row r="12" spans="1:3" x14ac:dyDescent="0.2">
      <c r="A12" s="70">
        <v>114060503</v>
      </c>
      <c r="B12" s="71" t="s">
        <v>363</v>
      </c>
      <c r="C12" s="71" t="s">
        <v>364</v>
      </c>
    </row>
    <row r="13" spans="1:3" x14ac:dyDescent="0.2">
      <c r="A13" s="70">
        <v>128030603</v>
      </c>
      <c r="B13" s="71" t="s">
        <v>606</v>
      </c>
      <c r="C13" s="71" t="s">
        <v>607</v>
      </c>
    </row>
    <row r="14" spans="1:3" x14ac:dyDescent="0.2">
      <c r="A14" s="70">
        <v>128030852</v>
      </c>
      <c r="B14" s="71" t="s">
        <v>608</v>
      </c>
      <c r="C14" s="71" t="s">
        <v>607</v>
      </c>
    </row>
    <row r="15" spans="1:3" x14ac:dyDescent="0.2">
      <c r="A15" s="70">
        <v>117080503</v>
      </c>
      <c r="B15" s="71" t="s">
        <v>431</v>
      </c>
      <c r="C15" s="71" t="s">
        <v>432</v>
      </c>
    </row>
    <row r="16" spans="1:3" x14ac:dyDescent="0.2">
      <c r="A16" s="70">
        <v>109530304</v>
      </c>
      <c r="B16" s="71" t="s">
        <v>278</v>
      </c>
      <c r="C16" s="71" t="s">
        <v>279</v>
      </c>
    </row>
    <row r="17" spans="1:3" x14ac:dyDescent="0.2">
      <c r="A17" s="70">
        <v>101630504</v>
      </c>
      <c r="B17" s="71" t="s">
        <v>78</v>
      </c>
      <c r="C17" s="71" t="s">
        <v>79</v>
      </c>
    </row>
    <row r="18" spans="1:3" x14ac:dyDescent="0.2">
      <c r="A18" s="70">
        <v>124150503</v>
      </c>
      <c r="B18" s="71" t="s">
        <v>560</v>
      </c>
      <c r="C18" s="71" t="s">
        <v>561</v>
      </c>
    </row>
    <row r="19" spans="1:3" x14ac:dyDescent="0.2">
      <c r="A19" s="70">
        <v>103020753</v>
      </c>
      <c r="B19" s="71" t="s">
        <v>96</v>
      </c>
      <c r="C19" s="71" t="s">
        <v>94</v>
      </c>
    </row>
    <row r="20" spans="1:3" x14ac:dyDescent="0.2">
      <c r="A20" s="70">
        <v>110141003</v>
      </c>
      <c r="B20" s="71" t="s">
        <v>284</v>
      </c>
      <c r="C20" s="71" t="s">
        <v>285</v>
      </c>
    </row>
    <row r="21" spans="1:3" x14ac:dyDescent="0.2">
      <c r="A21" s="70">
        <v>103021102</v>
      </c>
      <c r="B21" s="71" t="s">
        <v>98</v>
      </c>
      <c r="C21" s="71" t="s">
        <v>94</v>
      </c>
    </row>
    <row r="22" spans="1:3" x14ac:dyDescent="0.2">
      <c r="A22" s="70">
        <v>120480803</v>
      </c>
      <c r="B22" s="71" t="s">
        <v>497</v>
      </c>
      <c r="C22" s="71" t="s">
        <v>498</v>
      </c>
    </row>
    <row r="23" spans="1:3" x14ac:dyDescent="0.2">
      <c r="A23" s="70">
        <v>127041203</v>
      </c>
      <c r="B23" s="71" t="s">
        <v>594</v>
      </c>
      <c r="C23" s="71" t="s">
        <v>592</v>
      </c>
    </row>
    <row r="24" spans="1:3" x14ac:dyDescent="0.2">
      <c r="A24" s="70">
        <v>108051003</v>
      </c>
      <c r="B24" s="71" t="s">
        <v>227</v>
      </c>
      <c r="C24" s="71" t="s">
        <v>228</v>
      </c>
    </row>
    <row r="25" spans="1:3" x14ac:dyDescent="0.2">
      <c r="A25" s="70">
        <v>107650603</v>
      </c>
      <c r="B25" s="71" t="s">
        <v>209</v>
      </c>
      <c r="C25" s="71" t="s">
        <v>210</v>
      </c>
    </row>
    <row r="26" spans="1:3" x14ac:dyDescent="0.2">
      <c r="A26" s="70">
        <v>110141103</v>
      </c>
      <c r="B26" s="71" t="s">
        <v>286</v>
      </c>
      <c r="C26" s="71" t="s">
        <v>285</v>
      </c>
    </row>
    <row r="27" spans="1:3" x14ac:dyDescent="0.2">
      <c r="A27" s="70">
        <v>108071003</v>
      </c>
      <c r="B27" s="71" t="s">
        <v>235</v>
      </c>
      <c r="C27" s="71" t="s">
        <v>234</v>
      </c>
    </row>
    <row r="28" spans="1:3" x14ac:dyDescent="0.2">
      <c r="A28" s="70">
        <v>122091002</v>
      </c>
      <c r="B28" s="71" t="s">
        <v>523</v>
      </c>
      <c r="C28" s="71" t="s">
        <v>524</v>
      </c>
    </row>
    <row r="29" spans="1:3" x14ac:dyDescent="0.2">
      <c r="A29" s="70">
        <v>116191004</v>
      </c>
      <c r="B29" s="71" t="s">
        <v>409</v>
      </c>
      <c r="C29" s="71" t="s">
        <v>410</v>
      </c>
    </row>
    <row r="30" spans="1:3" x14ac:dyDescent="0.2">
      <c r="A30" s="70">
        <v>101630903</v>
      </c>
      <c r="B30" s="71" t="s">
        <v>80</v>
      </c>
      <c r="C30" s="71" t="s">
        <v>79</v>
      </c>
    </row>
    <row r="31" spans="1:3" x14ac:dyDescent="0.2">
      <c r="A31" s="70">
        <v>108561003</v>
      </c>
      <c r="B31" s="71" t="s">
        <v>254</v>
      </c>
      <c r="C31" s="71" t="s">
        <v>255</v>
      </c>
    </row>
    <row r="32" spans="1:3" x14ac:dyDescent="0.2">
      <c r="A32" s="70">
        <v>112011103</v>
      </c>
      <c r="B32" s="71" t="s">
        <v>311</v>
      </c>
      <c r="C32" s="71" t="s">
        <v>312</v>
      </c>
    </row>
    <row r="33" spans="1:3" x14ac:dyDescent="0.2">
      <c r="A33" s="70">
        <v>116191103</v>
      </c>
      <c r="B33" s="71" t="s">
        <v>411</v>
      </c>
      <c r="C33" s="71" t="s">
        <v>410</v>
      </c>
    </row>
    <row r="34" spans="1:3" x14ac:dyDescent="0.2">
      <c r="A34" s="70">
        <v>103021252</v>
      </c>
      <c r="B34" s="71" t="s">
        <v>99</v>
      </c>
      <c r="C34" s="71" t="s">
        <v>94</v>
      </c>
    </row>
    <row r="35" spans="1:3" x14ac:dyDescent="0.2">
      <c r="A35" s="70">
        <v>120481002</v>
      </c>
      <c r="B35" s="71" t="s">
        <v>499</v>
      </c>
      <c r="C35" s="71" t="s">
        <v>498</v>
      </c>
    </row>
    <row r="36" spans="1:3" x14ac:dyDescent="0.2">
      <c r="A36" s="70">
        <v>101631003</v>
      </c>
      <c r="B36" s="71" t="s">
        <v>81</v>
      </c>
      <c r="C36" s="71" t="s">
        <v>79</v>
      </c>
    </row>
    <row r="37" spans="1:3" x14ac:dyDescent="0.2">
      <c r="A37" s="70">
        <v>127041503</v>
      </c>
      <c r="B37" s="71" t="s">
        <v>595</v>
      </c>
      <c r="C37" s="71" t="s">
        <v>592</v>
      </c>
    </row>
    <row r="38" spans="1:3" x14ac:dyDescent="0.2">
      <c r="A38" s="70">
        <v>115210503</v>
      </c>
      <c r="B38" s="71" t="s">
        <v>382</v>
      </c>
      <c r="C38" s="71" t="s">
        <v>383</v>
      </c>
    </row>
    <row r="39" spans="1:3" x14ac:dyDescent="0.2">
      <c r="A39" s="70">
        <v>127041603</v>
      </c>
      <c r="B39" s="71" t="s">
        <v>596</v>
      </c>
      <c r="C39" s="71" t="s">
        <v>592</v>
      </c>
    </row>
    <row r="40" spans="1:3" x14ac:dyDescent="0.2">
      <c r="A40" s="70">
        <v>108110603</v>
      </c>
      <c r="B40" s="71" t="s">
        <v>241</v>
      </c>
      <c r="C40" s="71" t="s">
        <v>242</v>
      </c>
    </row>
    <row r="41" spans="1:3" x14ac:dyDescent="0.2">
      <c r="A41" s="70">
        <v>116191203</v>
      </c>
      <c r="B41" s="71" t="s">
        <v>412</v>
      </c>
      <c r="C41" s="71" t="s">
        <v>410</v>
      </c>
    </row>
    <row r="42" spans="1:3" x14ac:dyDescent="0.2">
      <c r="A42" s="70">
        <v>129540803</v>
      </c>
      <c r="B42" s="71" t="s">
        <v>619</v>
      </c>
      <c r="C42" s="71" t="s">
        <v>620</v>
      </c>
    </row>
    <row r="43" spans="1:3" x14ac:dyDescent="0.2">
      <c r="A43" s="70">
        <v>119581003</v>
      </c>
      <c r="B43" s="71" t="s">
        <v>479</v>
      </c>
      <c r="C43" s="71" t="s">
        <v>480</v>
      </c>
    </row>
    <row r="44" spans="1:3" x14ac:dyDescent="0.2">
      <c r="A44" s="70">
        <v>114060753</v>
      </c>
      <c r="B44" s="71" t="s">
        <v>365</v>
      </c>
      <c r="C44" s="71" t="s">
        <v>364</v>
      </c>
    </row>
    <row r="45" spans="1:3" x14ac:dyDescent="0.2">
      <c r="A45" s="70">
        <v>109420803</v>
      </c>
      <c r="B45" s="71" t="s">
        <v>272</v>
      </c>
      <c r="C45" s="71" t="s">
        <v>273</v>
      </c>
    </row>
    <row r="46" spans="1:3" x14ac:dyDescent="0.2">
      <c r="A46" s="70">
        <v>114060853</v>
      </c>
      <c r="B46" s="71" t="s">
        <v>366</v>
      </c>
      <c r="C46" s="71" t="s">
        <v>364</v>
      </c>
    </row>
    <row r="47" spans="1:3" x14ac:dyDescent="0.2">
      <c r="A47" s="70">
        <v>103021453</v>
      </c>
      <c r="B47" s="71" t="s">
        <v>100</v>
      </c>
      <c r="C47" s="71" t="s">
        <v>94</v>
      </c>
    </row>
    <row r="48" spans="1:3" x14ac:dyDescent="0.2">
      <c r="A48" s="70">
        <v>122091303</v>
      </c>
      <c r="B48" s="71" t="s">
        <v>525</v>
      </c>
      <c r="C48" s="71" t="s">
        <v>524</v>
      </c>
    </row>
    <row r="49" spans="1:3" x14ac:dyDescent="0.2">
      <c r="A49" s="70">
        <v>122091352</v>
      </c>
      <c r="B49" s="71" t="s">
        <v>526</v>
      </c>
      <c r="C49" s="71" t="s">
        <v>524</v>
      </c>
    </row>
    <row r="50" spans="1:3" x14ac:dyDescent="0.2">
      <c r="A50" s="70">
        <v>106330703</v>
      </c>
      <c r="B50" s="71" t="s">
        <v>199</v>
      </c>
      <c r="C50" s="71" t="s">
        <v>200</v>
      </c>
    </row>
    <row r="51" spans="1:3" x14ac:dyDescent="0.2">
      <c r="A51" s="70">
        <v>106330803</v>
      </c>
      <c r="B51" s="71" t="s">
        <v>201</v>
      </c>
      <c r="C51" s="71" t="s">
        <v>200</v>
      </c>
    </row>
    <row r="52" spans="1:3" x14ac:dyDescent="0.2">
      <c r="A52" s="70">
        <v>101260803</v>
      </c>
      <c r="B52" s="71" t="s">
        <v>67</v>
      </c>
      <c r="C52" s="71" t="s">
        <v>66</v>
      </c>
    </row>
    <row r="53" spans="1:3" x14ac:dyDescent="0.2">
      <c r="A53" s="70">
        <v>123460504</v>
      </c>
      <c r="B53" s="71" t="s">
        <v>539</v>
      </c>
      <c r="C53" s="71" t="s">
        <v>538</v>
      </c>
    </row>
    <row r="54" spans="1:3" x14ac:dyDescent="0.2">
      <c r="A54" s="70">
        <v>101631203</v>
      </c>
      <c r="B54" s="71" t="s">
        <v>82</v>
      </c>
      <c r="C54" s="71" t="s">
        <v>79</v>
      </c>
    </row>
    <row r="55" spans="1:3" x14ac:dyDescent="0.2">
      <c r="A55" s="70">
        <v>107650703</v>
      </c>
      <c r="B55" s="71" t="s">
        <v>211</v>
      </c>
      <c r="C55" s="71" t="s">
        <v>210</v>
      </c>
    </row>
    <row r="56" spans="1:3" x14ac:dyDescent="0.2">
      <c r="A56" s="70">
        <v>104101252</v>
      </c>
      <c r="B56" s="71" t="s">
        <v>137</v>
      </c>
      <c r="C56" s="71" t="s">
        <v>138</v>
      </c>
    </row>
    <row r="57" spans="1:3" x14ac:dyDescent="0.2">
      <c r="A57" s="70">
        <v>101631503</v>
      </c>
      <c r="B57" s="71" t="s">
        <v>83</v>
      </c>
      <c r="C57" s="71" t="s">
        <v>79</v>
      </c>
    </row>
    <row r="58" spans="1:3" x14ac:dyDescent="0.2">
      <c r="A58" s="70">
        <v>108111203</v>
      </c>
      <c r="B58" s="71" t="s">
        <v>243</v>
      </c>
      <c r="C58" s="71" t="s">
        <v>242</v>
      </c>
    </row>
    <row r="59" spans="1:3" x14ac:dyDescent="0.2">
      <c r="A59" s="70">
        <v>109122703</v>
      </c>
      <c r="B59" s="71" t="s">
        <v>266</v>
      </c>
      <c r="C59" s="71" t="s">
        <v>267</v>
      </c>
    </row>
    <row r="60" spans="1:3" x14ac:dyDescent="0.2">
      <c r="A60" s="70">
        <v>115211003</v>
      </c>
      <c r="B60" s="71" t="s">
        <v>384</v>
      </c>
      <c r="C60" s="71" t="s">
        <v>383</v>
      </c>
    </row>
    <row r="61" spans="1:3" x14ac:dyDescent="0.2">
      <c r="A61" s="70">
        <v>101631703</v>
      </c>
      <c r="B61" s="71" t="s">
        <v>84</v>
      </c>
      <c r="C61" s="71" t="s">
        <v>79</v>
      </c>
    </row>
    <row r="62" spans="1:3" x14ac:dyDescent="0.2">
      <c r="A62" s="70">
        <v>117081003</v>
      </c>
      <c r="B62" s="71" t="s">
        <v>433</v>
      </c>
      <c r="C62" s="71" t="s">
        <v>432</v>
      </c>
    </row>
    <row r="63" spans="1:3" x14ac:dyDescent="0.2">
      <c r="A63" s="70">
        <v>119351303</v>
      </c>
      <c r="B63" s="71" t="s">
        <v>470</v>
      </c>
      <c r="C63" s="71" t="s">
        <v>469</v>
      </c>
    </row>
    <row r="64" spans="1:3" x14ac:dyDescent="0.2">
      <c r="A64" s="70">
        <v>115211103</v>
      </c>
      <c r="B64" s="71" t="s">
        <v>385</v>
      </c>
      <c r="C64" s="71" t="s">
        <v>383</v>
      </c>
    </row>
    <row r="65" spans="1:3" x14ac:dyDescent="0.2">
      <c r="A65" s="70">
        <v>103021603</v>
      </c>
      <c r="B65" s="71" t="s">
        <v>101</v>
      </c>
      <c r="C65" s="71" t="s">
        <v>94</v>
      </c>
    </row>
    <row r="66" spans="1:3" x14ac:dyDescent="0.2">
      <c r="A66" s="70">
        <v>101301303</v>
      </c>
      <c r="B66" s="71" t="s">
        <v>72</v>
      </c>
      <c r="C66" s="71" t="s">
        <v>73</v>
      </c>
    </row>
    <row r="67" spans="1:3" x14ac:dyDescent="0.2">
      <c r="A67" s="70">
        <v>121391303</v>
      </c>
      <c r="B67" s="71" t="s">
        <v>515</v>
      </c>
      <c r="C67" s="71" t="s">
        <v>514</v>
      </c>
    </row>
    <row r="68" spans="1:3" x14ac:dyDescent="0.2">
      <c r="A68" s="70">
        <v>122092002</v>
      </c>
      <c r="B68" s="71" t="s">
        <v>527</v>
      </c>
      <c r="C68" s="71" t="s">
        <v>524</v>
      </c>
    </row>
    <row r="69" spans="1:3" x14ac:dyDescent="0.2">
      <c r="A69" s="70">
        <v>122092102</v>
      </c>
      <c r="B69" s="71" t="s">
        <v>528</v>
      </c>
      <c r="C69" s="71" t="s">
        <v>524</v>
      </c>
    </row>
    <row r="70" spans="1:3" x14ac:dyDescent="0.2">
      <c r="A70" s="70">
        <v>108111303</v>
      </c>
      <c r="B70" s="71" t="s">
        <v>244</v>
      </c>
      <c r="C70" s="71" t="s">
        <v>242</v>
      </c>
    </row>
    <row r="71" spans="1:3" x14ac:dyDescent="0.2">
      <c r="A71" s="70">
        <v>116191503</v>
      </c>
      <c r="B71" s="71" t="s">
        <v>413</v>
      </c>
      <c r="C71" s="71" t="s">
        <v>410</v>
      </c>
    </row>
    <row r="72" spans="1:3" x14ac:dyDescent="0.2">
      <c r="A72" s="70">
        <v>115221402</v>
      </c>
      <c r="B72" s="71" t="s">
        <v>392</v>
      </c>
      <c r="C72" s="71" t="s">
        <v>393</v>
      </c>
    </row>
    <row r="73" spans="1:3" x14ac:dyDescent="0.2">
      <c r="A73" s="70">
        <v>111291304</v>
      </c>
      <c r="B73" s="71" t="s">
        <v>298</v>
      </c>
      <c r="C73" s="71" t="s">
        <v>299</v>
      </c>
    </row>
    <row r="74" spans="1:3" x14ac:dyDescent="0.2">
      <c r="A74" s="70">
        <v>101301403</v>
      </c>
      <c r="B74" s="71" t="s">
        <v>74</v>
      </c>
      <c r="C74" s="71" t="s">
        <v>73</v>
      </c>
    </row>
    <row r="75" spans="1:3" x14ac:dyDescent="0.2">
      <c r="A75" s="70">
        <v>127042003</v>
      </c>
      <c r="B75" s="71" t="s">
        <v>597</v>
      </c>
      <c r="C75" s="71" t="s">
        <v>592</v>
      </c>
    </row>
    <row r="76" spans="1:3" x14ac:dyDescent="0.2">
      <c r="A76" s="70">
        <v>112671303</v>
      </c>
      <c r="B76" s="71" t="s">
        <v>324</v>
      </c>
      <c r="C76" s="71" t="s">
        <v>325</v>
      </c>
    </row>
    <row r="77" spans="1:3" x14ac:dyDescent="0.2">
      <c r="A77" s="70">
        <v>112281302</v>
      </c>
      <c r="B77" s="71" t="s">
        <v>318</v>
      </c>
      <c r="C77" s="71" t="s">
        <v>319</v>
      </c>
    </row>
    <row r="78" spans="1:3" x14ac:dyDescent="0.2">
      <c r="A78" s="70">
        <v>101631803</v>
      </c>
      <c r="B78" s="71" t="s">
        <v>85</v>
      </c>
      <c r="C78" s="71" t="s">
        <v>79</v>
      </c>
    </row>
    <row r="79" spans="1:3" x14ac:dyDescent="0.2">
      <c r="A79" s="70">
        <v>103021752</v>
      </c>
      <c r="B79" s="71" t="s">
        <v>102</v>
      </c>
      <c r="C79" s="71" t="s">
        <v>94</v>
      </c>
    </row>
    <row r="80" spans="1:3" x14ac:dyDescent="0.2">
      <c r="A80" s="70">
        <v>101631903</v>
      </c>
      <c r="B80" s="71" t="s">
        <v>86</v>
      </c>
      <c r="C80" s="71" t="s">
        <v>79</v>
      </c>
    </row>
    <row r="81" spans="1:3" x14ac:dyDescent="0.2">
      <c r="A81" s="70">
        <v>123461302</v>
      </c>
      <c r="B81" s="71" t="s">
        <v>540</v>
      </c>
      <c r="C81" s="71" t="s">
        <v>538</v>
      </c>
    </row>
    <row r="82" spans="1:3" x14ac:dyDescent="0.2">
      <c r="A82" s="70">
        <v>125231232</v>
      </c>
      <c r="B82" s="71" t="s">
        <v>573</v>
      </c>
      <c r="C82" s="71" t="s">
        <v>574</v>
      </c>
    </row>
    <row r="83" spans="1:3" x14ac:dyDescent="0.2">
      <c r="A83" s="70">
        <v>108051503</v>
      </c>
      <c r="B83" s="71" t="s">
        <v>229</v>
      </c>
      <c r="C83" s="71" t="s">
        <v>228</v>
      </c>
    </row>
    <row r="84" spans="1:3" x14ac:dyDescent="0.2">
      <c r="A84" s="70">
        <v>125231303</v>
      </c>
      <c r="B84" s="71" t="s">
        <v>575</v>
      </c>
      <c r="C84" s="71" t="s">
        <v>574</v>
      </c>
    </row>
    <row r="85" spans="1:3" x14ac:dyDescent="0.2">
      <c r="A85" s="70">
        <v>103021903</v>
      </c>
      <c r="B85" s="71" t="s">
        <v>103</v>
      </c>
      <c r="C85" s="71" t="s">
        <v>94</v>
      </c>
    </row>
    <row r="86" spans="1:3" x14ac:dyDescent="0.2">
      <c r="A86" s="70">
        <v>106161203</v>
      </c>
      <c r="B86" s="71" t="s">
        <v>189</v>
      </c>
      <c r="C86" s="71" t="s">
        <v>188</v>
      </c>
    </row>
    <row r="87" spans="1:3" x14ac:dyDescent="0.2">
      <c r="A87" s="70">
        <v>106161703</v>
      </c>
      <c r="B87" s="71" t="s">
        <v>190</v>
      </c>
      <c r="C87" s="71" t="s">
        <v>188</v>
      </c>
    </row>
    <row r="88" spans="1:3" x14ac:dyDescent="0.2">
      <c r="A88" s="70">
        <v>108071504</v>
      </c>
      <c r="B88" s="71" t="s">
        <v>236</v>
      </c>
      <c r="C88" s="71" t="s">
        <v>234</v>
      </c>
    </row>
    <row r="89" spans="1:3" x14ac:dyDescent="0.2">
      <c r="A89" s="70">
        <v>110171003</v>
      </c>
      <c r="B89" s="71" t="s">
        <v>289</v>
      </c>
      <c r="C89" s="71" t="s">
        <v>196</v>
      </c>
    </row>
    <row r="90" spans="1:3" x14ac:dyDescent="0.2">
      <c r="A90" s="70">
        <v>124151902</v>
      </c>
      <c r="B90" s="71" t="s">
        <v>562</v>
      </c>
      <c r="C90" s="71" t="s">
        <v>561</v>
      </c>
    </row>
    <row r="91" spans="1:3" x14ac:dyDescent="0.2">
      <c r="A91" s="70">
        <v>113361303</v>
      </c>
      <c r="B91" s="71" t="s">
        <v>339</v>
      </c>
      <c r="C91" s="71" t="s">
        <v>340</v>
      </c>
    </row>
    <row r="92" spans="1:3" x14ac:dyDescent="0.2">
      <c r="A92" s="70">
        <v>123461602</v>
      </c>
      <c r="B92" s="71" t="s">
        <v>541</v>
      </c>
      <c r="C92" s="71" t="s">
        <v>538</v>
      </c>
    </row>
    <row r="93" spans="1:3" x14ac:dyDescent="0.2">
      <c r="A93" s="70">
        <v>113361503</v>
      </c>
      <c r="B93" s="71" t="s">
        <v>341</v>
      </c>
      <c r="C93" s="71" t="s">
        <v>340</v>
      </c>
    </row>
    <row r="94" spans="1:3" x14ac:dyDescent="0.2">
      <c r="A94" s="70">
        <v>104431304</v>
      </c>
      <c r="B94" s="71" t="s">
        <v>154</v>
      </c>
      <c r="C94" s="71" t="s">
        <v>155</v>
      </c>
    </row>
    <row r="95" spans="1:3" x14ac:dyDescent="0.2">
      <c r="A95" s="70">
        <v>108561803</v>
      </c>
      <c r="B95" s="71" t="s">
        <v>256</v>
      </c>
      <c r="C95" s="71" t="s">
        <v>255</v>
      </c>
    </row>
    <row r="96" spans="1:3" x14ac:dyDescent="0.2">
      <c r="A96" s="70">
        <v>108111403</v>
      </c>
      <c r="B96" s="71" t="s">
        <v>245</v>
      </c>
      <c r="C96" s="71" t="s">
        <v>242</v>
      </c>
    </row>
    <row r="97" spans="1:3" x14ac:dyDescent="0.2">
      <c r="A97" s="70">
        <v>113361703</v>
      </c>
      <c r="B97" s="71" t="s">
        <v>342</v>
      </c>
      <c r="C97" s="71" t="s">
        <v>340</v>
      </c>
    </row>
    <row r="98" spans="1:3" x14ac:dyDescent="0.2">
      <c r="A98" s="70">
        <v>112011603</v>
      </c>
      <c r="B98" s="71" t="s">
        <v>313</v>
      </c>
      <c r="C98" s="71" t="s">
        <v>312</v>
      </c>
    </row>
    <row r="99" spans="1:3" x14ac:dyDescent="0.2">
      <c r="A99" s="70">
        <v>105201033</v>
      </c>
      <c r="B99" s="71" t="s">
        <v>167</v>
      </c>
      <c r="C99" s="71" t="s">
        <v>168</v>
      </c>
    </row>
    <row r="100" spans="1:3" x14ac:dyDescent="0.2">
      <c r="A100" s="70">
        <v>101261302</v>
      </c>
      <c r="B100" s="71" t="s">
        <v>68</v>
      </c>
      <c r="C100" s="71" t="s">
        <v>66</v>
      </c>
    </row>
    <row r="101" spans="1:3" x14ac:dyDescent="0.2">
      <c r="A101" s="70">
        <v>114061103</v>
      </c>
      <c r="B101" s="71" t="s">
        <v>367</v>
      </c>
      <c r="C101" s="71" t="s">
        <v>364</v>
      </c>
    </row>
    <row r="102" spans="1:3" x14ac:dyDescent="0.2">
      <c r="A102" s="70">
        <v>103022103</v>
      </c>
      <c r="B102" s="71" t="s">
        <v>104</v>
      </c>
      <c r="C102" s="71" t="s">
        <v>94</v>
      </c>
    </row>
    <row r="103" spans="1:3" x14ac:dyDescent="0.2">
      <c r="A103" s="70">
        <v>113381303</v>
      </c>
      <c r="B103" s="71" t="s">
        <v>358</v>
      </c>
      <c r="C103" s="71" t="s">
        <v>357</v>
      </c>
    </row>
    <row r="104" spans="1:3" x14ac:dyDescent="0.2">
      <c r="A104" s="70">
        <v>105251453</v>
      </c>
      <c r="B104" s="71" t="s">
        <v>171</v>
      </c>
      <c r="C104" s="71" t="s">
        <v>172</v>
      </c>
    </row>
    <row r="105" spans="1:3" x14ac:dyDescent="0.2">
      <c r="A105" s="70">
        <v>109531304</v>
      </c>
      <c r="B105" s="71" t="s">
        <v>280</v>
      </c>
      <c r="C105" s="71" t="s">
        <v>279</v>
      </c>
    </row>
    <row r="106" spans="1:3" x14ac:dyDescent="0.2">
      <c r="A106" s="70">
        <v>122092353</v>
      </c>
      <c r="B106" s="71" t="s">
        <v>529</v>
      </c>
      <c r="C106" s="71" t="s">
        <v>524</v>
      </c>
    </row>
    <row r="107" spans="1:3" x14ac:dyDescent="0.2">
      <c r="A107" s="70">
        <v>106611303</v>
      </c>
      <c r="B107" s="71" t="s">
        <v>203</v>
      </c>
      <c r="C107" s="71" t="s">
        <v>204</v>
      </c>
    </row>
    <row r="108" spans="1:3" x14ac:dyDescent="0.2">
      <c r="A108" s="70">
        <v>105201352</v>
      </c>
      <c r="B108" s="71" t="s">
        <v>169</v>
      </c>
      <c r="C108" s="71" t="s">
        <v>168</v>
      </c>
    </row>
    <row r="109" spans="1:3" x14ac:dyDescent="0.2">
      <c r="A109" s="70">
        <v>118401403</v>
      </c>
      <c r="B109" s="71" t="s">
        <v>454</v>
      </c>
      <c r="C109" s="71" t="s">
        <v>455</v>
      </c>
    </row>
    <row r="110" spans="1:3" x14ac:dyDescent="0.2">
      <c r="A110" s="70">
        <v>115211603</v>
      </c>
      <c r="B110" s="71" t="s">
        <v>386</v>
      </c>
      <c r="C110" s="71" t="s">
        <v>383</v>
      </c>
    </row>
    <row r="111" spans="1:3" x14ac:dyDescent="0.2">
      <c r="A111" s="70">
        <v>110171803</v>
      </c>
      <c r="B111" s="71" t="s">
        <v>290</v>
      </c>
      <c r="C111" s="71" t="s">
        <v>196</v>
      </c>
    </row>
    <row r="112" spans="1:3" x14ac:dyDescent="0.2">
      <c r="A112" s="70">
        <v>118401603</v>
      </c>
      <c r="B112" s="71" t="s">
        <v>456</v>
      </c>
      <c r="C112" s="71" t="s">
        <v>455</v>
      </c>
    </row>
    <row r="113" spans="1:3" x14ac:dyDescent="0.2">
      <c r="A113" s="70">
        <v>112671603</v>
      </c>
      <c r="B113" s="71" t="s">
        <v>326</v>
      </c>
      <c r="C113" s="71" t="s">
        <v>325</v>
      </c>
    </row>
    <row r="114" spans="1:3" x14ac:dyDescent="0.2">
      <c r="A114" s="70">
        <v>114061503</v>
      </c>
      <c r="B114" s="71" t="s">
        <v>368</v>
      </c>
      <c r="C114" s="71" t="s">
        <v>364</v>
      </c>
    </row>
    <row r="115" spans="1:3" x14ac:dyDescent="0.2">
      <c r="A115" s="70">
        <v>116471803</v>
      </c>
      <c r="B115" s="71" t="s">
        <v>416</v>
      </c>
      <c r="C115" s="71" t="s">
        <v>417</v>
      </c>
    </row>
    <row r="116" spans="1:3" x14ac:dyDescent="0.2">
      <c r="A116" s="70">
        <v>103022253</v>
      </c>
      <c r="B116" s="71" t="s">
        <v>105</v>
      </c>
      <c r="C116" s="71" t="s">
        <v>94</v>
      </c>
    </row>
    <row r="117" spans="1:3" x14ac:dyDescent="0.2">
      <c r="A117" s="70">
        <v>120522003</v>
      </c>
      <c r="B117" s="71" t="s">
        <v>506</v>
      </c>
      <c r="C117" s="71" t="s">
        <v>487</v>
      </c>
    </row>
    <row r="118" spans="1:3" x14ac:dyDescent="0.2">
      <c r="A118" s="70">
        <v>107651603</v>
      </c>
      <c r="B118" s="71" t="s">
        <v>212</v>
      </c>
      <c r="C118" s="71" t="s">
        <v>210</v>
      </c>
    </row>
    <row r="119" spans="1:3" x14ac:dyDescent="0.2">
      <c r="A119" s="70">
        <v>115221753</v>
      </c>
      <c r="B119" s="71" t="s">
        <v>394</v>
      </c>
      <c r="C119" s="71" t="s">
        <v>393</v>
      </c>
    </row>
    <row r="120" spans="1:3" x14ac:dyDescent="0.2">
      <c r="A120" s="70">
        <v>113362203</v>
      </c>
      <c r="B120" s="71" t="s">
        <v>343</v>
      </c>
      <c r="C120" s="71" t="s">
        <v>340</v>
      </c>
    </row>
    <row r="121" spans="1:3" x14ac:dyDescent="0.2">
      <c r="A121" s="70">
        <v>112671803</v>
      </c>
      <c r="B121" s="71" t="s">
        <v>327</v>
      </c>
      <c r="C121" s="71" t="s">
        <v>325</v>
      </c>
    </row>
    <row r="122" spans="1:3" x14ac:dyDescent="0.2">
      <c r="A122" s="70">
        <v>124152003</v>
      </c>
      <c r="B122" s="71" t="s">
        <v>563</v>
      </c>
      <c r="C122" s="71" t="s">
        <v>561</v>
      </c>
    </row>
    <row r="123" spans="1:3" x14ac:dyDescent="0.2">
      <c r="A123" s="70">
        <v>106172003</v>
      </c>
      <c r="B123" s="71" t="s">
        <v>195</v>
      </c>
      <c r="C123" s="71" t="s">
        <v>196</v>
      </c>
    </row>
    <row r="124" spans="1:3" x14ac:dyDescent="0.2">
      <c r="A124" s="70">
        <v>119352203</v>
      </c>
      <c r="B124" s="71" t="s">
        <v>471</v>
      </c>
      <c r="C124" s="71" t="s">
        <v>469</v>
      </c>
    </row>
    <row r="125" spans="1:3" x14ac:dyDescent="0.2">
      <c r="A125" s="70">
        <v>103022503</v>
      </c>
      <c r="B125" s="71" t="s">
        <v>106</v>
      </c>
      <c r="C125" s="71" t="s">
        <v>94</v>
      </c>
    </row>
    <row r="126" spans="1:3" x14ac:dyDescent="0.2">
      <c r="A126" s="70">
        <v>103022803</v>
      </c>
      <c r="B126" s="71" t="s">
        <v>107</v>
      </c>
      <c r="C126" s="71" t="s">
        <v>94</v>
      </c>
    </row>
    <row r="127" spans="1:3" x14ac:dyDescent="0.2">
      <c r="A127" s="70">
        <v>117412003</v>
      </c>
      <c r="B127" s="71" t="s">
        <v>439</v>
      </c>
      <c r="C127" s="71" t="s">
        <v>440</v>
      </c>
    </row>
    <row r="128" spans="1:3" x14ac:dyDescent="0.2">
      <c r="A128" s="70">
        <v>121392303</v>
      </c>
      <c r="B128" s="71" t="s">
        <v>516</v>
      </c>
      <c r="C128" s="71" t="s">
        <v>514</v>
      </c>
    </row>
    <row r="129" spans="1:3" x14ac:dyDescent="0.2">
      <c r="A129" s="70">
        <v>115212503</v>
      </c>
      <c r="B129" s="71" t="s">
        <v>387</v>
      </c>
      <c r="C129" s="71" t="s">
        <v>383</v>
      </c>
    </row>
    <row r="130" spans="1:3" x14ac:dyDescent="0.2">
      <c r="A130" s="70">
        <v>120452003</v>
      </c>
      <c r="B130" s="71" t="s">
        <v>492</v>
      </c>
      <c r="C130" s="71" t="s">
        <v>493</v>
      </c>
    </row>
    <row r="131" spans="1:3" x14ac:dyDescent="0.2">
      <c r="A131" s="70">
        <v>113362303</v>
      </c>
      <c r="B131" s="71" t="s">
        <v>344</v>
      </c>
      <c r="C131" s="71" t="s">
        <v>340</v>
      </c>
    </row>
    <row r="132" spans="1:3" x14ac:dyDescent="0.2">
      <c r="A132" s="70">
        <v>113382303</v>
      </c>
      <c r="B132" s="71" t="s">
        <v>359</v>
      </c>
      <c r="C132" s="71" t="s">
        <v>357</v>
      </c>
    </row>
    <row r="133" spans="1:3" x14ac:dyDescent="0.2">
      <c r="A133" s="70">
        <v>112672203</v>
      </c>
      <c r="B133" s="71" t="s">
        <v>328</v>
      </c>
      <c r="C133" s="71" t="s">
        <v>325</v>
      </c>
    </row>
    <row r="134" spans="1:3" x14ac:dyDescent="0.2">
      <c r="A134" s="70">
        <v>120483302</v>
      </c>
      <c r="B134" s="71" t="s">
        <v>500</v>
      </c>
      <c r="C134" s="71" t="s">
        <v>498</v>
      </c>
    </row>
    <row r="135" spans="1:3" x14ac:dyDescent="0.2">
      <c r="A135" s="70">
        <v>103023153</v>
      </c>
      <c r="B135" s="71" t="s">
        <v>108</v>
      </c>
      <c r="C135" s="71" t="s">
        <v>94</v>
      </c>
    </row>
    <row r="136" spans="1:3" x14ac:dyDescent="0.2">
      <c r="A136" s="70">
        <v>113362403</v>
      </c>
      <c r="B136" s="71" t="s">
        <v>345</v>
      </c>
      <c r="C136" s="71" t="s">
        <v>340</v>
      </c>
    </row>
    <row r="137" spans="1:3" x14ac:dyDescent="0.2">
      <c r="A137" s="70">
        <v>119582503</v>
      </c>
      <c r="B137" s="71" t="s">
        <v>481</v>
      </c>
      <c r="C137" s="71" t="s">
        <v>480</v>
      </c>
    </row>
    <row r="138" spans="1:3" x14ac:dyDescent="0.2">
      <c r="A138" s="70">
        <v>104372003</v>
      </c>
      <c r="B138" s="71" t="s">
        <v>145</v>
      </c>
      <c r="C138" s="71" t="s">
        <v>146</v>
      </c>
    </row>
    <row r="139" spans="1:3" x14ac:dyDescent="0.2">
      <c r="A139" s="70">
        <v>113362603</v>
      </c>
      <c r="B139" s="71" t="s">
        <v>346</v>
      </c>
      <c r="C139" s="71" t="s">
        <v>340</v>
      </c>
    </row>
    <row r="140" spans="1:3" x14ac:dyDescent="0.2">
      <c r="A140" s="70">
        <v>105252602</v>
      </c>
      <c r="B140" s="71" t="s">
        <v>173</v>
      </c>
      <c r="C140" s="71" t="s">
        <v>172</v>
      </c>
    </row>
    <row r="141" spans="1:3" x14ac:dyDescent="0.2">
      <c r="A141" s="70">
        <v>108053003</v>
      </c>
      <c r="B141" s="71" t="s">
        <v>230</v>
      </c>
      <c r="C141" s="71" t="s">
        <v>228</v>
      </c>
    </row>
    <row r="142" spans="1:3" x14ac:dyDescent="0.2">
      <c r="A142" s="70">
        <v>114062003</v>
      </c>
      <c r="B142" s="71" t="s">
        <v>369</v>
      </c>
      <c r="C142" s="71" t="s">
        <v>364</v>
      </c>
    </row>
    <row r="143" spans="1:3" x14ac:dyDescent="0.2">
      <c r="A143" s="70">
        <v>112013054</v>
      </c>
      <c r="B143" s="71" t="s">
        <v>314</v>
      </c>
      <c r="C143" s="71" t="s">
        <v>312</v>
      </c>
    </row>
    <row r="144" spans="1:3" x14ac:dyDescent="0.2">
      <c r="A144" s="70">
        <v>105253303</v>
      </c>
      <c r="B144" s="71" t="s">
        <v>174</v>
      </c>
      <c r="C144" s="71" t="s">
        <v>172</v>
      </c>
    </row>
    <row r="145" spans="1:3" x14ac:dyDescent="0.2">
      <c r="A145" s="70">
        <v>112282004</v>
      </c>
      <c r="B145" s="71" t="s">
        <v>320</v>
      </c>
      <c r="C145" s="71" t="s">
        <v>319</v>
      </c>
    </row>
    <row r="146" spans="1:3" x14ac:dyDescent="0.2">
      <c r="A146" s="70">
        <v>104432503</v>
      </c>
      <c r="B146" s="71" t="s">
        <v>156</v>
      </c>
      <c r="C146" s="71" t="s">
        <v>155</v>
      </c>
    </row>
    <row r="147" spans="1:3" x14ac:dyDescent="0.2">
      <c r="A147" s="70">
        <v>108112003</v>
      </c>
      <c r="B147" s="71" t="s">
        <v>246</v>
      </c>
      <c r="C147" s="71" t="s">
        <v>242</v>
      </c>
    </row>
    <row r="148" spans="1:3" x14ac:dyDescent="0.2">
      <c r="A148" s="70">
        <v>114062503</v>
      </c>
      <c r="B148" s="71" t="s">
        <v>370</v>
      </c>
      <c r="C148" s="71" t="s">
        <v>364</v>
      </c>
    </row>
    <row r="149" spans="1:3" x14ac:dyDescent="0.2">
      <c r="A149" s="70">
        <v>111292304</v>
      </c>
      <c r="B149" s="71" t="s">
        <v>300</v>
      </c>
      <c r="C149" s="71" t="s">
        <v>299</v>
      </c>
    </row>
    <row r="150" spans="1:3" x14ac:dyDescent="0.2">
      <c r="A150" s="70">
        <v>106272003</v>
      </c>
      <c r="B150" s="71" t="s">
        <v>197</v>
      </c>
      <c r="C150" s="71" t="s">
        <v>198</v>
      </c>
    </row>
    <row r="151" spans="1:3" x14ac:dyDescent="0.2">
      <c r="A151" s="70">
        <v>119583003</v>
      </c>
      <c r="B151" s="71" t="s">
        <v>482</v>
      </c>
      <c r="C151" s="71" t="s">
        <v>480</v>
      </c>
    </row>
    <row r="152" spans="1:3" x14ac:dyDescent="0.2">
      <c r="A152" s="70">
        <v>108112203</v>
      </c>
      <c r="B152" s="71" t="s">
        <v>247</v>
      </c>
      <c r="C152" s="71" t="s">
        <v>242</v>
      </c>
    </row>
    <row r="153" spans="1:3" x14ac:dyDescent="0.2">
      <c r="A153" s="70">
        <v>101632403</v>
      </c>
      <c r="B153" s="71" t="s">
        <v>87</v>
      </c>
      <c r="C153" s="71" t="s">
        <v>79</v>
      </c>
    </row>
    <row r="154" spans="1:3" x14ac:dyDescent="0.2">
      <c r="A154" s="70">
        <v>105253553</v>
      </c>
      <c r="B154" s="71" t="s">
        <v>175</v>
      </c>
      <c r="C154" s="71" t="s">
        <v>172</v>
      </c>
    </row>
    <row r="155" spans="1:3" x14ac:dyDescent="0.2">
      <c r="A155" s="70">
        <v>103023912</v>
      </c>
      <c r="B155" s="71" t="s">
        <v>109</v>
      </c>
      <c r="C155" s="71" t="s">
        <v>94</v>
      </c>
    </row>
    <row r="156" spans="1:3" x14ac:dyDescent="0.2">
      <c r="A156" s="70">
        <v>106612203</v>
      </c>
      <c r="B156" s="71" t="s">
        <v>205</v>
      </c>
      <c r="C156" s="71" t="s">
        <v>204</v>
      </c>
    </row>
    <row r="157" spans="1:3" x14ac:dyDescent="0.2">
      <c r="A157" s="70">
        <v>107652603</v>
      </c>
      <c r="B157" s="71" t="s">
        <v>213</v>
      </c>
      <c r="C157" s="71" t="s">
        <v>210</v>
      </c>
    </row>
    <row r="158" spans="1:3" x14ac:dyDescent="0.2">
      <c r="A158" s="70">
        <v>101262903</v>
      </c>
      <c r="B158" s="71" t="s">
        <v>69</v>
      </c>
      <c r="C158" s="71" t="s">
        <v>66</v>
      </c>
    </row>
    <row r="159" spans="1:3" x14ac:dyDescent="0.2">
      <c r="A159" s="70">
        <v>127042853</v>
      </c>
      <c r="B159" s="71" t="s">
        <v>598</v>
      </c>
      <c r="C159" s="71" t="s">
        <v>592</v>
      </c>
    </row>
    <row r="160" spans="1:3" x14ac:dyDescent="0.2">
      <c r="A160" s="70">
        <v>128033053</v>
      </c>
      <c r="B160" s="71" t="s">
        <v>609</v>
      </c>
      <c r="C160" s="71" t="s">
        <v>607</v>
      </c>
    </row>
    <row r="161" spans="1:3" x14ac:dyDescent="0.2">
      <c r="A161" s="70">
        <v>109532804</v>
      </c>
      <c r="B161" s="71" t="s">
        <v>281</v>
      </c>
      <c r="C161" s="71" t="s">
        <v>279</v>
      </c>
    </row>
    <row r="162" spans="1:3" x14ac:dyDescent="0.2">
      <c r="A162" s="70">
        <v>125234103</v>
      </c>
      <c r="B162" s="71" t="s">
        <v>576</v>
      </c>
      <c r="C162" s="71" t="s">
        <v>574</v>
      </c>
    </row>
    <row r="163" spans="1:3" x14ac:dyDescent="0.2">
      <c r="A163" s="70">
        <v>103024102</v>
      </c>
      <c r="B163" s="71" t="s">
        <v>110</v>
      </c>
      <c r="C163" s="71" t="s">
        <v>94</v>
      </c>
    </row>
    <row r="164" spans="1:3" x14ac:dyDescent="0.2">
      <c r="A164" s="70">
        <v>105253903</v>
      </c>
      <c r="B164" s="71" t="s">
        <v>176</v>
      </c>
      <c r="C164" s="71" t="s">
        <v>172</v>
      </c>
    </row>
    <row r="165" spans="1:3" x14ac:dyDescent="0.2">
      <c r="A165" s="70">
        <v>112013753</v>
      </c>
      <c r="B165" s="71" t="s">
        <v>315</v>
      </c>
      <c r="C165" s="71" t="s">
        <v>312</v>
      </c>
    </row>
    <row r="166" spans="1:3" x14ac:dyDescent="0.2">
      <c r="A166" s="70">
        <v>105254053</v>
      </c>
      <c r="B166" s="71" t="s">
        <v>177</v>
      </c>
      <c r="C166" s="71" t="s">
        <v>172</v>
      </c>
    </row>
    <row r="167" spans="1:3" x14ac:dyDescent="0.2">
      <c r="A167" s="70">
        <v>110173003</v>
      </c>
      <c r="B167" s="71" t="s">
        <v>291</v>
      </c>
      <c r="C167" s="71" t="s">
        <v>196</v>
      </c>
    </row>
    <row r="168" spans="1:3" x14ac:dyDescent="0.2">
      <c r="A168" s="70">
        <v>114063003</v>
      </c>
      <c r="B168" s="71" t="s">
        <v>371</v>
      </c>
      <c r="C168" s="71" t="s">
        <v>364</v>
      </c>
    </row>
    <row r="169" spans="1:3" x14ac:dyDescent="0.2">
      <c r="A169" s="70">
        <v>124153503</v>
      </c>
      <c r="B169" s="71" t="s">
        <v>564</v>
      </c>
      <c r="C169" s="71" t="s">
        <v>561</v>
      </c>
    </row>
    <row r="170" spans="1:3" x14ac:dyDescent="0.2">
      <c r="A170" s="70">
        <v>108112502</v>
      </c>
      <c r="B170" s="71" t="s">
        <v>248</v>
      </c>
      <c r="C170" s="71" t="s">
        <v>242</v>
      </c>
    </row>
    <row r="171" spans="1:3" x14ac:dyDescent="0.2">
      <c r="A171" s="70">
        <v>107653102</v>
      </c>
      <c r="B171" s="71" t="s">
        <v>214</v>
      </c>
      <c r="C171" s="71" t="s">
        <v>210</v>
      </c>
    </row>
    <row r="172" spans="1:3" x14ac:dyDescent="0.2">
      <c r="A172" s="70">
        <v>118402603</v>
      </c>
      <c r="B172" s="71" t="s">
        <v>457</v>
      </c>
      <c r="C172" s="71" t="s">
        <v>455</v>
      </c>
    </row>
    <row r="173" spans="1:3" x14ac:dyDescent="0.2">
      <c r="A173" s="70">
        <v>112283003</v>
      </c>
      <c r="B173" s="71" t="s">
        <v>321</v>
      </c>
      <c r="C173" s="71" t="s">
        <v>319</v>
      </c>
    </row>
    <row r="174" spans="1:3" x14ac:dyDescent="0.2">
      <c r="A174" s="70">
        <v>107653203</v>
      </c>
      <c r="B174" s="71" t="s">
        <v>215</v>
      </c>
      <c r="C174" s="71" t="s">
        <v>210</v>
      </c>
    </row>
    <row r="175" spans="1:3" x14ac:dyDescent="0.2">
      <c r="A175" s="70">
        <v>104432803</v>
      </c>
      <c r="B175" s="71" t="s">
        <v>157</v>
      </c>
      <c r="C175" s="71" t="s">
        <v>155</v>
      </c>
    </row>
    <row r="176" spans="1:3" x14ac:dyDescent="0.2">
      <c r="A176" s="70">
        <v>115503004</v>
      </c>
      <c r="B176" s="71" t="s">
        <v>403</v>
      </c>
      <c r="C176" s="71" t="s">
        <v>404</v>
      </c>
    </row>
    <row r="177" spans="1:3" x14ac:dyDescent="0.2">
      <c r="A177" s="70">
        <v>104432903</v>
      </c>
      <c r="B177" s="71" t="s">
        <v>158</v>
      </c>
      <c r="C177" s="71" t="s">
        <v>155</v>
      </c>
    </row>
    <row r="178" spans="1:3" x14ac:dyDescent="0.2">
      <c r="A178" s="70">
        <v>115222504</v>
      </c>
      <c r="B178" s="71" t="s">
        <v>395</v>
      </c>
      <c r="C178" s="71" t="s">
        <v>393</v>
      </c>
    </row>
    <row r="179" spans="1:3" x14ac:dyDescent="0.2">
      <c r="A179" s="70">
        <v>114063503</v>
      </c>
      <c r="B179" s="71" t="s">
        <v>372</v>
      </c>
      <c r="C179" s="71" t="s">
        <v>364</v>
      </c>
    </row>
    <row r="180" spans="1:3" x14ac:dyDescent="0.2">
      <c r="A180" s="70">
        <v>103024603</v>
      </c>
      <c r="B180" s="71" t="s">
        <v>111</v>
      </c>
      <c r="C180" s="71" t="s">
        <v>94</v>
      </c>
    </row>
    <row r="181" spans="1:3" x14ac:dyDescent="0.2">
      <c r="A181" s="70">
        <v>118403003</v>
      </c>
      <c r="B181" s="71" t="s">
        <v>458</v>
      </c>
      <c r="C181" s="71" t="s">
        <v>455</v>
      </c>
    </row>
    <row r="182" spans="1:3" x14ac:dyDescent="0.2">
      <c r="A182" s="70">
        <v>112672803</v>
      </c>
      <c r="B182" s="71" t="s">
        <v>329</v>
      </c>
      <c r="C182" s="71" t="s">
        <v>325</v>
      </c>
    </row>
    <row r="183" spans="1:3" x14ac:dyDescent="0.2">
      <c r="A183" s="70">
        <v>105254353</v>
      </c>
      <c r="B183" s="71" t="s">
        <v>178</v>
      </c>
      <c r="C183" s="71" t="s">
        <v>172</v>
      </c>
    </row>
    <row r="184" spans="1:3" x14ac:dyDescent="0.2">
      <c r="A184" s="70">
        <v>110173504</v>
      </c>
      <c r="B184" s="71" t="s">
        <v>292</v>
      </c>
      <c r="C184" s="71" t="s">
        <v>196</v>
      </c>
    </row>
    <row r="185" spans="1:3" x14ac:dyDescent="0.2">
      <c r="A185" s="70">
        <v>115222752</v>
      </c>
      <c r="B185" s="71" t="s">
        <v>396</v>
      </c>
      <c r="C185" s="71" t="s">
        <v>393</v>
      </c>
    </row>
    <row r="186" spans="1:3" x14ac:dyDescent="0.2">
      <c r="A186" s="70">
        <v>123463603</v>
      </c>
      <c r="B186" s="71" t="s">
        <v>542</v>
      </c>
      <c r="C186" s="71" t="s">
        <v>538</v>
      </c>
    </row>
    <row r="187" spans="1:3" x14ac:dyDescent="0.2">
      <c r="A187" s="70">
        <v>125234502</v>
      </c>
      <c r="B187" s="71" t="s">
        <v>577</v>
      </c>
      <c r="C187" s="71" t="s">
        <v>574</v>
      </c>
    </row>
    <row r="188" spans="1:3" x14ac:dyDescent="0.2">
      <c r="A188" s="70">
        <v>118403302</v>
      </c>
      <c r="B188" s="71" t="s">
        <v>459</v>
      </c>
      <c r="C188" s="71" t="s">
        <v>455</v>
      </c>
    </row>
    <row r="189" spans="1:3" x14ac:dyDescent="0.2">
      <c r="A189" s="70">
        <v>107653802</v>
      </c>
      <c r="B189" s="71" t="s">
        <v>216</v>
      </c>
      <c r="C189" s="71" t="s">
        <v>210</v>
      </c>
    </row>
    <row r="190" spans="1:3" x14ac:dyDescent="0.2">
      <c r="A190" s="70">
        <v>113363103</v>
      </c>
      <c r="B190" s="71" t="s">
        <v>347</v>
      </c>
      <c r="C190" s="71" t="s">
        <v>340</v>
      </c>
    </row>
    <row r="191" spans="1:3" x14ac:dyDescent="0.2">
      <c r="A191" s="70">
        <v>104433303</v>
      </c>
      <c r="B191" s="71" t="s">
        <v>159</v>
      </c>
      <c r="C191" s="71" t="s">
        <v>155</v>
      </c>
    </row>
    <row r="192" spans="1:3" x14ac:dyDescent="0.2">
      <c r="A192" s="70">
        <v>103024753</v>
      </c>
      <c r="B192" s="71" t="s">
        <v>112</v>
      </c>
      <c r="C192" s="71" t="s">
        <v>94</v>
      </c>
    </row>
    <row r="193" spans="1:3" x14ac:dyDescent="0.2">
      <c r="A193" s="70">
        <v>108073503</v>
      </c>
      <c r="B193" s="71" t="s">
        <v>237</v>
      </c>
      <c r="C193" s="71" t="s">
        <v>234</v>
      </c>
    </row>
    <row r="194" spans="1:3" x14ac:dyDescent="0.2">
      <c r="A194" s="70">
        <v>128323303</v>
      </c>
      <c r="B194" s="71" t="s">
        <v>613</v>
      </c>
      <c r="C194" s="71" t="s">
        <v>612</v>
      </c>
    </row>
    <row r="195" spans="1:3" x14ac:dyDescent="0.2">
      <c r="A195" s="70">
        <v>127044103</v>
      </c>
      <c r="B195" s="71" t="s">
        <v>599</v>
      </c>
      <c r="C195" s="71" t="s">
        <v>592</v>
      </c>
    </row>
    <row r="196" spans="1:3" x14ac:dyDescent="0.2">
      <c r="A196" s="70">
        <v>111312503</v>
      </c>
      <c r="B196" s="71" t="s">
        <v>302</v>
      </c>
      <c r="C196" s="71" t="s">
        <v>303</v>
      </c>
    </row>
    <row r="197" spans="1:3" x14ac:dyDescent="0.2">
      <c r="A197" s="70">
        <v>128323703</v>
      </c>
      <c r="B197" s="71" t="s">
        <v>614</v>
      </c>
      <c r="C197" s="71" t="s">
        <v>612</v>
      </c>
    </row>
    <row r="198" spans="1:3" x14ac:dyDescent="0.2">
      <c r="A198" s="70">
        <v>125235103</v>
      </c>
      <c r="B198" s="71" t="s">
        <v>578</v>
      </c>
      <c r="C198" s="71" t="s">
        <v>574</v>
      </c>
    </row>
    <row r="199" spans="1:3" x14ac:dyDescent="0.2">
      <c r="A199" s="70">
        <v>105256553</v>
      </c>
      <c r="B199" s="71" t="s">
        <v>179</v>
      </c>
      <c r="C199" s="71" t="s">
        <v>172</v>
      </c>
    </row>
    <row r="200" spans="1:3" x14ac:dyDescent="0.2">
      <c r="A200" s="70">
        <v>104433604</v>
      </c>
      <c r="B200" s="71" t="s">
        <v>160</v>
      </c>
      <c r="C200" s="71" t="s">
        <v>155</v>
      </c>
    </row>
    <row r="201" spans="1:3" x14ac:dyDescent="0.2">
      <c r="A201" s="70">
        <v>107654103</v>
      </c>
      <c r="B201" s="71" t="s">
        <v>217</v>
      </c>
      <c r="C201" s="71" t="s">
        <v>210</v>
      </c>
    </row>
    <row r="202" spans="1:3" x14ac:dyDescent="0.2">
      <c r="A202" s="70">
        <v>101303503</v>
      </c>
      <c r="B202" s="71" t="s">
        <v>75</v>
      </c>
      <c r="C202" s="71" t="s">
        <v>73</v>
      </c>
    </row>
    <row r="203" spans="1:3" x14ac:dyDescent="0.2">
      <c r="A203" s="70">
        <v>123463803</v>
      </c>
      <c r="B203" s="71" t="s">
        <v>543</v>
      </c>
      <c r="C203" s="71" t="s">
        <v>538</v>
      </c>
    </row>
    <row r="204" spans="1:3" x14ac:dyDescent="0.2">
      <c r="A204" s="70">
        <v>117414003</v>
      </c>
      <c r="B204" s="71" t="s">
        <v>441</v>
      </c>
      <c r="C204" s="71" t="s">
        <v>440</v>
      </c>
    </row>
    <row r="205" spans="1:3" x14ac:dyDescent="0.2">
      <c r="A205" s="70">
        <v>121135003</v>
      </c>
      <c r="B205" s="71" t="s">
        <v>507</v>
      </c>
      <c r="C205" s="71" t="s">
        <v>508</v>
      </c>
    </row>
    <row r="206" spans="1:3" x14ac:dyDescent="0.2">
      <c r="A206" s="70">
        <v>109243503</v>
      </c>
      <c r="B206" s="71" t="s">
        <v>268</v>
      </c>
      <c r="C206" s="71" t="s">
        <v>269</v>
      </c>
    </row>
    <row r="207" spans="1:3" x14ac:dyDescent="0.2">
      <c r="A207" s="70">
        <v>111343603</v>
      </c>
      <c r="B207" s="71" t="s">
        <v>307</v>
      </c>
      <c r="C207" s="71" t="s">
        <v>308</v>
      </c>
    </row>
    <row r="208" spans="1:3" x14ac:dyDescent="0.2">
      <c r="A208" s="70">
        <v>111312804</v>
      </c>
      <c r="B208" s="71" t="s">
        <v>304</v>
      </c>
      <c r="C208" s="71" t="s">
        <v>303</v>
      </c>
    </row>
    <row r="209" spans="1:3" x14ac:dyDescent="0.2">
      <c r="A209" s="70">
        <v>109422303</v>
      </c>
      <c r="B209" s="71" t="s">
        <v>274</v>
      </c>
      <c r="C209" s="71" t="s">
        <v>273</v>
      </c>
    </row>
    <row r="210" spans="1:3" x14ac:dyDescent="0.2">
      <c r="A210" s="70">
        <v>104103603</v>
      </c>
      <c r="B210" s="71" t="s">
        <v>139</v>
      </c>
      <c r="C210" s="71" t="s">
        <v>138</v>
      </c>
    </row>
    <row r="211" spans="1:3" x14ac:dyDescent="0.2">
      <c r="A211" s="70">
        <v>124154003</v>
      </c>
      <c r="B211" s="71" t="s">
        <v>565</v>
      </c>
      <c r="C211" s="71" t="s">
        <v>561</v>
      </c>
    </row>
    <row r="212" spans="1:3" x14ac:dyDescent="0.2">
      <c r="A212" s="70">
        <v>110183602</v>
      </c>
      <c r="B212" s="71" t="s">
        <v>296</v>
      </c>
      <c r="C212" s="71" t="s">
        <v>297</v>
      </c>
    </row>
    <row r="213" spans="1:3" x14ac:dyDescent="0.2">
      <c r="A213" s="70">
        <v>103025002</v>
      </c>
      <c r="B213" s="71" t="s">
        <v>113</v>
      </c>
      <c r="C213" s="71" t="s">
        <v>94</v>
      </c>
    </row>
    <row r="214" spans="1:3" x14ac:dyDescent="0.2">
      <c r="A214" s="70">
        <v>106166503</v>
      </c>
      <c r="B214" s="71" t="s">
        <v>191</v>
      </c>
      <c r="C214" s="71" t="s">
        <v>188</v>
      </c>
    </row>
    <row r="215" spans="1:3" x14ac:dyDescent="0.2">
      <c r="A215" s="70">
        <v>107654403</v>
      </c>
      <c r="B215" s="71" t="s">
        <v>218</v>
      </c>
      <c r="C215" s="71" t="s">
        <v>210</v>
      </c>
    </row>
    <row r="216" spans="1:3" x14ac:dyDescent="0.2">
      <c r="A216" s="70">
        <v>104107803</v>
      </c>
      <c r="B216" s="71" t="s">
        <v>143</v>
      </c>
      <c r="C216" s="71" t="s">
        <v>138</v>
      </c>
    </row>
    <row r="217" spans="1:3" x14ac:dyDescent="0.2">
      <c r="A217" s="70">
        <v>114064003</v>
      </c>
      <c r="B217" s="71" t="s">
        <v>373</v>
      </c>
      <c r="C217" s="71" t="s">
        <v>364</v>
      </c>
    </row>
    <row r="218" spans="1:3" x14ac:dyDescent="0.2">
      <c r="A218" s="70">
        <v>119665003</v>
      </c>
      <c r="B218" s="71" t="s">
        <v>491</v>
      </c>
      <c r="C218" s="71" t="s">
        <v>467</v>
      </c>
    </row>
    <row r="219" spans="1:3" x14ac:dyDescent="0.2">
      <c r="A219" s="70">
        <v>119354603</v>
      </c>
      <c r="B219" s="71" t="s">
        <v>472</v>
      </c>
      <c r="C219" s="71" t="s">
        <v>469</v>
      </c>
    </row>
    <row r="220" spans="1:3" x14ac:dyDescent="0.2">
      <c r="A220" s="70">
        <v>118403903</v>
      </c>
      <c r="B220" s="71" t="s">
        <v>460</v>
      </c>
      <c r="C220" s="71" t="s">
        <v>455</v>
      </c>
    </row>
    <row r="221" spans="1:3" x14ac:dyDescent="0.2">
      <c r="A221" s="70">
        <v>104433903</v>
      </c>
      <c r="B221" s="71" t="s">
        <v>161</v>
      </c>
      <c r="C221" s="71" t="s">
        <v>155</v>
      </c>
    </row>
    <row r="222" spans="1:3" x14ac:dyDescent="0.2">
      <c r="A222" s="70">
        <v>113363603</v>
      </c>
      <c r="B222" s="71" t="s">
        <v>348</v>
      </c>
      <c r="C222" s="71" t="s">
        <v>340</v>
      </c>
    </row>
    <row r="223" spans="1:3" x14ac:dyDescent="0.2">
      <c r="A223" s="70">
        <v>113364002</v>
      </c>
      <c r="B223" s="71" t="s">
        <v>349</v>
      </c>
      <c r="C223" s="71" t="s">
        <v>340</v>
      </c>
    </row>
    <row r="224" spans="1:3" x14ac:dyDescent="0.2">
      <c r="A224" s="70">
        <v>101264003</v>
      </c>
      <c r="B224" s="71" t="s">
        <v>70</v>
      </c>
      <c r="C224" s="71" t="s">
        <v>66</v>
      </c>
    </row>
    <row r="225" spans="1:3" x14ac:dyDescent="0.2">
      <c r="A225" s="70">
        <v>104374003</v>
      </c>
      <c r="B225" s="71" t="s">
        <v>147</v>
      </c>
      <c r="C225" s="71" t="s">
        <v>146</v>
      </c>
    </row>
    <row r="226" spans="1:3" x14ac:dyDescent="0.2">
      <c r="A226" s="70">
        <v>113384603</v>
      </c>
      <c r="B226" s="71" t="s">
        <v>360</v>
      </c>
      <c r="C226" s="71" t="s">
        <v>357</v>
      </c>
    </row>
    <row r="227" spans="1:3" x14ac:dyDescent="0.2">
      <c r="A227" s="70">
        <v>128034503</v>
      </c>
      <c r="B227" s="71" t="s">
        <v>610</v>
      </c>
      <c r="C227" s="71" t="s">
        <v>607</v>
      </c>
    </row>
    <row r="228" spans="1:3" x14ac:dyDescent="0.2">
      <c r="A228" s="70">
        <v>121135503</v>
      </c>
      <c r="B228" s="71" t="s">
        <v>509</v>
      </c>
      <c r="C228" s="71" t="s">
        <v>508</v>
      </c>
    </row>
    <row r="229" spans="1:3" x14ac:dyDescent="0.2">
      <c r="A229" s="70">
        <v>116604003</v>
      </c>
      <c r="B229" s="71" t="s">
        <v>428</v>
      </c>
      <c r="C229" s="71" t="s">
        <v>429</v>
      </c>
    </row>
    <row r="230" spans="1:3" x14ac:dyDescent="0.2">
      <c r="A230" s="70">
        <v>107654903</v>
      </c>
      <c r="B230" s="71" t="s">
        <v>219</v>
      </c>
      <c r="C230" s="71" t="s">
        <v>210</v>
      </c>
    </row>
    <row r="231" spans="1:3" x14ac:dyDescent="0.2">
      <c r="A231" s="70">
        <v>116493503</v>
      </c>
      <c r="B231" s="71" t="s">
        <v>418</v>
      </c>
      <c r="C231" s="71" t="s">
        <v>419</v>
      </c>
    </row>
    <row r="232" spans="1:3" x14ac:dyDescent="0.2">
      <c r="A232" s="70">
        <v>112015203</v>
      </c>
      <c r="B232" s="71" t="s">
        <v>316</v>
      </c>
      <c r="C232" s="71" t="s">
        <v>312</v>
      </c>
    </row>
    <row r="233" spans="1:3" x14ac:dyDescent="0.2">
      <c r="A233" s="70">
        <v>115224003</v>
      </c>
      <c r="B233" s="71" t="s">
        <v>397</v>
      </c>
      <c r="C233" s="71" t="s">
        <v>393</v>
      </c>
    </row>
    <row r="234" spans="1:3" x14ac:dyDescent="0.2">
      <c r="A234" s="70">
        <v>123464502</v>
      </c>
      <c r="B234" s="71" t="s">
        <v>544</v>
      </c>
      <c r="C234" s="71" t="s">
        <v>538</v>
      </c>
    </row>
    <row r="235" spans="1:3" x14ac:dyDescent="0.2">
      <c r="A235" s="70">
        <v>123464603</v>
      </c>
      <c r="B235" s="71" t="s">
        <v>545</v>
      </c>
      <c r="C235" s="71" t="s">
        <v>538</v>
      </c>
    </row>
    <row r="236" spans="1:3" x14ac:dyDescent="0.2">
      <c r="A236" s="70">
        <v>117414203</v>
      </c>
      <c r="B236" s="71" t="s">
        <v>442</v>
      </c>
      <c r="C236" s="71" t="s">
        <v>440</v>
      </c>
    </row>
    <row r="237" spans="1:3" x14ac:dyDescent="0.2">
      <c r="A237" s="70">
        <v>129544503</v>
      </c>
      <c r="B237" s="71" t="s">
        <v>621</v>
      </c>
      <c r="C237" s="71" t="s">
        <v>620</v>
      </c>
    </row>
    <row r="238" spans="1:3" x14ac:dyDescent="0.2">
      <c r="A238" s="70">
        <v>113364403</v>
      </c>
      <c r="B238" s="71" t="s">
        <v>350</v>
      </c>
      <c r="C238" s="71" t="s">
        <v>340</v>
      </c>
    </row>
    <row r="239" spans="1:3" x14ac:dyDescent="0.2">
      <c r="A239" s="70">
        <v>113364503</v>
      </c>
      <c r="B239" s="71" t="s">
        <v>351</v>
      </c>
      <c r="C239" s="71" t="s">
        <v>340</v>
      </c>
    </row>
    <row r="240" spans="1:3" x14ac:dyDescent="0.2">
      <c r="A240" s="70">
        <v>128325203</v>
      </c>
      <c r="B240" s="71" t="s">
        <v>615</v>
      </c>
      <c r="C240" s="71" t="s">
        <v>612</v>
      </c>
    </row>
    <row r="241" spans="1:3" x14ac:dyDescent="0.2">
      <c r="A241" s="70">
        <v>125235502</v>
      </c>
      <c r="B241" s="71" t="s">
        <v>579</v>
      </c>
      <c r="C241" s="71" t="s">
        <v>574</v>
      </c>
    </row>
    <row r="242" spans="1:3" x14ac:dyDescent="0.2">
      <c r="A242" s="70">
        <v>104105003</v>
      </c>
      <c r="B242" s="71" t="s">
        <v>140</v>
      </c>
      <c r="C242" s="71" t="s">
        <v>138</v>
      </c>
    </row>
    <row r="243" spans="1:3" x14ac:dyDescent="0.2">
      <c r="A243" s="70">
        <v>101633903</v>
      </c>
      <c r="B243" s="71" t="s">
        <v>88</v>
      </c>
      <c r="C243" s="71" t="s">
        <v>79</v>
      </c>
    </row>
    <row r="244" spans="1:3" x14ac:dyDescent="0.2">
      <c r="A244" s="70">
        <v>103026002</v>
      </c>
      <c r="B244" s="71" t="s">
        <v>114</v>
      </c>
      <c r="C244" s="71" t="s">
        <v>94</v>
      </c>
    </row>
    <row r="245" spans="1:3" x14ac:dyDescent="0.2">
      <c r="A245" s="70">
        <v>115216503</v>
      </c>
      <c r="B245" s="71" t="s">
        <v>388</v>
      </c>
      <c r="C245" s="71" t="s">
        <v>383</v>
      </c>
    </row>
    <row r="246" spans="1:3" x14ac:dyDescent="0.2">
      <c r="A246" s="70">
        <v>104435003</v>
      </c>
      <c r="B246" s="71" t="s">
        <v>162</v>
      </c>
      <c r="C246" s="71" t="s">
        <v>155</v>
      </c>
    </row>
    <row r="247" spans="1:3" x14ac:dyDescent="0.2">
      <c r="A247" s="70">
        <v>123465303</v>
      </c>
      <c r="B247" s="71" t="s">
        <v>546</v>
      </c>
      <c r="C247" s="71" t="s">
        <v>538</v>
      </c>
    </row>
    <row r="248" spans="1:3" x14ac:dyDescent="0.2">
      <c r="A248" s="70">
        <v>108565203</v>
      </c>
      <c r="B248" s="71" t="s">
        <v>257</v>
      </c>
      <c r="C248" s="71" t="s">
        <v>255</v>
      </c>
    </row>
    <row r="249" spans="1:3" x14ac:dyDescent="0.2">
      <c r="A249" s="70">
        <v>119355503</v>
      </c>
      <c r="B249" s="71" t="s">
        <v>473</v>
      </c>
      <c r="C249" s="71" t="s">
        <v>469</v>
      </c>
    </row>
    <row r="250" spans="1:3" x14ac:dyDescent="0.2">
      <c r="A250" s="70">
        <v>115226003</v>
      </c>
      <c r="B250" s="71" t="s">
        <v>398</v>
      </c>
      <c r="C250" s="71" t="s">
        <v>393</v>
      </c>
    </row>
    <row r="251" spans="1:3" x14ac:dyDescent="0.2">
      <c r="A251" s="70">
        <v>116555003</v>
      </c>
      <c r="B251" s="71" t="s">
        <v>425</v>
      </c>
      <c r="C251" s="71" t="s">
        <v>426</v>
      </c>
    </row>
    <row r="252" spans="1:3" x14ac:dyDescent="0.2">
      <c r="A252" s="70">
        <v>127045303</v>
      </c>
      <c r="B252" s="71" t="s">
        <v>600</v>
      </c>
      <c r="C252" s="71" t="s">
        <v>592</v>
      </c>
    </row>
    <row r="253" spans="1:3" x14ac:dyDescent="0.2">
      <c r="A253" s="70">
        <v>111444602</v>
      </c>
      <c r="B253" s="71" t="s">
        <v>309</v>
      </c>
      <c r="C253" s="71" t="s">
        <v>310</v>
      </c>
    </row>
    <row r="254" spans="1:3" x14ac:dyDescent="0.2">
      <c r="A254" s="70">
        <v>116605003</v>
      </c>
      <c r="B254" s="71" t="s">
        <v>430</v>
      </c>
      <c r="C254" s="71" t="s">
        <v>429</v>
      </c>
    </row>
    <row r="255" spans="1:3" x14ac:dyDescent="0.2">
      <c r="A255" s="70">
        <v>105257602</v>
      </c>
      <c r="B255" s="71" t="s">
        <v>180</v>
      </c>
      <c r="C255" s="71" t="s">
        <v>172</v>
      </c>
    </row>
    <row r="256" spans="1:3" x14ac:dyDescent="0.2">
      <c r="A256" s="70">
        <v>115226103</v>
      </c>
      <c r="B256" s="71" t="s">
        <v>399</v>
      </c>
      <c r="C256" s="71" t="s">
        <v>393</v>
      </c>
    </row>
    <row r="257" spans="1:3" x14ac:dyDescent="0.2">
      <c r="A257" s="70">
        <v>116195004</v>
      </c>
      <c r="B257" s="71" t="s">
        <v>414</v>
      </c>
      <c r="C257" s="71" t="s">
        <v>410</v>
      </c>
    </row>
    <row r="258" spans="1:3" x14ac:dyDescent="0.2">
      <c r="A258" s="70">
        <v>116495003</v>
      </c>
      <c r="B258" s="71" t="s">
        <v>420</v>
      </c>
      <c r="C258" s="71" t="s">
        <v>419</v>
      </c>
    </row>
    <row r="259" spans="1:3" x14ac:dyDescent="0.2">
      <c r="A259" s="70">
        <v>129544703</v>
      </c>
      <c r="B259" s="71" t="s">
        <v>622</v>
      </c>
      <c r="C259" s="71" t="s">
        <v>620</v>
      </c>
    </row>
    <row r="260" spans="1:3" x14ac:dyDescent="0.2">
      <c r="A260" s="70">
        <v>104375003</v>
      </c>
      <c r="B260" s="71" t="s">
        <v>148</v>
      </c>
      <c r="C260" s="71" t="s">
        <v>146</v>
      </c>
    </row>
    <row r="261" spans="1:3" x14ac:dyDescent="0.2">
      <c r="A261" s="70">
        <v>107655803</v>
      </c>
      <c r="B261" s="71" t="s">
        <v>220</v>
      </c>
      <c r="C261" s="71" t="s">
        <v>210</v>
      </c>
    </row>
    <row r="262" spans="1:3" x14ac:dyDescent="0.2">
      <c r="A262" s="70">
        <v>104105353</v>
      </c>
      <c r="B262" s="71" t="s">
        <v>141</v>
      </c>
      <c r="C262" s="71" t="s">
        <v>138</v>
      </c>
    </row>
    <row r="263" spans="1:3" x14ac:dyDescent="0.2">
      <c r="A263" s="70">
        <v>117415004</v>
      </c>
      <c r="B263" s="71" t="s">
        <v>443</v>
      </c>
      <c r="C263" s="71" t="s">
        <v>440</v>
      </c>
    </row>
    <row r="264" spans="1:3" x14ac:dyDescent="0.2">
      <c r="A264" s="70">
        <v>103026303</v>
      </c>
      <c r="B264" s="71" t="s">
        <v>115</v>
      </c>
      <c r="C264" s="71" t="s">
        <v>94</v>
      </c>
    </row>
    <row r="265" spans="1:3" x14ac:dyDescent="0.2">
      <c r="A265" s="70">
        <v>117415103</v>
      </c>
      <c r="B265" s="71" t="s">
        <v>444</v>
      </c>
      <c r="C265" s="71" t="s">
        <v>440</v>
      </c>
    </row>
    <row r="266" spans="1:3" x14ac:dyDescent="0.2">
      <c r="A266" s="70">
        <v>119584503</v>
      </c>
      <c r="B266" s="71" t="s">
        <v>483</v>
      </c>
      <c r="C266" s="71" t="s">
        <v>480</v>
      </c>
    </row>
    <row r="267" spans="1:3" x14ac:dyDescent="0.2">
      <c r="A267" s="70">
        <v>103026343</v>
      </c>
      <c r="B267" s="71" t="s">
        <v>116</v>
      </c>
      <c r="C267" s="71" t="s">
        <v>94</v>
      </c>
    </row>
    <row r="268" spans="1:3" x14ac:dyDescent="0.2">
      <c r="A268" s="70">
        <v>122097203</v>
      </c>
      <c r="B268" s="71" t="s">
        <v>530</v>
      </c>
      <c r="C268" s="71" t="s">
        <v>524</v>
      </c>
    </row>
    <row r="269" spans="1:3" x14ac:dyDescent="0.2">
      <c r="A269" s="70">
        <v>110175003</v>
      </c>
      <c r="B269" s="71" t="s">
        <v>293</v>
      </c>
      <c r="C269" s="71" t="s">
        <v>196</v>
      </c>
    </row>
    <row r="270" spans="1:3" x14ac:dyDescent="0.2">
      <c r="A270" s="70">
        <v>116495103</v>
      </c>
      <c r="B270" s="71" t="s">
        <v>421</v>
      </c>
      <c r="C270" s="71" t="s">
        <v>419</v>
      </c>
    </row>
    <row r="271" spans="1:3" x14ac:dyDescent="0.2">
      <c r="A271" s="70">
        <v>107655903</v>
      </c>
      <c r="B271" s="71" t="s">
        <v>221</v>
      </c>
      <c r="C271" s="71" t="s">
        <v>210</v>
      </c>
    </row>
    <row r="272" spans="1:3" x14ac:dyDescent="0.2">
      <c r="A272" s="70">
        <v>111316003</v>
      </c>
      <c r="B272" s="71" t="s">
        <v>305</v>
      </c>
      <c r="C272" s="71" t="s">
        <v>303</v>
      </c>
    </row>
    <row r="273" spans="1:3" x14ac:dyDescent="0.2">
      <c r="A273" s="70">
        <v>119584603</v>
      </c>
      <c r="B273" s="71" t="s">
        <v>484</v>
      </c>
      <c r="C273" s="71" t="s">
        <v>480</v>
      </c>
    </row>
    <row r="274" spans="1:3" x14ac:dyDescent="0.2">
      <c r="A274" s="70">
        <v>103026402</v>
      </c>
      <c r="B274" s="71" t="s">
        <v>117</v>
      </c>
      <c r="C274" s="71" t="s">
        <v>94</v>
      </c>
    </row>
    <row r="275" spans="1:3" x14ac:dyDescent="0.2">
      <c r="A275" s="70">
        <v>114065503</v>
      </c>
      <c r="B275" s="71" t="s">
        <v>374</v>
      </c>
      <c r="C275" s="71" t="s">
        <v>364</v>
      </c>
    </row>
    <row r="276" spans="1:3" x14ac:dyDescent="0.2">
      <c r="A276" s="70">
        <v>117415303</v>
      </c>
      <c r="B276" s="71" t="s">
        <v>445</v>
      </c>
      <c r="C276" s="71" t="s">
        <v>440</v>
      </c>
    </row>
    <row r="277" spans="1:3" x14ac:dyDescent="0.2">
      <c r="A277" s="70">
        <v>120484803</v>
      </c>
      <c r="B277" s="71" t="s">
        <v>501</v>
      </c>
      <c r="C277" s="71" t="s">
        <v>498</v>
      </c>
    </row>
    <row r="278" spans="1:3" x14ac:dyDescent="0.2">
      <c r="A278" s="70">
        <v>122097502</v>
      </c>
      <c r="B278" s="71" t="s">
        <v>531</v>
      </c>
      <c r="C278" s="71" t="s">
        <v>524</v>
      </c>
    </row>
    <row r="279" spans="1:3" x14ac:dyDescent="0.2">
      <c r="A279" s="70">
        <v>104375203</v>
      </c>
      <c r="B279" s="71" t="s">
        <v>149</v>
      </c>
      <c r="C279" s="71" t="s">
        <v>146</v>
      </c>
    </row>
    <row r="280" spans="1:3" x14ac:dyDescent="0.2">
      <c r="A280" s="70">
        <v>127045653</v>
      </c>
      <c r="B280" s="71" t="s">
        <v>601</v>
      </c>
      <c r="C280" s="71" t="s">
        <v>592</v>
      </c>
    </row>
    <row r="281" spans="1:3" x14ac:dyDescent="0.2">
      <c r="A281" s="70">
        <v>104375302</v>
      </c>
      <c r="B281" s="71" t="s">
        <v>150</v>
      </c>
      <c r="C281" s="71" t="s">
        <v>146</v>
      </c>
    </row>
    <row r="282" spans="1:3" x14ac:dyDescent="0.2">
      <c r="A282" s="70">
        <v>122097604</v>
      </c>
      <c r="B282" s="71" t="s">
        <v>532</v>
      </c>
      <c r="C282" s="71" t="s">
        <v>524</v>
      </c>
    </row>
    <row r="283" spans="1:3" x14ac:dyDescent="0.2">
      <c r="A283" s="70">
        <v>107656303</v>
      </c>
      <c r="B283" s="71" t="s">
        <v>222</v>
      </c>
      <c r="C283" s="71" t="s">
        <v>210</v>
      </c>
    </row>
    <row r="284" spans="1:3" x14ac:dyDescent="0.2">
      <c r="A284" s="70">
        <v>115504003</v>
      </c>
      <c r="B284" s="71" t="s">
        <v>405</v>
      </c>
      <c r="C284" s="71" t="s">
        <v>404</v>
      </c>
    </row>
    <row r="285" spans="1:3" x14ac:dyDescent="0.2">
      <c r="A285" s="70">
        <v>123465602</v>
      </c>
      <c r="B285" s="71" t="s">
        <v>547</v>
      </c>
      <c r="C285" s="71" t="s">
        <v>538</v>
      </c>
    </row>
    <row r="286" spans="1:3" x14ac:dyDescent="0.2">
      <c r="A286" s="70">
        <v>103026852</v>
      </c>
      <c r="B286" s="71" t="s">
        <v>118</v>
      </c>
      <c r="C286" s="71" t="s">
        <v>94</v>
      </c>
    </row>
    <row r="287" spans="1:3" x14ac:dyDescent="0.2">
      <c r="A287" s="70">
        <v>106167504</v>
      </c>
      <c r="B287" s="71" t="s">
        <v>192</v>
      </c>
      <c r="C287" s="71" t="s">
        <v>188</v>
      </c>
    </row>
    <row r="288" spans="1:3" x14ac:dyDescent="0.2">
      <c r="A288" s="70">
        <v>105258303</v>
      </c>
      <c r="B288" s="71" t="s">
        <v>181</v>
      </c>
      <c r="C288" s="71" t="s">
        <v>172</v>
      </c>
    </row>
    <row r="289" spans="1:3" x14ac:dyDescent="0.2">
      <c r="A289" s="70">
        <v>103026902</v>
      </c>
      <c r="B289" s="71" t="s">
        <v>120</v>
      </c>
      <c r="C289" s="71" t="s">
        <v>94</v>
      </c>
    </row>
    <row r="290" spans="1:3" x14ac:dyDescent="0.2">
      <c r="A290" s="70">
        <v>123465702</v>
      </c>
      <c r="B290" s="71" t="s">
        <v>548</v>
      </c>
      <c r="C290" s="71" t="s">
        <v>538</v>
      </c>
    </row>
    <row r="291" spans="1:3" x14ac:dyDescent="0.2">
      <c r="A291" s="70">
        <v>119356503</v>
      </c>
      <c r="B291" s="71" t="s">
        <v>474</v>
      </c>
      <c r="C291" s="71" t="s">
        <v>469</v>
      </c>
    </row>
    <row r="292" spans="1:3" x14ac:dyDescent="0.2">
      <c r="A292" s="70">
        <v>129545003</v>
      </c>
      <c r="B292" s="71" t="s">
        <v>623</v>
      </c>
      <c r="C292" s="71" t="s">
        <v>620</v>
      </c>
    </row>
    <row r="293" spans="1:3" x14ac:dyDescent="0.2">
      <c r="A293" s="70">
        <v>108565503</v>
      </c>
      <c r="B293" s="71" t="s">
        <v>258</v>
      </c>
      <c r="C293" s="71" t="s">
        <v>255</v>
      </c>
    </row>
    <row r="294" spans="1:3" x14ac:dyDescent="0.2">
      <c r="A294" s="70">
        <v>120484903</v>
      </c>
      <c r="B294" s="71" t="s">
        <v>502</v>
      </c>
      <c r="C294" s="71" t="s">
        <v>498</v>
      </c>
    </row>
    <row r="295" spans="1:3" x14ac:dyDescent="0.2">
      <c r="A295" s="70">
        <v>117083004</v>
      </c>
      <c r="B295" s="71" t="s">
        <v>434</v>
      </c>
      <c r="C295" s="71" t="s">
        <v>432</v>
      </c>
    </row>
    <row r="296" spans="1:3" x14ac:dyDescent="0.2">
      <c r="A296" s="70">
        <v>112674403</v>
      </c>
      <c r="B296" s="71" t="s">
        <v>330</v>
      </c>
      <c r="C296" s="71" t="s">
        <v>325</v>
      </c>
    </row>
    <row r="297" spans="1:3" x14ac:dyDescent="0.2">
      <c r="A297" s="70">
        <v>108056004</v>
      </c>
      <c r="B297" s="71" t="s">
        <v>231</v>
      </c>
      <c r="C297" s="71" t="s">
        <v>228</v>
      </c>
    </row>
    <row r="298" spans="1:3" x14ac:dyDescent="0.2">
      <c r="A298" s="70">
        <v>108114503</v>
      </c>
      <c r="B298" s="71" t="s">
        <v>249</v>
      </c>
      <c r="C298" s="71" t="s">
        <v>242</v>
      </c>
    </row>
    <row r="299" spans="1:3" x14ac:dyDescent="0.2">
      <c r="A299" s="70">
        <v>113385003</v>
      </c>
      <c r="B299" s="71" t="s">
        <v>361</v>
      </c>
      <c r="C299" s="71" t="s">
        <v>357</v>
      </c>
    </row>
    <row r="300" spans="1:3" x14ac:dyDescent="0.2">
      <c r="A300" s="70">
        <v>121394503</v>
      </c>
      <c r="B300" s="71" t="s">
        <v>517</v>
      </c>
      <c r="C300" s="71" t="s">
        <v>514</v>
      </c>
    </row>
    <row r="301" spans="1:3" x14ac:dyDescent="0.2">
      <c r="A301" s="70">
        <v>109535504</v>
      </c>
      <c r="B301" s="71" t="s">
        <v>282</v>
      </c>
      <c r="C301" s="71" t="s">
        <v>279</v>
      </c>
    </row>
    <row r="302" spans="1:3" x14ac:dyDescent="0.2">
      <c r="A302" s="70">
        <v>117596003</v>
      </c>
      <c r="B302" s="71" t="s">
        <v>450</v>
      </c>
      <c r="C302" s="71" t="s">
        <v>451</v>
      </c>
    </row>
    <row r="303" spans="1:3" x14ac:dyDescent="0.2">
      <c r="A303" s="70">
        <v>115674603</v>
      </c>
      <c r="B303" s="71" t="s">
        <v>408</v>
      </c>
      <c r="C303" s="71" t="s">
        <v>325</v>
      </c>
    </row>
    <row r="304" spans="1:3" x14ac:dyDescent="0.2">
      <c r="A304" s="70">
        <v>103026873</v>
      </c>
      <c r="B304" s="71" t="s">
        <v>119</v>
      </c>
      <c r="C304" s="71" t="s">
        <v>94</v>
      </c>
    </row>
    <row r="305" spans="1:3" x14ac:dyDescent="0.2">
      <c r="A305" s="70">
        <v>118406003</v>
      </c>
      <c r="B305" s="71" t="s">
        <v>461</v>
      </c>
      <c r="C305" s="71" t="s">
        <v>455</v>
      </c>
    </row>
    <row r="306" spans="1:3" x14ac:dyDescent="0.2">
      <c r="A306" s="70">
        <v>121394603</v>
      </c>
      <c r="B306" s="71" t="s">
        <v>518</v>
      </c>
      <c r="C306" s="71" t="s">
        <v>514</v>
      </c>
    </row>
    <row r="307" spans="1:3" x14ac:dyDescent="0.2">
      <c r="A307" s="70">
        <v>105258503</v>
      </c>
      <c r="B307" s="71" t="s">
        <v>182</v>
      </c>
      <c r="C307" s="71" t="s">
        <v>172</v>
      </c>
    </row>
    <row r="308" spans="1:3" x14ac:dyDescent="0.2">
      <c r="A308" s="70">
        <v>107656502</v>
      </c>
      <c r="B308" s="71" t="s">
        <v>223</v>
      </c>
      <c r="C308" s="71" t="s">
        <v>210</v>
      </c>
    </row>
    <row r="309" spans="1:3" x14ac:dyDescent="0.2">
      <c r="A309" s="70">
        <v>124156503</v>
      </c>
      <c r="B309" s="71" t="s">
        <v>566</v>
      </c>
      <c r="C309" s="71" t="s">
        <v>561</v>
      </c>
    </row>
    <row r="310" spans="1:3" x14ac:dyDescent="0.2">
      <c r="A310" s="70">
        <v>106616203</v>
      </c>
      <c r="B310" s="71" t="s">
        <v>206</v>
      </c>
      <c r="C310" s="71" t="s">
        <v>204</v>
      </c>
    </row>
    <row r="311" spans="1:3" x14ac:dyDescent="0.2">
      <c r="A311" s="70">
        <v>119356603</v>
      </c>
      <c r="B311" s="71" t="s">
        <v>475</v>
      </c>
      <c r="C311" s="71" t="s">
        <v>469</v>
      </c>
    </row>
    <row r="312" spans="1:3" x14ac:dyDescent="0.2">
      <c r="A312" s="70">
        <v>114066503</v>
      </c>
      <c r="B312" s="71" t="s">
        <v>375</v>
      </c>
      <c r="C312" s="71" t="s">
        <v>364</v>
      </c>
    </row>
    <row r="313" spans="1:3" x14ac:dyDescent="0.2">
      <c r="A313" s="70">
        <v>109537504</v>
      </c>
      <c r="B313" s="71" t="s">
        <v>283</v>
      </c>
      <c r="C313" s="71" t="s">
        <v>279</v>
      </c>
    </row>
    <row r="314" spans="1:3" x14ac:dyDescent="0.2">
      <c r="A314" s="70">
        <v>109426003</v>
      </c>
      <c r="B314" s="71" t="s">
        <v>275</v>
      </c>
      <c r="C314" s="71" t="s">
        <v>273</v>
      </c>
    </row>
    <row r="315" spans="1:3" x14ac:dyDescent="0.2">
      <c r="A315" s="70">
        <v>124156603</v>
      </c>
      <c r="B315" s="71" t="s">
        <v>567</v>
      </c>
      <c r="C315" s="71" t="s">
        <v>561</v>
      </c>
    </row>
    <row r="316" spans="1:3" x14ac:dyDescent="0.2">
      <c r="A316" s="70">
        <v>124156703</v>
      </c>
      <c r="B316" s="71" t="s">
        <v>568</v>
      </c>
      <c r="C316" s="71" t="s">
        <v>561</v>
      </c>
    </row>
    <row r="317" spans="1:3" x14ac:dyDescent="0.2">
      <c r="A317" s="70">
        <v>122098003</v>
      </c>
      <c r="B317" s="71" t="s">
        <v>533</v>
      </c>
      <c r="C317" s="71" t="s">
        <v>524</v>
      </c>
    </row>
    <row r="318" spans="1:3" x14ac:dyDescent="0.2">
      <c r="A318" s="70">
        <v>121136503</v>
      </c>
      <c r="B318" s="71" t="s">
        <v>510</v>
      </c>
      <c r="C318" s="71" t="s">
        <v>508</v>
      </c>
    </row>
    <row r="319" spans="1:3" x14ac:dyDescent="0.2">
      <c r="A319" s="70">
        <v>113385303</v>
      </c>
      <c r="B319" s="71" t="s">
        <v>362</v>
      </c>
      <c r="C319" s="71" t="s">
        <v>357</v>
      </c>
    </row>
    <row r="320" spans="1:3" x14ac:dyDescent="0.2">
      <c r="A320" s="70">
        <v>121136603</v>
      </c>
      <c r="B320" s="71" t="s">
        <v>511</v>
      </c>
      <c r="C320" s="71" t="s">
        <v>508</v>
      </c>
    </row>
    <row r="321" spans="1:3" x14ac:dyDescent="0.2">
      <c r="A321" s="70">
        <v>121395103</v>
      </c>
      <c r="B321" s="71" t="s">
        <v>519</v>
      </c>
      <c r="C321" s="71" t="s">
        <v>514</v>
      </c>
    </row>
    <row r="322" spans="1:3" x14ac:dyDescent="0.2">
      <c r="A322" s="70">
        <v>120485603</v>
      </c>
      <c r="B322" s="71" t="s">
        <v>503</v>
      </c>
      <c r="C322" s="71" t="s">
        <v>498</v>
      </c>
    </row>
    <row r="323" spans="1:3" x14ac:dyDescent="0.2">
      <c r="A323" s="70">
        <v>108116003</v>
      </c>
      <c r="B323" s="71" t="s">
        <v>250</v>
      </c>
      <c r="C323" s="71" t="s">
        <v>242</v>
      </c>
    </row>
    <row r="324" spans="1:3" x14ac:dyDescent="0.2">
      <c r="A324" s="70">
        <v>103027352</v>
      </c>
      <c r="B324" s="71" t="s">
        <v>121</v>
      </c>
      <c r="C324" s="71" t="s">
        <v>94</v>
      </c>
    </row>
    <row r="325" spans="1:3" x14ac:dyDescent="0.2">
      <c r="A325" s="70">
        <v>113365203</v>
      </c>
      <c r="B325" s="71" t="s">
        <v>352</v>
      </c>
      <c r="C325" s="71" t="s">
        <v>340</v>
      </c>
    </row>
    <row r="326" spans="1:3" x14ac:dyDescent="0.2">
      <c r="A326" s="70">
        <v>105204703</v>
      </c>
      <c r="B326" s="71" t="s">
        <v>170</v>
      </c>
      <c r="C326" s="71" t="s">
        <v>168</v>
      </c>
    </row>
    <row r="327" spans="1:3" x14ac:dyDescent="0.2">
      <c r="A327" s="70">
        <v>125236903</v>
      </c>
      <c r="B327" s="71" t="s">
        <v>580</v>
      </c>
      <c r="C327" s="71" t="s">
        <v>574</v>
      </c>
    </row>
    <row r="328" spans="1:3" x14ac:dyDescent="0.2">
      <c r="A328" s="70">
        <v>122098103</v>
      </c>
      <c r="B328" s="71" t="s">
        <v>534</v>
      </c>
      <c r="C328" s="71" t="s">
        <v>524</v>
      </c>
    </row>
    <row r="329" spans="1:3" x14ac:dyDescent="0.2">
      <c r="A329" s="70">
        <v>128326303</v>
      </c>
      <c r="B329" s="71" t="s">
        <v>616</v>
      </c>
      <c r="C329" s="71" t="s">
        <v>612</v>
      </c>
    </row>
    <row r="330" spans="1:3" x14ac:dyDescent="0.2">
      <c r="A330" s="70">
        <v>110147003</v>
      </c>
      <c r="B330" s="71" t="s">
        <v>287</v>
      </c>
      <c r="C330" s="71" t="s">
        <v>285</v>
      </c>
    </row>
    <row r="331" spans="1:3" x14ac:dyDescent="0.2">
      <c r="A331" s="70">
        <v>122098202</v>
      </c>
      <c r="B331" s="71" t="s">
        <v>535</v>
      </c>
      <c r="C331" s="71" t="s">
        <v>524</v>
      </c>
    </row>
    <row r="332" spans="1:3" x14ac:dyDescent="0.2">
      <c r="A332" s="70">
        <v>107657103</v>
      </c>
      <c r="B332" s="71" t="s">
        <v>224</v>
      </c>
      <c r="C332" s="71" t="s">
        <v>210</v>
      </c>
    </row>
    <row r="333" spans="1:3" x14ac:dyDescent="0.2">
      <c r="A333" s="70">
        <v>113365303</v>
      </c>
      <c r="B333" s="71" t="s">
        <v>353</v>
      </c>
      <c r="C333" s="71" t="s">
        <v>340</v>
      </c>
    </row>
    <row r="334" spans="1:3" x14ac:dyDescent="0.2">
      <c r="A334" s="70">
        <v>123466103</v>
      </c>
      <c r="B334" s="71" t="s">
        <v>549</v>
      </c>
      <c r="C334" s="71" t="s">
        <v>538</v>
      </c>
    </row>
    <row r="335" spans="1:3" x14ac:dyDescent="0.2">
      <c r="A335" s="70">
        <v>101636503</v>
      </c>
      <c r="B335" s="71" t="s">
        <v>89</v>
      </c>
      <c r="C335" s="71" t="s">
        <v>79</v>
      </c>
    </row>
    <row r="336" spans="1:3" x14ac:dyDescent="0.2">
      <c r="A336" s="70">
        <v>126515001</v>
      </c>
      <c r="B336" s="71" t="s">
        <v>589</v>
      </c>
      <c r="C336" s="71" t="s">
        <v>590</v>
      </c>
    </row>
    <row r="337" spans="1:3" x14ac:dyDescent="0.2">
      <c r="A337" s="70">
        <v>110177003</v>
      </c>
      <c r="B337" s="71" t="s">
        <v>294</v>
      </c>
      <c r="C337" s="71" t="s">
        <v>196</v>
      </c>
    </row>
    <row r="338" spans="1:3" x14ac:dyDescent="0.2">
      <c r="A338" s="70">
        <v>124157203</v>
      </c>
      <c r="B338" s="71" t="s">
        <v>569</v>
      </c>
      <c r="C338" s="71" t="s">
        <v>561</v>
      </c>
    </row>
    <row r="339" spans="1:3" x14ac:dyDescent="0.2">
      <c r="A339" s="70">
        <v>129546003</v>
      </c>
      <c r="B339" s="71" t="s">
        <v>624</v>
      </c>
      <c r="C339" s="71" t="s">
        <v>620</v>
      </c>
    </row>
    <row r="340" spans="1:3" x14ac:dyDescent="0.2">
      <c r="A340" s="70">
        <v>103021003</v>
      </c>
      <c r="B340" s="71" t="s">
        <v>97</v>
      </c>
      <c r="C340" s="71" t="s">
        <v>94</v>
      </c>
    </row>
    <row r="341" spans="1:3" x14ac:dyDescent="0.2">
      <c r="A341" s="70">
        <v>102027451</v>
      </c>
      <c r="B341" s="71" t="s">
        <v>93</v>
      </c>
      <c r="C341" s="71" t="s">
        <v>94</v>
      </c>
    </row>
    <row r="342" spans="1:3" x14ac:dyDescent="0.2">
      <c r="A342" s="70">
        <v>118406602</v>
      </c>
      <c r="B342" s="71" t="s">
        <v>462</v>
      </c>
      <c r="C342" s="71" t="s">
        <v>455</v>
      </c>
    </row>
    <row r="343" spans="1:3" x14ac:dyDescent="0.2">
      <c r="A343" s="70">
        <v>120455203</v>
      </c>
      <c r="B343" s="71" t="s">
        <v>494</v>
      </c>
      <c r="C343" s="71" t="s">
        <v>493</v>
      </c>
    </row>
    <row r="344" spans="1:3" x14ac:dyDescent="0.2">
      <c r="A344" s="70">
        <v>103027503</v>
      </c>
      <c r="B344" s="71" t="s">
        <v>122</v>
      </c>
      <c r="C344" s="71" t="s">
        <v>94</v>
      </c>
    </row>
    <row r="345" spans="1:3" x14ac:dyDescent="0.2">
      <c r="A345" s="70">
        <v>120455403</v>
      </c>
      <c r="B345" s="71" t="s">
        <v>495</v>
      </c>
      <c r="C345" s="71" t="s">
        <v>493</v>
      </c>
    </row>
    <row r="346" spans="1:3" x14ac:dyDescent="0.2">
      <c r="A346" s="70">
        <v>109426303</v>
      </c>
      <c r="B346" s="71" t="s">
        <v>276</v>
      </c>
      <c r="C346" s="71" t="s">
        <v>273</v>
      </c>
    </row>
    <row r="347" spans="1:3" x14ac:dyDescent="0.2">
      <c r="A347" s="70">
        <v>108116303</v>
      </c>
      <c r="B347" s="71" t="s">
        <v>251</v>
      </c>
      <c r="C347" s="71" t="s">
        <v>242</v>
      </c>
    </row>
    <row r="348" spans="1:3" x14ac:dyDescent="0.2">
      <c r="A348" s="70">
        <v>123466303</v>
      </c>
      <c r="B348" s="71" t="s">
        <v>550</v>
      </c>
      <c r="C348" s="71" t="s">
        <v>538</v>
      </c>
    </row>
    <row r="349" spans="1:3" x14ac:dyDescent="0.2">
      <c r="A349" s="70">
        <v>123466403</v>
      </c>
      <c r="B349" s="71" t="s">
        <v>551</v>
      </c>
      <c r="C349" s="71" t="s">
        <v>538</v>
      </c>
    </row>
    <row r="350" spans="1:3" x14ac:dyDescent="0.2">
      <c r="A350" s="70">
        <v>129546103</v>
      </c>
      <c r="B350" s="71" t="s">
        <v>625</v>
      </c>
      <c r="C350" s="71" t="s">
        <v>620</v>
      </c>
    </row>
    <row r="351" spans="1:3" x14ac:dyDescent="0.2">
      <c r="A351" s="70">
        <v>106338003</v>
      </c>
      <c r="B351" s="71" t="s">
        <v>202</v>
      </c>
      <c r="C351" s="71" t="s">
        <v>200</v>
      </c>
    </row>
    <row r="352" spans="1:3" x14ac:dyDescent="0.2">
      <c r="A352" s="70">
        <v>128327303</v>
      </c>
      <c r="B352" s="71" t="s">
        <v>617</v>
      </c>
      <c r="C352" s="71" t="s">
        <v>612</v>
      </c>
    </row>
    <row r="353" spans="1:3" x14ac:dyDescent="0.2">
      <c r="A353" s="70">
        <v>103027753</v>
      </c>
      <c r="B353" s="71" t="s">
        <v>123</v>
      </c>
      <c r="C353" s="71" t="s">
        <v>94</v>
      </c>
    </row>
    <row r="354" spans="1:3" x14ac:dyDescent="0.2">
      <c r="A354" s="70">
        <v>122098403</v>
      </c>
      <c r="B354" s="71" t="s">
        <v>536</v>
      </c>
      <c r="C354" s="71" t="s">
        <v>524</v>
      </c>
    </row>
    <row r="355" spans="1:3" x14ac:dyDescent="0.2">
      <c r="A355" s="70">
        <v>125237603</v>
      </c>
      <c r="B355" s="71" t="s">
        <v>581</v>
      </c>
      <c r="C355" s="71" t="s">
        <v>574</v>
      </c>
    </row>
    <row r="356" spans="1:3" x14ac:dyDescent="0.2">
      <c r="A356" s="70">
        <v>114067002</v>
      </c>
      <c r="B356" s="71" t="s">
        <v>376</v>
      </c>
      <c r="C356" s="71" t="s">
        <v>364</v>
      </c>
    </row>
    <row r="357" spans="1:3" x14ac:dyDescent="0.2">
      <c r="A357" s="70">
        <v>112675503</v>
      </c>
      <c r="B357" s="71" t="s">
        <v>331</v>
      </c>
      <c r="C357" s="71" t="s">
        <v>325</v>
      </c>
    </row>
    <row r="358" spans="1:3" x14ac:dyDescent="0.2">
      <c r="A358" s="70">
        <v>106168003</v>
      </c>
      <c r="B358" s="71" t="s">
        <v>193</v>
      </c>
      <c r="C358" s="71" t="s">
        <v>188</v>
      </c>
    </row>
    <row r="359" spans="1:3" x14ac:dyDescent="0.2">
      <c r="A359" s="70">
        <v>104435303</v>
      </c>
      <c r="B359" s="71" t="s">
        <v>163</v>
      </c>
      <c r="C359" s="71" t="s">
        <v>155</v>
      </c>
    </row>
    <row r="360" spans="1:3" x14ac:dyDescent="0.2">
      <c r="A360" s="70">
        <v>108116503</v>
      </c>
      <c r="B360" s="71" t="s">
        <v>252</v>
      </c>
      <c r="C360" s="71" t="s">
        <v>242</v>
      </c>
    </row>
    <row r="361" spans="1:3" x14ac:dyDescent="0.2">
      <c r="A361" s="70">
        <v>109246003</v>
      </c>
      <c r="B361" s="71" t="s">
        <v>270</v>
      </c>
      <c r="C361" s="71" t="s">
        <v>269</v>
      </c>
    </row>
    <row r="362" spans="1:3" x14ac:dyDescent="0.2">
      <c r="A362" s="70">
        <v>125237702</v>
      </c>
      <c r="B362" s="71" t="s">
        <v>582</v>
      </c>
      <c r="C362" s="71" t="s">
        <v>574</v>
      </c>
    </row>
    <row r="363" spans="1:3" x14ac:dyDescent="0.2">
      <c r="A363" s="70">
        <v>101637002</v>
      </c>
      <c r="B363" s="71" t="s">
        <v>90</v>
      </c>
      <c r="C363" s="71" t="s">
        <v>79</v>
      </c>
    </row>
    <row r="364" spans="1:3" x14ac:dyDescent="0.2">
      <c r="A364" s="70">
        <v>128321103</v>
      </c>
      <c r="B364" s="71" t="s">
        <v>611</v>
      </c>
      <c r="C364" s="71" t="s">
        <v>612</v>
      </c>
    </row>
    <row r="365" spans="1:3" x14ac:dyDescent="0.2">
      <c r="A365" s="70">
        <v>127045853</v>
      </c>
      <c r="B365" s="71" t="s">
        <v>602</v>
      </c>
      <c r="C365" s="71" t="s">
        <v>592</v>
      </c>
    </row>
    <row r="366" spans="1:3" x14ac:dyDescent="0.2">
      <c r="A366" s="70">
        <v>119357003</v>
      </c>
      <c r="B366" s="71" t="s">
        <v>476</v>
      </c>
      <c r="C366" s="71" t="s">
        <v>469</v>
      </c>
    </row>
    <row r="367" spans="1:3" x14ac:dyDescent="0.2">
      <c r="A367" s="70">
        <v>103028203</v>
      </c>
      <c r="B367" s="71" t="s">
        <v>124</v>
      </c>
      <c r="C367" s="71" t="s">
        <v>94</v>
      </c>
    </row>
    <row r="368" spans="1:3" x14ac:dyDescent="0.2">
      <c r="A368" s="70">
        <v>127046903</v>
      </c>
      <c r="B368" s="71" t="s">
        <v>603</v>
      </c>
      <c r="C368" s="71" t="s">
        <v>592</v>
      </c>
    </row>
    <row r="369" spans="1:3" x14ac:dyDescent="0.2">
      <c r="A369" s="70">
        <v>108566303</v>
      </c>
      <c r="B369" s="71" t="s">
        <v>259</v>
      </c>
      <c r="C369" s="71" t="s">
        <v>255</v>
      </c>
    </row>
    <row r="370" spans="1:3" x14ac:dyDescent="0.2">
      <c r="A370" s="70">
        <v>125237903</v>
      </c>
      <c r="B370" s="71" t="s">
        <v>583</v>
      </c>
      <c r="C370" s="71" t="s">
        <v>574</v>
      </c>
    </row>
    <row r="371" spans="1:3" x14ac:dyDescent="0.2">
      <c r="A371" s="70">
        <v>129546803</v>
      </c>
      <c r="B371" s="71" t="s">
        <v>626</v>
      </c>
      <c r="C371" s="71" t="s">
        <v>620</v>
      </c>
    </row>
    <row r="372" spans="1:3" x14ac:dyDescent="0.2">
      <c r="A372" s="70">
        <v>109248003</v>
      </c>
      <c r="B372" s="71" t="s">
        <v>271</v>
      </c>
      <c r="C372" s="71" t="s">
        <v>269</v>
      </c>
    </row>
    <row r="373" spans="1:3" x14ac:dyDescent="0.2">
      <c r="A373" s="70">
        <v>121395603</v>
      </c>
      <c r="B373" s="71" t="s">
        <v>520</v>
      </c>
      <c r="C373" s="71" t="s">
        <v>514</v>
      </c>
    </row>
    <row r="374" spans="1:3" x14ac:dyDescent="0.2">
      <c r="A374" s="70">
        <v>108567004</v>
      </c>
      <c r="B374" s="71" t="s">
        <v>260</v>
      </c>
      <c r="C374" s="71" t="s">
        <v>255</v>
      </c>
    </row>
    <row r="375" spans="1:3" x14ac:dyDescent="0.2">
      <c r="A375" s="70">
        <v>120486003</v>
      </c>
      <c r="B375" s="71" t="s">
        <v>504</v>
      </c>
      <c r="C375" s="71" t="s">
        <v>498</v>
      </c>
    </row>
    <row r="376" spans="1:3" x14ac:dyDescent="0.2">
      <c r="A376" s="70">
        <v>117086003</v>
      </c>
      <c r="B376" s="71" t="s">
        <v>435</v>
      </c>
      <c r="C376" s="71" t="s">
        <v>432</v>
      </c>
    </row>
    <row r="377" spans="1:3" x14ac:dyDescent="0.2">
      <c r="A377" s="70">
        <v>129547303</v>
      </c>
      <c r="B377" s="71" t="s">
        <v>628</v>
      </c>
      <c r="C377" s="71" t="s">
        <v>620</v>
      </c>
    </row>
    <row r="378" spans="1:3" x14ac:dyDescent="0.2">
      <c r="A378" s="70">
        <v>114067503</v>
      </c>
      <c r="B378" s="71" t="s">
        <v>377</v>
      </c>
      <c r="C378" s="71" t="s">
        <v>364</v>
      </c>
    </row>
    <row r="379" spans="1:3" x14ac:dyDescent="0.2">
      <c r="A379" s="70">
        <v>119357402</v>
      </c>
      <c r="B379" s="71" t="s">
        <v>477</v>
      </c>
      <c r="C379" s="71" t="s">
        <v>469</v>
      </c>
    </row>
    <row r="380" spans="1:3" x14ac:dyDescent="0.2">
      <c r="A380" s="70">
        <v>116557103</v>
      </c>
      <c r="B380" s="71" t="s">
        <v>427</v>
      </c>
      <c r="C380" s="71" t="s">
        <v>426</v>
      </c>
    </row>
    <row r="381" spans="1:3" x14ac:dyDescent="0.2">
      <c r="A381" s="70">
        <v>104107903</v>
      </c>
      <c r="B381" s="71" t="s">
        <v>144</v>
      </c>
      <c r="C381" s="71" t="s">
        <v>138</v>
      </c>
    </row>
    <row r="382" spans="1:3" x14ac:dyDescent="0.2">
      <c r="A382" s="70">
        <v>108567204</v>
      </c>
      <c r="B382" s="71" t="s">
        <v>261</v>
      </c>
      <c r="C382" s="71" t="s">
        <v>255</v>
      </c>
    </row>
    <row r="383" spans="1:3" x14ac:dyDescent="0.2">
      <c r="A383" s="70">
        <v>103028302</v>
      </c>
      <c r="B383" s="71" t="s">
        <v>125</v>
      </c>
      <c r="C383" s="71" t="s">
        <v>94</v>
      </c>
    </row>
    <row r="384" spans="1:3" x14ac:dyDescent="0.2">
      <c r="A384" s="70">
        <v>116496503</v>
      </c>
      <c r="B384" s="71" t="s">
        <v>422</v>
      </c>
      <c r="C384" s="71" t="s">
        <v>419</v>
      </c>
    </row>
    <row r="385" spans="1:3" x14ac:dyDescent="0.2">
      <c r="A385" s="70">
        <v>108567404</v>
      </c>
      <c r="B385" s="71" t="s">
        <v>262</v>
      </c>
      <c r="C385" s="71" t="s">
        <v>255</v>
      </c>
    </row>
    <row r="386" spans="1:3" x14ac:dyDescent="0.2">
      <c r="A386" s="70">
        <v>104435603</v>
      </c>
      <c r="B386" s="71" t="s">
        <v>164</v>
      </c>
      <c r="C386" s="71" t="s">
        <v>155</v>
      </c>
    </row>
    <row r="387" spans="1:3" x14ac:dyDescent="0.2">
      <c r="A387" s="70">
        <v>104435703</v>
      </c>
      <c r="B387" s="71" t="s">
        <v>165</v>
      </c>
      <c r="C387" s="71" t="s">
        <v>155</v>
      </c>
    </row>
    <row r="388" spans="1:3" x14ac:dyDescent="0.2">
      <c r="A388" s="70">
        <v>129547203</v>
      </c>
      <c r="B388" s="71" t="s">
        <v>627</v>
      </c>
      <c r="C388" s="71" t="s">
        <v>620</v>
      </c>
    </row>
    <row r="389" spans="1:3" x14ac:dyDescent="0.2">
      <c r="A389" s="70">
        <v>104376203</v>
      </c>
      <c r="B389" s="71" t="s">
        <v>151</v>
      </c>
      <c r="C389" s="71" t="s">
        <v>146</v>
      </c>
    </row>
    <row r="390" spans="1:3" x14ac:dyDescent="0.2">
      <c r="A390" s="70">
        <v>116496603</v>
      </c>
      <c r="B390" s="71" t="s">
        <v>423</v>
      </c>
      <c r="C390" s="71" t="s">
        <v>419</v>
      </c>
    </row>
    <row r="391" spans="1:3" x14ac:dyDescent="0.2">
      <c r="A391" s="70">
        <v>115218003</v>
      </c>
      <c r="B391" s="71" t="s">
        <v>389</v>
      </c>
      <c r="C391" s="71" t="s">
        <v>383</v>
      </c>
    </row>
    <row r="392" spans="1:3" x14ac:dyDescent="0.2">
      <c r="A392" s="70">
        <v>104107503</v>
      </c>
      <c r="B392" s="71" t="s">
        <v>142</v>
      </c>
      <c r="C392" s="71" t="s">
        <v>138</v>
      </c>
    </row>
    <row r="393" spans="1:3" x14ac:dyDescent="0.2">
      <c r="A393" s="70">
        <v>109427503</v>
      </c>
      <c r="B393" s="71" t="s">
        <v>277</v>
      </c>
      <c r="C393" s="71" t="s">
        <v>273</v>
      </c>
    </row>
    <row r="394" spans="1:3" x14ac:dyDescent="0.2">
      <c r="A394" s="70">
        <v>113367003</v>
      </c>
      <c r="B394" s="71" t="s">
        <v>354</v>
      </c>
      <c r="C394" s="71" t="s">
        <v>340</v>
      </c>
    </row>
    <row r="395" spans="1:3" x14ac:dyDescent="0.2">
      <c r="A395" s="70">
        <v>108567703</v>
      </c>
      <c r="B395" s="71" t="s">
        <v>263</v>
      </c>
      <c r="C395" s="71" t="s">
        <v>255</v>
      </c>
    </row>
    <row r="396" spans="1:3" x14ac:dyDescent="0.2">
      <c r="A396" s="70">
        <v>123467103</v>
      </c>
      <c r="B396" s="71" t="s">
        <v>552</v>
      </c>
      <c r="C396" s="71" t="s">
        <v>538</v>
      </c>
    </row>
    <row r="397" spans="1:3" x14ac:dyDescent="0.2">
      <c r="A397" s="70">
        <v>103028653</v>
      </c>
      <c r="B397" s="71" t="s">
        <v>126</v>
      </c>
      <c r="C397" s="71" t="s">
        <v>94</v>
      </c>
    </row>
    <row r="398" spans="1:3" x14ac:dyDescent="0.2">
      <c r="A398" s="70">
        <v>112676203</v>
      </c>
      <c r="B398" s="71" t="s">
        <v>332</v>
      </c>
      <c r="C398" s="71" t="s">
        <v>325</v>
      </c>
    </row>
    <row r="399" spans="1:3" x14ac:dyDescent="0.2">
      <c r="A399" s="70">
        <v>103028703</v>
      </c>
      <c r="B399" s="71" t="s">
        <v>127</v>
      </c>
      <c r="C399" s="71" t="s">
        <v>94</v>
      </c>
    </row>
    <row r="400" spans="1:3" x14ac:dyDescent="0.2">
      <c r="A400" s="70">
        <v>115218303</v>
      </c>
      <c r="B400" s="71" t="s">
        <v>390</v>
      </c>
      <c r="C400" s="71" t="s">
        <v>383</v>
      </c>
    </row>
    <row r="401" spans="1:3" x14ac:dyDescent="0.2">
      <c r="A401" s="70">
        <v>103028753</v>
      </c>
      <c r="B401" s="71" t="s">
        <v>128</v>
      </c>
      <c r="C401" s="71" t="s">
        <v>94</v>
      </c>
    </row>
    <row r="402" spans="1:3" x14ac:dyDescent="0.2">
      <c r="A402" s="70">
        <v>127047404</v>
      </c>
      <c r="B402" s="71" t="s">
        <v>604</v>
      </c>
      <c r="C402" s="71" t="s">
        <v>592</v>
      </c>
    </row>
    <row r="403" spans="1:3" x14ac:dyDescent="0.2">
      <c r="A403" s="70">
        <v>112676403</v>
      </c>
      <c r="B403" s="71" t="s">
        <v>333</v>
      </c>
      <c r="C403" s="71" t="s">
        <v>325</v>
      </c>
    </row>
    <row r="404" spans="1:3" x14ac:dyDescent="0.2">
      <c r="A404" s="70">
        <v>117416103</v>
      </c>
      <c r="B404" s="71" t="s">
        <v>446</v>
      </c>
      <c r="C404" s="71" t="s">
        <v>440</v>
      </c>
    </row>
    <row r="405" spans="1:3" x14ac:dyDescent="0.2">
      <c r="A405" s="70">
        <v>125238402</v>
      </c>
      <c r="B405" s="71" t="s">
        <v>584</v>
      </c>
      <c r="C405" s="71" t="s">
        <v>574</v>
      </c>
    </row>
    <row r="406" spans="1:3" x14ac:dyDescent="0.2">
      <c r="A406" s="70">
        <v>101306503</v>
      </c>
      <c r="B406" s="71" t="s">
        <v>76</v>
      </c>
      <c r="C406" s="71" t="s">
        <v>73</v>
      </c>
    </row>
    <row r="407" spans="1:3" x14ac:dyDescent="0.2">
      <c r="A407" s="70">
        <v>116197503</v>
      </c>
      <c r="B407" s="71" t="s">
        <v>415</v>
      </c>
      <c r="C407" s="71" t="s">
        <v>410</v>
      </c>
    </row>
    <row r="408" spans="1:3" x14ac:dyDescent="0.2">
      <c r="A408" s="70">
        <v>111297504</v>
      </c>
      <c r="B408" s="71" t="s">
        <v>301</v>
      </c>
      <c r="C408" s="71" t="s">
        <v>299</v>
      </c>
    </row>
    <row r="409" spans="1:3" x14ac:dyDescent="0.2">
      <c r="A409" s="70">
        <v>111317503</v>
      </c>
      <c r="B409" s="71" t="s">
        <v>306</v>
      </c>
      <c r="C409" s="71" t="s">
        <v>303</v>
      </c>
    </row>
    <row r="410" spans="1:3" x14ac:dyDescent="0.2">
      <c r="A410" s="70">
        <v>121395703</v>
      </c>
      <c r="B410" s="71" t="s">
        <v>521</v>
      </c>
      <c r="C410" s="71" t="s">
        <v>514</v>
      </c>
    </row>
    <row r="411" spans="1:3" x14ac:dyDescent="0.2">
      <c r="A411" s="70">
        <v>117597003</v>
      </c>
      <c r="B411" s="71" t="s">
        <v>452</v>
      </c>
      <c r="C411" s="71" t="s">
        <v>451</v>
      </c>
    </row>
    <row r="412" spans="1:3" x14ac:dyDescent="0.2">
      <c r="A412" s="70">
        <v>112676503</v>
      </c>
      <c r="B412" s="71" t="s">
        <v>334</v>
      </c>
      <c r="C412" s="71" t="s">
        <v>325</v>
      </c>
    </row>
    <row r="413" spans="1:3" x14ac:dyDescent="0.2">
      <c r="A413" s="70">
        <v>107657503</v>
      </c>
      <c r="B413" s="71" t="s">
        <v>225</v>
      </c>
      <c r="C413" s="71" t="s">
        <v>210</v>
      </c>
    </row>
    <row r="414" spans="1:3" x14ac:dyDescent="0.2">
      <c r="A414" s="70">
        <v>108077503</v>
      </c>
      <c r="B414" s="71" t="s">
        <v>238</v>
      </c>
      <c r="C414" s="71" t="s">
        <v>234</v>
      </c>
    </row>
    <row r="415" spans="1:3" x14ac:dyDescent="0.2">
      <c r="A415" s="70">
        <v>112676703</v>
      </c>
      <c r="B415" s="71" t="s">
        <v>335</v>
      </c>
      <c r="C415" s="71" t="s">
        <v>325</v>
      </c>
    </row>
    <row r="416" spans="1:3" x14ac:dyDescent="0.2">
      <c r="A416" s="70">
        <v>125238502</v>
      </c>
      <c r="B416" s="71" t="s">
        <v>585</v>
      </c>
      <c r="C416" s="71" t="s">
        <v>574</v>
      </c>
    </row>
    <row r="417" spans="1:3" x14ac:dyDescent="0.2">
      <c r="A417" s="70">
        <v>123467203</v>
      </c>
      <c r="B417" s="71" t="s">
        <v>553</v>
      </c>
      <c r="C417" s="71" t="s">
        <v>538</v>
      </c>
    </row>
    <row r="418" spans="1:3" x14ac:dyDescent="0.2">
      <c r="A418" s="70">
        <v>123467303</v>
      </c>
      <c r="B418" s="71" t="s">
        <v>554</v>
      </c>
      <c r="C418" s="71" t="s">
        <v>538</v>
      </c>
    </row>
    <row r="419" spans="1:3" x14ac:dyDescent="0.2">
      <c r="A419" s="70">
        <v>110148002</v>
      </c>
      <c r="B419" s="71" t="s">
        <v>288</v>
      </c>
      <c r="C419" s="71" t="s">
        <v>285</v>
      </c>
    </row>
    <row r="420" spans="1:3" x14ac:dyDescent="0.2">
      <c r="A420" s="70">
        <v>103028833</v>
      </c>
      <c r="B420" s="71" t="s">
        <v>129</v>
      </c>
      <c r="C420" s="71" t="s">
        <v>94</v>
      </c>
    </row>
    <row r="421" spans="1:3" x14ac:dyDescent="0.2">
      <c r="A421" s="70">
        <v>115228003</v>
      </c>
      <c r="B421" s="71" t="s">
        <v>400</v>
      </c>
      <c r="C421" s="71" t="s">
        <v>393</v>
      </c>
    </row>
    <row r="422" spans="1:3" x14ac:dyDescent="0.2">
      <c r="A422" s="70">
        <v>103028853</v>
      </c>
      <c r="B422" s="71" t="s">
        <v>130</v>
      </c>
      <c r="C422" s="71" t="s">
        <v>94</v>
      </c>
    </row>
    <row r="423" spans="1:3" x14ac:dyDescent="0.2">
      <c r="A423" s="70">
        <v>120456003</v>
      </c>
      <c r="B423" s="71" t="s">
        <v>496</v>
      </c>
      <c r="C423" s="71" t="s">
        <v>493</v>
      </c>
    </row>
    <row r="424" spans="1:3" x14ac:dyDescent="0.2">
      <c r="A424" s="70">
        <v>117576303</v>
      </c>
      <c r="B424" s="71" t="s">
        <v>448</v>
      </c>
      <c r="C424" s="71" t="s">
        <v>449</v>
      </c>
    </row>
    <row r="425" spans="1:3" x14ac:dyDescent="0.2">
      <c r="A425" s="70">
        <v>119586503</v>
      </c>
      <c r="B425" s="71" t="s">
        <v>485</v>
      </c>
      <c r="C425" s="71" t="s">
        <v>480</v>
      </c>
    </row>
    <row r="426" spans="1:3" x14ac:dyDescent="0.2">
      <c r="A426" s="70">
        <v>115228303</v>
      </c>
      <c r="B426" s="71" t="s">
        <v>401</v>
      </c>
      <c r="C426" s="71" t="s">
        <v>393</v>
      </c>
    </row>
    <row r="427" spans="1:3" x14ac:dyDescent="0.2">
      <c r="A427" s="70">
        <v>115506003</v>
      </c>
      <c r="B427" s="71" t="s">
        <v>406</v>
      </c>
      <c r="C427" s="71" t="s">
        <v>404</v>
      </c>
    </row>
    <row r="428" spans="1:3" x14ac:dyDescent="0.2">
      <c r="A428" s="70">
        <v>129547603</v>
      </c>
      <c r="B428" s="71" t="s">
        <v>629</v>
      </c>
      <c r="C428" s="71" t="s">
        <v>620</v>
      </c>
    </row>
    <row r="429" spans="1:3" x14ac:dyDescent="0.2">
      <c r="A429" s="70">
        <v>106617203</v>
      </c>
      <c r="B429" s="71" t="s">
        <v>207</v>
      </c>
      <c r="C429" s="71" t="s">
        <v>204</v>
      </c>
    </row>
    <row r="430" spans="1:3" x14ac:dyDescent="0.2">
      <c r="A430" s="70">
        <v>117086503</v>
      </c>
      <c r="B430" s="71" t="s">
        <v>436</v>
      </c>
      <c r="C430" s="71" t="s">
        <v>432</v>
      </c>
    </row>
    <row r="431" spans="1:3" x14ac:dyDescent="0.2">
      <c r="A431" s="70">
        <v>124157802</v>
      </c>
      <c r="B431" s="71" t="s">
        <v>570</v>
      </c>
      <c r="C431" s="71" t="s">
        <v>561</v>
      </c>
    </row>
    <row r="432" spans="1:3" x14ac:dyDescent="0.2">
      <c r="A432" s="70">
        <v>101638003</v>
      </c>
      <c r="B432" s="71" t="s">
        <v>91</v>
      </c>
      <c r="C432" s="71" t="s">
        <v>79</v>
      </c>
    </row>
    <row r="433" spans="1:3" x14ac:dyDescent="0.2">
      <c r="A433" s="70">
        <v>129547803</v>
      </c>
      <c r="B433" s="71" t="s">
        <v>630</v>
      </c>
      <c r="C433" s="71" t="s">
        <v>620</v>
      </c>
    </row>
    <row r="434" spans="1:3" x14ac:dyDescent="0.2">
      <c r="A434" s="70">
        <v>117086653</v>
      </c>
      <c r="B434" s="71" t="s">
        <v>437</v>
      </c>
      <c r="C434" s="71" t="s">
        <v>432</v>
      </c>
    </row>
    <row r="435" spans="1:3" x14ac:dyDescent="0.2">
      <c r="A435" s="70">
        <v>114068003</v>
      </c>
      <c r="B435" s="71" t="s">
        <v>378</v>
      </c>
      <c r="C435" s="71" t="s">
        <v>364</v>
      </c>
    </row>
    <row r="436" spans="1:3" x14ac:dyDescent="0.2">
      <c r="A436" s="70">
        <v>118667503</v>
      </c>
      <c r="B436" s="71" t="s">
        <v>466</v>
      </c>
      <c r="C436" s="71" t="s">
        <v>467</v>
      </c>
    </row>
    <row r="437" spans="1:3" x14ac:dyDescent="0.2">
      <c r="A437" s="70">
        <v>108568404</v>
      </c>
      <c r="B437" s="71" t="s">
        <v>264</v>
      </c>
      <c r="C437" s="71" t="s">
        <v>255</v>
      </c>
    </row>
    <row r="438" spans="1:3" x14ac:dyDescent="0.2">
      <c r="A438" s="70">
        <v>112286003</v>
      </c>
      <c r="B438" s="71" t="s">
        <v>322</v>
      </c>
      <c r="C438" s="71" t="s">
        <v>319</v>
      </c>
    </row>
    <row r="439" spans="1:3" x14ac:dyDescent="0.2">
      <c r="A439" s="70">
        <v>108058003</v>
      </c>
      <c r="B439" s="71" t="s">
        <v>232</v>
      </c>
      <c r="C439" s="71" t="s">
        <v>228</v>
      </c>
    </row>
    <row r="440" spans="1:3" x14ac:dyDescent="0.2">
      <c r="A440" s="70">
        <v>114068103</v>
      </c>
      <c r="B440" s="71" t="s">
        <v>379</v>
      </c>
      <c r="C440" s="71" t="s">
        <v>364</v>
      </c>
    </row>
    <row r="441" spans="1:3" x14ac:dyDescent="0.2">
      <c r="A441" s="70">
        <v>108078003</v>
      </c>
      <c r="B441" s="71" t="s">
        <v>239</v>
      </c>
      <c r="C441" s="71" t="s">
        <v>234</v>
      </c>
    </row>
    <row r="442" spans="1:3" x14ac:dyDescent="0.2">
      <c r="A442" s="70">
        <v>104377003</v>
      </c>
      <c r="B442" s="71" t="s">
        <v>152</v>
      </c>
      <c r="C442" s="71" t="s">
        <v>146</v>
      </c>
    </row>
    <row r="443" spans="1:3" x14ac:dyDescent="0.2">
      <c r="A443" s="70">
        <v>105259103</v>
      </c>
      <c r="B443" s="71" t="s">
        <v>183</v>
      </c>
      <c r="C443" s="71" t="s">
        <v>172</v>
      </c>
    </row>
    <row r="444" spans="1:3" x14ac:dyDescent="0.2">
      <c r="A444" s="70">
        <v>106169003</v>
      </c>
      <c r="B444" s="71" t="s">
        <v>194</v>
      </c>
      <c r="C444" s="71" t="s">
        <v>188</v>
      </c>
    </row>
    <row r="445" spans="1:3" x14ac:dyDescent="0.2">
      <c r="A445" s="70">
        <v>101268003</v>
      </c>
      <c r="B445" s="71" t="s">
        <v>71</v>
      </c>
      <c r="C445" s="71" t="s">
        <v>66</v>
      </c>
    </row>
    <row r="446" spans="1:3" x14ac:dyDescent="0.2">
      <c r="A446" s="70">
        <v>124158503</v>
      </c>
      <c r="B446" s="71" t="s">
        <v>571</v>
      </c>
      <c r="C446" s="71" t="s">
        <v>561</v>
      </c>
    </row>
    <row r="447" spans="1:3" x14ac:dyDescent="0.2">
      <c r="A447" s="70">
        <v>128328003</v>
      </c>
      <c r="B447" s="71" t="s">
        <v>618</v>
      </c>
      <c r="C447" s="71" t="s">
        <v>612</v>
      </c>
    </row>
    <row r="448" spans="1:3" x14ac:dyDescent="0.2">
      <c r="A448" s="70">
        <v>112018523</v>
      </c>
      <c r="B448" s="71" t="s">
        <v>317</v>
      </c>
      <c r="C448" s="71" t="s">
        <v>312</v>
      </c>
    </row>
    <row r="449" spans="1:3" x14ac:dyDescent="0.2">
      <c r="A449" s="70">
        <v>125239452</v>
      </c>
      <c r="B449" s="71" t="s">
        <v>586</v>
      </c>
      <c r="C449" s="71" t="s">
        <v>574</v>
      </c>
    </row>
    <row r="450" spans="1:3" x14ac:dyDescent="0.2">
      <c r="A450" s="70">
        <v>115229003</v>
      </c>
      <c r="B450" s="71" t="s">
        <v>402</v>
      </c>
      <c r="C450" s="71" t="s">
        <v>393</v>
      </c>
    </row>
    <row r="451" spans="1:3" x14ac:dyDescent="0.2">
      <c r="A451" s="70">
        <v>123468303</v>
      </c>
      <c r="B451" s="71" t="s">
        <v>555</v>
      </c>
      <c r="C451" s="71" t="s">
        <v>538</v>
      </c>
    </row>
    <row r="452" spans="1:3" x14ac:dyDescent="0.2">
      <c r="A452" s="70">
        <v>123468402</v>
      </c>
      <c r="B452" s="71" t="s">
        <v>556</v>
      </c>
      <c r="C452" s="71" t="s">
        <v>538</v>
      </c>
    </row>
    <row r="453" spans="1:3" x14ac:dyDescent="0.2">
      <c r="A453" s="70">
        <v>123468503</v>
      </c>
      <c r="B453" s="71" t="s">
        <v>557</v>
      </c>
      <c r="C453" s="71" t="s">
        <v>538</v>
      </c>
    </row>
    <row r="454" spans="1:3" x14ac:dyDescent="0.2">
      <c r="A454" s="70">
        <v>123468603</v>
      </c>
      <c r="B454" s="71" t="s">
        <v>558</v>
      </c>
      <c r="C454" s="71" t="s">
        <v>538</v>
      </c>
    </row>
    <row r="455" spans="1:3" x14ac:dyDescent="0.2">
      <c r="A455" s="70">
        <v>103029203</v>
      </c>
      <c r="B455" s="71" t="s">
        <v>131</v>
      </c>
      <c r="C455" s="71" t="s">
        <v>94</v>
      </c>
    </row>
    <row r="456" spans="1:3" x14ac:dyDescent="0.2">
      <c r="A456" s="70">
        <v>106618603</v>
      </c>
      <c r="B456" s="71" t="s">
        <v>208</v>
      </c>
      <c r="C456" s="71" t="s">
        <v>204</v>
      </c>
    </row>
    <row r="457" spans="1:3" x14ac:dyDescent="0.2">
      <c r="A457" s="70">
        <v>119358403</v>
      </c>
      <c r="B457" s="71" t="s">
        <v>478</v>
      </c>
      <c r="C457" s="71" t="s">
        <v>469</v>
      </c>
    </row>
    <row r="458" spans="1:3" x14ac:dyDescent="0.2">
      <c r="A458" s="70">
        <v>119648303</v>
      </c>
      <c r="B458" s="71" t="s">
        <v>486</v>
      </c>
      <c r="C458" s="71" t="s">
        <v>487</v>
      </c>
    </row>
    <row r="459" spans="1:3" x14ac:dyDescent="0.2">
      <c r="A459" s="70">
        <v>125239603</v>
      </c>
      <c r="B459" s="71" t="s">
        <v>587</v>
      </c>
      <c r="C459" s="71" t="s">
        <v>574</v>
      </c>
    </row>
    <row r="460" spans="1:3" x14ac:dyDescent="0.2">
      <c r="A460" s="70">
        <v>105628302</v>
      </c>
      <c r="B460" s="71" t="s">
        <v>185</v>
      </c>
      <c r="C460" s="71" t="s">
        <v>186</v>
      </c>
    </row>
    <row r="461" spans="1:3" x14ac:dyDescent="0.2">
      <c r="A461" s="70">
        <v>116498003</v>
      </c>
      <c r="B461" s="71" t="s">
        <v>424</v>
      </c>
      <c r="C461" s="71" t="s">
        <v>419</v>
      </c>
    </row>
    <row r="462" spans="1:3" x14ac:dyDescent="0.2">
      <c r="A462" s="70">
        <v>113369003</v>
      </c>
      <c r="B462" s="71" t="s">
        <v>355</v>
      </c>
      <c r="C462" s="71" t="s">
        <v>340</v>
      </c>
    </row>
    <row r="463" spans="1:3" x14ac:dyDescent="0.2">
      <c r="A463" s="70">
        <v>101638803</v>
      </c>
      <c r="B463" s="71" t="s">
        <v>92</v>
      </c>
      <c r="C463" s="71" t="s">
        <v>79</v>
      </c>
    </row>
    <row r="464" spans="1:3" x14ac:dyDescent="0.2">
      <c r="A464" s="70">
        <v>105259703</v>
      </c>
      <c r="B464" s="71" t="s">
        <v>184</v>
      </c>
      <c r="C464" s="71" t="s">
        <v>172</v>
      </c>
    </row>
    <row r="465" spans="1:3" x14ac:dyDescent="0.2">
      <c r="A465" s="70">
        <v>119648703</v>
      </c>
      <c r="B465" s="71" t="s">
        <v>488</v>
      </c>
      <c r="C465" s="71" t="s">
        <v>489</v>
      </c>
    </row>
    <row r="466" spans="1:3" x14ac:dyDescent="0.2">
      <c r="A466" s="70">
        <v>112289003</v>
      </c>
      <c r="B466" s="71" t="s">
        <v>323</v>
      </c>
      <c r="C466" s="71" t="s">
        <v>319</v>
      </c>
    </row>
    <row r="467" spans="1:3" x14ac:dyDescent="0.2">
      <c r="A467" s="70">
        <v>121139004</v>
      </c>
      <c r="B467" s="71" t="s">
        <v>512</v>
      </c>
      <c r="C467" s="71" t="s">
        <v>508</v>
      </c>
    </row>
    <row r="468" spans="1:3" x14ac:dyDescent="0.2">
      <c r="A468" s="70">
        <v>117598503</v>
      </c>
      <c r="B468" s="71" t="s">
        <v>453</v>
      </c>
      <c r="C468" s="71" t="s">
        <v>451</v>
      </c>
    </row>
    <row r="469" spans="1:3" x14ac:dyDescent="0.2">
      <c r="A469" s="70">
        <v>103029403</v>
      </c>
      <c r="B469" s="71" t="s">
        <v>132</v>
      </c>
      <c r="C469" s="71" t="s">
        <v>94</v>
      </c>
    </row>
    <row r="470" spans="1:3" x14ac:dyDescent="0.2">
      <c r="A470" s="70">
        <v>110179003</v>
      </c>
      <c r="B470" s="71" t="s">
        <v>295</v>
      </c>
      <c r="C470" s="71" t="s">
        <v>196</v>
      </c>
    </row>
    <row r="471" spans="1:3" x14ac:dyDescent="0.2">
      <c r="A471" s="70">
        <v>124159002</v>
      </c>
      <c r="B471" s="71" t="s">
        <v>572</v>
      </c>
      <c r="C471" s="71" t="s">
        <v>561</v>
      </c>
    </row>
    <row r="472" spans="1:3" x14ac:dyDescent="0.2">
      <c r="A472" s="70">
        <v>101308503</v>
      </c>
      <c r="B472" s="71" t="s">
        <v>77</v>
      </c>
      <c r="C472" s="71" t="s">
        <v>73</v>
      </c>
    </row>
    <row r="473" spans="1:3" x14ac:dyDescent="0.2">
      <c r="A473" s="70">
        <v>103029553</v>
      </c>
      <c r="B473" s="71" t="s">
        <v>133</v>
      </c>
      <c r="C473" s="71" t="s">
        <v>94</v>
      </c>
    </row>
    <row r="474" spans="1:3" x14ac:dyDescent="0.2">
      <c r="A474" s="70">
        <v>104437503</v>
      </c>
      <c r="B474" s="71" t="s">
        <v>166</v>
      </c>
      <c r="C474" s="71" t="s">
        <v>155</v>
      </c>
    </row>
    <row r="475" spans="1:3" x14ac:dyDescent="0.2">
      <c r="A475" s="70">
        <v>103029603</v>
      </c>
      <c r="B475" s="71" t="s">
        <v>134</v>
      </c>
      <c r="C475" s="71" t="s">
        <v>94</v>
      </c>
    </row>
    <row r="476" spans="1:3" x14ac:dyDescent="0.2">
      <c r="A476" s="70">
        <v>115508003</v>
      </c>
      <c r="B476" s="71" t="s">
        <v>407</v>
      </c>
      <c r="C476" s="71" t="s">
        <v>404</v>
      </c>
    </row>
    <row r="477" spans="1:3" x14ac:dyDescent="0.2">
      <c r="A477" s="70">
        <v>115219002</v>
      </c>
      <c r="B477" s="71" t="s">
        <v>391</v>
      </c>
      <c r="C477" s="71" t="s">
        <v>325</v>
      </c>
    </row>
    <row r="478" spans="1:3" x14ac:dyDescent="0.2">
      <c r="A478" s="70">
        <v>112678503</v>
      </c>
      <c r="B478" s="71" t="s">
        <v>336</v>
      </c>
      <c r="C478" s="71" t="s">
        <v>325</v>
      </c>
    </row>
    <row r="479" spans="1:3" x14ac:dyDescent="0.2">
      <c r="A479" s="70">
        <v>127049303</v>
      </c>
      <c r="B479" s="71" t="s">
        <v>605</v>
      </c>
      <c r="C479" s="71" t="s">
        <v>592</v>
      </c>
    </row>
    <row r="480" spans="1:3" x14ac:dyDescent="0.2">
      <c r="A480" s="70">
        <v>119648903</v>
      </c>
      <c r="B480" s="71" t="s">
        <v>490</v>
      </c>
      <c r="C480" s="71" t="s">
        <v>489</v>
      </c>
    </row>
    <row r="481" spans="1:3" x14ac:dyDescent="0.2">
      <c r="A481" s="70">
        <v>108118503</v>
      </c>
      <c r="B481" s="71" t="s">
        <v>253</v>
      </c>
      <c r="C481" s="71" t="s">
        <v>242</v>
      </c>
    </row>
    <row r="482" spans="1:3" x14ac:dyDescent="0.2">
      <c r="A482" s="70">
        <v>121397803</v>
      </c>
      <c r="B482" s="71" t="s">
        <v>522</v>
      </c>
      <c r="C482" s="71" t="s">
        <v>514</v>
      </c>
    </row>
    <row r="483" spans="1:3" x14ac:dyDescent="0.2">
      <c r="A483" s="70">
        <v>118408852</v>
      </c>
      <c r="B483" s="71" t="s">
        <v>463</v>
      </c>
      <c r="C483" s="71" t="s">
        <v>455</v>
      </c>
    </row>
    <row r="484" spans="1:3" x14ac:dyDescent="0.2">
      <c r="A484" s="70">
        <v>103029803</v>
      </c>
      <c r="B484" s="71" t="s">
        <v>135</v>
      </c>
      <c r="C484" s="71" t="s">
        <v>94</v>
      </c>
    </row>
    <row r="485" spans="1:3" x14ac:dyDescent="0.2">
      <c r="A485" s="70">
        <v>125239652</v>
      </c>
      <c r="B485" s="71" t="s">
        <v>588</v>
      </c>
      <c r="C485" s="71" t="s">
        <v>574</v>
      </c>
    </row>
    <row r="486" spans="1:3" x14ac:dyDescent="0.2">
      <c r="A486" s="70">
        <v>129548803</v>
      </c>
      <c r="B486" s="71" t="s">
        <v>631</v>
      </c>
      <c r="C486" s="71" t="s">
        <v>620</v>
      </c>
    </row>
    <row r="487" spans="1:3" x14ac:dyDescent="0.2">
      <c r="A487" s="70">
        <v>108079004</v>
      </c>
      <c r="B487" s="71" t="s">
        <v>240</v>
      </c>
      <c r="C487" s="71" t="s">
        <v>234</v>
      </c>
    </row>
    <row r="488" spans="1:3" x14ac:dyDescent="0.2">
      <c r="A488" s="70">
        <v>117417202</v>
      </c>
      <c r="B488" s="71" t="s">
        <v>447</v>
      </c>
      <c r="C488" s="71" t="s">
        <v>440</v>
      </c>
    </row>
    <row r="489" spans="1:3" x14ac:dyDescent="0.2">
      <c r="A489" s="70">
        <v>104378003</v>
      </c>
      <c r="B489" s="71" t="s">
        <v>153</v>
      </c>
      <c r="C489" s="71" t="s">
        <v>146</v>
      </c>
    </row>
    <row r="490" spans="1:3" x14ac:dyDescent="0.2">
      <c r="A490" s="70">
        <v>120488603</v>
      </c>
      <c r="B490" s="71" t="s">
        <v>505</v>
      </c>
      <c r="C490" s="71" t="s">
        <v>498</v>
      </c>
    </row>
    <row r="491" spans="1:3" x14ac:dyDescent="0.2">
      <c r="A491" s="70">
        <v>114069103</v>
      </c>
      <c r="B491" s="71" t="s">
        <v>380</v>
      </c>
      <c r="C491" s="71" t="s">
        <v>364</v>
      </c>
    </row>
    <row r="492" spans="1:3" x14ac:dyDescent="0.2">
      <c r="A492" s="70">
        <v>108569103</v>
      </c>
      <c r="B492" s="71" t="s">
        <v>265</v>
      </c>
      <c r="C492" s="71" t="s">
        <v>255</v>
      </c>
    </row>
    <row r="493" spans="1:3" x14ac:dyDescent="0.2">
      <c r="A493" s="70">
        <v>123469303</v>
      </c>
      <c r="B493" s="71" t="s">
        <v>559</v>
      </c>
      <c r="C493" s="71" t="s">
        <v>538</v>
      </c>
    </row>
    <row r="494" spans="1:3" x14ac:dyDescent="0.2">
      <c r="A494" s="70">
        <v>103029902</v>
      </c>
      <c r="B494" s="71" t="s">
        <v>136</v>
      </c>
      <c r="C494" s="71" t="s">
        <v>94</v>
      </c>
    </row>
    <row r="495" spans="1:3" x14ac:dyDescent="0.2">
      <c r="A495" s="70">
        <v>117089003</v>
      </c>
      <c r="B495" s="71" t="s">
        <v>438</v>
      </c>
      <c r="C495" s="71" t="s">
        <v>432</v>
      </c>
    </row>
    <row r="496" spans="1:3" x14ac:dyDescent="0.2">
      <c r="A496" s="70">
        <v>118409203</v>
      </c>
      <c r="B496" s="71" t="s">
        <v>464</v>
      </c>
      <c r="C496" s="71" t="s">
        <v>455</v>
      </c>
    </row>
    <row r="497" spans="1:3" x14ac:dyDescent="0.2">
      <c r="A497" s="70">
        <v>118409302</v>
      </c>
      <c r="B497" s="71" t="s">
        <v>465</v>
      </c>
      <c r="C497" s="71" t="s">
        <v>455</v>
      </c>
    </row>
    <row r="498" spans="1:3" x14ac:dyDescent="0.2">
      <c r="A498" s="70">
        <v>114069353</v>
      </c>
      <c r="B498" s="71" t="s">
        <v>381</v>
      </c>
      <c r="C498" s="71" t="s">
        <v>364</v>
      </c>
    </row>
    <row r="499" spans="1:3" x14ac:dyDescent="0.2">
      <c r="A499" s="70">
        <v>112679002</v>
      </c>
      <c r="B499" s="71" t="s">
        <v>337</v>
      </c>
      <c r="C499" s="71" t="s">
        <v>325</v>
      </c>
    </row>
    <row r="500" spans="1:3" x14ac:dyDescent="0.2">
      <c r="A500" s="70">
        <v>112679403</v>
      </c>
      <c r="B500" s="71" t="s">
        <v>338</v>
      </c>
      <c r="C500" s="71" t="s">
        <v>325</v>
      </c>
    </row>
    <row r="501" spans="1:3" x14ac:dyDescent="0.2">
      <c r="A501" s="70">
        <v>107658903</v>
      </c>
      <c r="B501" s="71" t="s">
        <v>226</v>
      </c>
      <c r="C501" s="71" t="s">
        <v>210</v>
      </c>
    </row>
  </sheetData>
  <sortState xmlns:xlrd2="http://schemas.microsoft.com/office/spreadsheetml/2017/richdata2" ref="A2:C501">
    <sortCondition ref="B2:B50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57"/>
  <sheetViews>
    <sheetView tabSelected="1" zoomScale="110" zoomScaleNormal="110" workbookViewId="0"/>
  </sheetViews>
  <sheetFormatPr defaultColWidth="9.33203125" defaultRowHeight="12" x14ac:dyDescent="0.2"/>
  <cols>
    <col min="1" max="1" width="93" style="3" customWidth="1"/>
    <col min="2" max="2" width="10.83203125" style="3" customWidth="1"/>
    <col min="3" max="3" width="1.83203125" style="3" customWidth="1"/>
    <col min="4" max="4" width="10.83203125" style="3" customWidth="1"/>
    <col min="5" max="5" width="3.1640625" style="3" customWidth="1"/>
    <col min="6" max="6" width="15.33203125" style="3" bestFit="1" customWidth="1"/>
    <col min="7" max="8" width="10.83203125" style="3" customWidth="1"/>
    <col min="9" max="9" width="14.33203125" style="3" bestFit="1" customWidth="1"/>
    <col min="10" max="10" width="12.6640625" style="3" bestFit="1" customWidth="1"/>
    <col min="11" max="11" width="9.33203125" style="3"/>
    <col min="12" max="13" width="11.6640625" style="3" bestFit="1" customWidth="1"/>
    <col min="14" max="16384" width="9.33203125" style="3"/>
  </cols>
  <sheetData>
    <row r="1" spans="1:13" ht="19.5" x14ac:dyDescent="0.3">
      <c r="A1" s="77" t="s">
        <v>52</v>
      </c>
      <c r="B1" s="77"/>
      <c r="C1" s="1"/>
      <c r="D1" s="2"/>
    </row>
    <row r="2" spans="1:13" x14ac:dyDescent="0.2">
      <c r="A2" s="3" t="s">
        <v>698</v>
      </c>
    </row>
    <row r="3" spans="1:13" x14ac:dyDescent="0.2">
      <c r="B3" s="4"/>
      <c r="C3" s="4"/>
      <c r="D3" s="4"/>
    </row>
    <row r="4" spans="1:13" s="6" customFormat="1" ht="20.100000000000001" customHeight="1" x14ac:dyDescent="0.2">
      <c r="A4" s="5" t="s">
        <v>20</v>
      </c>
    </row>
    <row r="5" spans="1:13" s="6" customFormat="1" ht="15" x14ac:dyDescent="0.2">
      <c r="A5" s="7" t="s">
        <v>61</v>
      </c>
      <c r="B5" s="72"/>
      <c r="C5" s="91" t="s">
        <v>23</v>
      </c>
      <c r="D5" s="72"/>
      <c r="E5" s="8"/>
      <c r="F5" s="8"/>
      <c r="G5" s="8"/>
      <c r="H5" s="8"/>
    </row>
    <row r="6" spans="1:13" s="6" customFormat="1" ht="15" customHeight="1" x14ac:dyDescent="0.2">
      <c r="A6" s="7" t="s">
        <v>14</v>
      </c>
      <c r="B6" s="141"/>
      <c r="C6" s="142"/>
      <c r="D6" s="142"/>
      <c r="E6" s="142"/>
      <c r="F6" s="142"/>
      <c r="G6" s="142"/>
      <c r="H6" s="143"/>
    </row>
    <row r="7" spans="1:13" s="6" customFormat="1" ht="15" customHeight="1" x14ac:dyDescent="0.2">
      <c r="A7" s="7" t="s">
        <v>16</v>
      </c>
      <c r="B7" s="144" t="str">
        <f>IF(SDName="","",INDEX('AUN-SD-County'!$A$2:$A$501,MATCH(SDName,'AUN-SD-County'!$B$2:$B$501)))</f>
        <v/>
      </c>
      <c r="C7" s="145"/>
      <c r="D7" s="146"/>
    </row>
    <row r="8" spans="1:13" s="6" customFormat="1" ht="15" customHeight="1" x14ac:dyDescent="0.2">
      <c r="A8" s="7" t="s">
        <v>15</v>
      </c>
      <c r="B8" s="144" t="str">
        <f>IF(SDName="","",INDEX('AUN-SD-County'!$C$2:$C$501,MATCH(SDName,'AUN-SD-County'!$B$2:$B$501)))</f>
        <v/>
      </c>
      <c r="C8" s="145"/>
      <c r="D8" s="146"/>
    </row>
    <row r="9" spans="1:13" s="6" customFormat="1" ht="15" customHeight="1" x14ac:dyDescent="0.2">
      <c r="A9" s="7" t="s">
        <v>17</v>
      </c>
      <c r="B9" s="141"/>
      <c r="C9" s="142"/>
      <c r="D9" s="142"/>
      <c r="E9" s="142"/>
      <c r="F9" s="142"/>
      <c r="G9" s="142"/>
      <c r="H9" s="143"/>
    </row>
    <row r="10" spans="1:13" s="6" customFormat="1" ht="15" customHeight="1" x14ac:dyDescent="0.2">
      <c r="A10" s="7" t="s">
        <v>18</v>
      </c>
      <c r="B10" s="127"/>
      <c r="C10" s="128"/>
      <c r="D10" s="128"/>
      <c r="E10" s="129"/>
      <c r="F10" s="13" t="s">
        <v>19</v>
      </c>
      <c r="G10" s="141"/>
      <c r="H10" s="129"/>
    </row>
    <row r="11" spans="1:13" s="6" customFormat="1" ht="15" customHeight="1" x14ac:dyDescent="0.2">
      <c r="A11" s="7" t="s">
        <v>27</v>
      </c>
      <c r="B11" s="130"/>
      <c r="C11" s="131"/>
      <c r="D11" s="132"/>
      <c r="E11" s="9" t="s">
        <v>21</v>
      </c>
      <c r="F11" s="141"/>
      <c r="G11" s="143"/>
    </row>
    <row r="12" spans="1:13" x14ac:dyDescent="0.2">
      <c r="A12" s="10"/>
    </row>
    <row r="13" spans="1:13" x14ac:dyDescent="0.2">
      <c r="A13" s="10"/>
    </row>
    <row r="14" spans="1:13" ht="20.100000000000001" customHeight="1" x14ac:dyDescent="0.2">
      <c r="A14" s="5" t="str">
        <f>IF(OR(Year1="",Year2=""),"Average Daily Membership",CONCATENATE("Average Daily Membership for School Year ",B5-1,"-",D5-1))</f>
        <v>Average Daily Membership</v>
      </c>
      <c r="G14" s="133"/>
      <c r="H14" s="133"/>
    </row>
    <row r="15" spans="1:13" ht="15" customHeight="1" x14ac:dyDescent="0.2">
      <c r="A15" s="10" t="s">
        <v>632</v>
      </c>
      <c r="B15" s="134"/>
      <c r="C15" s="135"/>
      <c r="D15" s="136"/>
      <c r="E15" s="139" t="str">
        <f>HYPERLINK("https://www.mypdeapps.pa.gov","MyPDESuite")</f>
        <v>MyPDESuite</v>
      </c>
      <c r="F15" s="147"/>
      <c r="G15" s="138" t="s">
        <v>703</v>
      </c>
      <c r="H15" s="138"/>
      <c r="I15" s="138"/>
      <c r="J15" s="138"/>
      <c r="K15" s="138"/>
      <c r="L15" s="138"/>
      <c r="M15" s="138"/>
    </row>
    <row r="16" spans="1:13" ht="15" customHeight="1" x14ac:dyDescent="0.2">
      <c r="A16" s="10" t="s">
        <v>645</v>
      </c>
      <c r="B16" s="134"/>
      <c r="C16" s="135"/>
      <c r="D16" s="136"/>
      <c r="E16" s="139"/>
      <c r="F16" s="147"/>
      <c r="G16" s="138"/>
      <c r="H16" s="138"/>
      <c r="I16" s="138"/>
      <c r="J16" s="138"/>
      <c r="K16" s="138"/>
      <c r="L16" s="138"/>
      <c r="M16" s="138"/>
    </row>
    <row r="17" spans="1:13" ht="15" customHeight="1" x14ac:dyDescent="0.2">
      <c r="A17" s="10" t="s">
        <v>646</v>
      </c>
      <c r="B17" s="134"/>
      <c r="C17" s="135"/>
      <c r="D17" s="136"/>
      <c r="E17" s="139"/>
      <c r="F17" s="147"/>
      <c r="G17" s="138"/>
      <c r="H17" s="138"/>
      <c r="I17" s="138"/>
      <c r="J17" s="138"/>
      <c r="K17" s="138"/>
      <c r="L17" s="138"/>
      <c r="M17" s="138"/>
    </row>
    <row r="20" spans="1:13" ht="20.100000000000001" customHeight="1" x14ac:dyDescent="0.2">
      <c r="A20" s="5" t="str">
        <f>IF(OR(Year1="",Year2=""),"Expenditure Data",CONCATENATE("Expenditure Data for School Year ",B5-1,"-",D5-1))</f>
        <v>Expenditure Data</v>
      </c>
      <c r="B20" s="133"/>
      <c r="C20" s="133"/>
      <c r="D20" s="133"/>
      <c r="G20" s="133"/>
      <c r="H20" s="133"/>
    </row>
    <row r="21" spans="1:13" s="6" customFormat="1" ht="15" customHeight="1" x14ac:dyDescent="0.2">
      <c r="A21" s="7" t="s">
        <v>22</v>
      </c>
      <c r="B21" s="123"/>
      <c r="C21" s="124"/>
      <c r="D21" s="125"/>
      <c r="G21" s="126"/>
      <c r="H21" s="126"/>
    </row>
    <row r="22" spans="1:13" s="6" customFormat="1" x14ac:dyDescent="0.2">
      <c r="A22" s="8"/>
      <c r="B22" s="137"/>
      <c r="C22" s="137"/>
      <c r="D22" s="137"/>
      <c r="G22" s="126"/>
      <c r="H22" s="126"/>
    </row>
    <row r="23" spans="1:13" x14ac:dyDescent="0.2">
      <c r="A23" s="2"/>
    </row>
    <row r="24" spans="1:13" ht="15" customHeight="1" x14ac:dyDescent="0.2">
      <c r="A24" s="122" t="s">
        <v>643</v>
      </c>
    </row>
    <row r="25" spans="1:13" s="6" customFormat="1" ht="15" customHeight="1" x14ac:dyDescent="0.2">
      <c r="A25" s="7" t="s">
        <v>705</v>
      </c>
      <c r="B25" s="123"/>
      <c r="C25" s="124"/>
      <c r="D25" s="125"/>
      <c r="G25" s="126"/>
      <c r="H25" s="126"/>
    </row>
    <row r="26" spans="1:13" s="6" customFormat="1" ht="15" customHeight="1" x14ac:dyDescent="0.2">
      <c r="A26" s="7" t="s">
        <v>28</v>
      </c>
      <c r="B26" s="123"/>
      <c r="C26" s="124"/>
      <c r="D26" s="125"/>
      <c r="G26" s="126"/>
      <c r="H26" s="126"/>
    </row>
    <row r="27" spans="1:13" s="6" customFormat="1" ht="15" customHeight="1" x14ac:dyDescent="0.2">
      <c r="A27" s="7" t="s">
        <v>664</v>
      </c>
      <c r="B27" s="123"/>
      <c r="C27" s="124"/>
      <c r="D27" s="125"/>
      <c r="F27" s="12"/>
      <c r="G27" s="126"/>
      <c r="H27" s="126"/>
    </row>
    <row r="28" spans="1:13" s="6" customFormat="1" ht="15" customHeight="1" x14ac:dyDescent="0.2">
      <c r="A28" s="7" t="s">
        <v>665</v>
      </c>
      <c r="B28" s="123"/>
      <c r="C28" s="124"/>
      <c r="D28" s="125"/>
      <c r="F28" s="12"/>
      <c r="G28" s="126"/>
      <c r="H28" s="126"/>
    </row>
    <row r="29" spans="1:13" s="6" customFormat="1" ht="15" customHeight="1" x14ac:dyDescent="0.2">
      <c r="A29" s="7" t="s">
        <v>29</v>
      </c>
      <c r="B29" s="123"/>
      <c r="C29" s="124"/>
      <c r="D29" s="125"/>
      <c r="F29" s="12"/>
      <c r="G29" s="11"/>
      <c r="H29" s="11"/>
    </row>
    <row r="30" spans="1:13" s="6" customFormat="1" ht="15" customHeight="1" x14ac:dyDescent="0.2">
      <c r="A30" s="7" t="s">
        <v>30</v>
      </c>
      <c r="B30" s="123"/>
      <c r="C30" s="124"/>
      <c r="D30" s="125"/>
      <c r="F30" s="12"/>
      <c r="G30" s="126"/>
      <c r="H30" s="126"/>
    </row>
    <row r="31" spans="1:13" s="6" customFormat="1" ht="15" customHeight="1" x14ac:dyDescent="0.2">
      <c r="A31" s="7" t="s">
        <v>31</v>
      </c>
      <c r="B31" s="123"/>
      <c r="C31" s="124"/>
      <c r="D31" s="125"/>
      <c r="F31" s="12"/>
      <c r="G31" s="126"/>
      <c r="H31" s="126"/>
    </row>
    <row r="32" spans="1:13" s="6" customFormat="1" ht="15" customHeight="1" x14ac:dyDescent="0.2">
      <c r="A32" s="7" t="s">
        <v>666</v>
      </c>
      <c r="B32" s="123"/>
      <c r="C32" s="124"/>
      <c r="D32" s="125"/>
      <c r="F32" s="12"/>
      <c r="G32" s="11"/>
      <c r="H32" s="11"/>
    </row>
    <row r="33" spans="1:8" s="6" customFormat="1" ht="15" customHeight="1" x14ac:dyDescent="0.2">
      <c r="A33" s="7" t="s">
        <v>667</v>
      </c>
      <c r="B33" s="123"/>
      <c r="C33" s="124"/>
      <c r="D33" s="125"/>
      <c r="F33" s="12"/>
      <c r="G33" s="11"/>
      <c r="H33" s="11"/>
    </row>
    <row r="34" spans="1:8" s="6" customFormat="1" ht="15" customHeight="1" x14ac:dyDescent="0.2">
      <c r="A34" s="7" t="s">
        <v>668</v>
      </c>
      <c r="B34" s="123"/>
      <c r="C34" s="124"/>
      <c r="D34" s="125"/>
      <c r="G34" s="126"/>
      <c r="H34" s="126"/>
    </row>
    <row r="35" spans="1:8" s="6" customFormat="1" ht="15" customHeight="1" x14ac:dyDescent="0.2">
      <c r="A35" s="7" t="s">
        <v>669</v>
      </c>
      <c r="B35" s="123"/>
      <c r="C35" s="124"/>
      <c r="D35" s="125"/>
      <c r="G35" s="126"/>
      <c r="H35" s="126"/>
    </row>
    <row r="36" spans="1:8" s="6" customFormat="1" ht="15" customHeight="1" x14ac:dyDescent="0.2">
      <c r="A36" s="7" t="s">
        <v>706</v>
      </c>
      <c r="B36" s="123"/>
      <c r="C36" s="124"/>
      <c r="D36" s="125"/>
      <c r="G36" s="126"/>
      <c r="H36" s="126"/>
    </row>
    <row r="37" spans="1:8" s="6" customFormat="1" ht="15" customHeight="1" x14ac:dyDescent="0.2">
      <c r="A37" s="7" t="s">
        <v>670</v>
      </c>
      <c r="B37" s="123"/>
      <c r="C37" s="124"/>
      <c r="D37" s="125"/>
      <c r="G37" s="126"/>
      <c r="H37" s="126"/>
    </row>
    <row r="38" spans="1:8" s="6" customFormat="1" ht="15" customHeight="1" x14ac:dyDescent="0.2">
      <c r="A38" s="7" t="s">
        <v>671</v>
      </c>
      <c r="B38" s="123"/>
      <c r="C38" s="124"/>
      <c r="D38" s="125"/>
      <c r="G38" s="79"/>
      <c r="H38" s="79"/>
    </row>
    <row r="39" spans="1:8" s="6" customFormat="1" ht="15" customHeight="1" x14ac:dyDescent="0.2">
      <c r="A39" s="7" t="s">
        <v>672</v>
      </c>
      <c r="B39" s="123"/>
      <c r="C39" s="124"/>
      <c r="D39" s="125"/>
      <c r="G39" s="79"/>
      <c r="H39" s="79"/>
    </row>
    <row r="40" spans="1:8" s="6" customFormat="1" ht="15" customHeight="1" x14ac:dyDescent="0.2">
      <c r="A40" s="7" t="s">
        <v>32</v>
      </c>
      <c r="B40" s="123"/>
      <c r="C40" s="124"/>
      <c r="D40" s="125"/>
      <c r="G40" s="79"/>
      <c r="H40" s="79"/>
    </row>
    <row r="41" spans="1:8" s="6" customFormat="1" ht="15" customHeight="1" x14ac:dyDescent="0.2">
      <c r="A41" s="7" t="s">
        <v>673</v>
      </c>
      <c r="B41" s="123"/>
      <c r="C41" s="124"/>
      <c r="D41" s="125"/>
      <c r="G41" s="79"/>
      <c r="H41" s="79"/>
    </row>
    <row r="42" spans="1:8" s="6" customFormat="1" ht="15" customHeight="1" x14ac:dyDescent="0.2">
      <c r="A42" s="7" t="s">
        <v>674</v>
      </c>
      <c r="B42" s="123"/>
      <c r="C42" s="124"/>
      <c r="D42" s="125"/>
      <c r="G42" s="79"/>
      <c r="H42" s="79"/>
    </row>
    <row r="43" spans="1:8" s="6" customFormat="1" ht="15" customHeight="1" x14ac:dyDescent="0.2">
      <c r="A43" s="7" t="s">
        <v>707</v>
      </c>
      <c r="B43" s="123"/>
      <c r="C43" s="124"/>
      <c r="D43" s="125"/>
      <c r="G43" s="79"/>
      <c r="H43" s="79"/>
    </row>
    <row r="44" spans="1:8" s="6" customFormat="1" ht="15" customHeight="1" x14ac:dyDescent="0.2">
      <c r="A44" s="7" t="s">
        <v>33</v>
      </c>
      <c r="B44" s="123"/>
      <c r="C44" s="124"/>
      <c r="D44" s="125"/>
      <c r="G44" s="79"/>
      <c r="H44" s="79"/>
    </row>
    <row r="45" spans="1:8" s="6" customFormat="1" ht="15" customHeight="1" x14ac:dyDescent="0.2">
      <c r="A45" s="7" t="s">
        <v>34</v>
      </c>
      <c r="B45" s="123"/>
      <c r="C45" s="124"/>
      <c r="D45" s="125"/>
      <c r="G45" s="79"/>
      <c r="H45" s="79"/>
    </row>
    <row r="46" spans="1:8" s="6" customFormat="1" ht="15" customHeight="1" x14ac:dyDescent="0.2">
      <c r="A46" s="7" t="s">
        <v>62</v>
      </c>
      <c r="B46" s="123"/>
      <c r="C46" s="124"/>
      <c r="D46" s="125"/>
      <c r="G46" s="79"/>
      <c r="H46" s="79"/>
    </row>
    <row r="47" spans="1:8" s="6" customFormat="1" ht="15" customHeight="1" x14ac:dyDescent="0.2">
      <c r="A47" s="7" t="s">
        <v>663</v>
      </c>
      <c r="B47" s="123"/>
      <c r="C47" s="124"/>
      <c r="D47" s="125"/>
      <c r="E47" s="139" t="str">
        <f>HYPERLINK("https://www.pa.gov/content/dam/copapwp-pagov/en/education/documents/instruction/charter-schools/charter-school-funding/csfunding%20rtl%20for%20pde-363.pdf","RTL Deduction File")</f>
        <v>RTL Deduction File</v>
      </c>
      <c r="F47" s="140"/>
      <c r="G47" s="79" t="s">
        <v>704</v>
      </c>
      <c r="H47" s="79"/>
    </row>
    <row r="48" spans="1:8" s="6" customFormat="1" x14ac:dyDescent="0.2">
      <c r="G48" s="79"/>
      <c r="H48" s="79"/>
    </row>
    <row r="49" spans="1:10" ht="15" customHeight="1" x14ac:dyDescent="0.2">
      <c r="A49" s="122" t="s">
        <v>644</v>
      </c>
      <c r="J49" s="6"/>
    </row>
    <row r="50" spans="1:10" s="6" customFormat="1" ht="15" customHeight="1" x14ac:dyDescent="0.2">
      <c r="A50" s="7" t="s">
        <v>634</v>
      </c>
      <c r="B50" s="123"/>
      <c r="C50" s="124"/>
      <c r="D50" s="125"/>
      <c r="G50" s="80"/>
      <c r="H50" s="79"/>
      <c r="I50" s="119"/>
    </row>
    <row r="51" spans="1:10" s="6" customFormat="1" ht="15" customHeight="1" x14ac:dyDescent="0.2">
      <c r="A51" s="7" t="s">
        <v>675</v>
      </c>
      <c r="B51" s="123"/>
      <c r="C51" s="124"/>
      <c r="D51" s="125"/>
      <c r="G51" s="80"/>
      <c r="H51" s="79"/>
    </row>
    <row r="52" spans="1:10" s="6" customFormat="1" ht="15" customHeight="1" x14ac:dyDescent="0.2">
      <c r="A52" s="7" t="s">
        <v>676</v>
      </c>
      <c r="B52" s="123"/>
      <c r="C52" s="124"/>
      <c r="D52" s="125"/>
      <c r="F52" s="79"/>
      <c r="G52" s="80"/>
      <c r="H52" s="79"/>
    </row>
    <row r="53" spans="1:10" s="6" customFormat="1" ht="15" customHeight="1" x14ac:dyDescent="0.2">
      <c r="A53" s="7" t="s">
        <v>677</v>
      </c>
      <c r="B53" s="123"/>
      <c r="C53" s="124"/>
      <c r="D53" s="125"/>
      <c r="F53" s="78"/>
      <c r="G53" s="80"/>
      <c r="H53" s="79"/>
    </row>
    <row r="55" spans="1:10" ht="15" customHeight="1" x14ac:dyDescent="0.2">
      <c r="A55" s="122" t="s">
        <v>26</v>
      </c>
    </row>
    <row r="56" spans="1:10" s="6" customFormat="1" ht="15" customHeight="1" x14ac:dyDescent="0.2">
      <c r="A56" s="7" t="s">
        <v>708</v>
      </c>
      <c r="B56" s="123"/>
      <c r="C56" s="124"/>
      <c r="D56" s="125"/>
      <c r="F56" s="12"/>
      <c r="G56" s="11"/>
      <c r="H56" s="11"/>
    </row>
    <row r="57" spans="1:10" s="6" customFormat="1" ht="15" customHeight="1" x14ac:dyDescent="0.2">
      <c r="A57" s="7" t="s">
        <v>709</v>
      </c>
      <c r="B57" s="123"/>
      <c r="C57" s="124"/>
      <c r="D57" s="125"/>
      <c r="F57" s="12"/>
      <c r="G57" s="11"/>
      <c r="H57" s="11"/>
    </row>
  </sheetData>
  <sheetProtection algorithmName="SHA-512" hashValue="S9NIsImDneZxhES43Ro8Ttlc0cAAwmIChKhfa7lfApj+aiM6mR+3SWd+pqqSTClXs72ACdVAiuvYWM3Tbm4u2g==" saltValue="e3D0vqfAlor/wqhZnTg9Bg==" spinCount="100000" sheet="1" objects="1" scenarios="1"/>
  <mergeCells count="60">
    <mergeCell ref="G15:M17"/>
    <mergeCell ref="E47:F47"/>
    <mergeCell ref="B6:H6"/>
    <mergeCell ref="B8:D8"/>
    <mergeCell ref="B7:D7"/>
    <mergeCell ref="B9:H9"/>
    <mergeCell ref="G26:H26"/>
    <mergeCell ref="G21:H21"/>
    <mergeCell ref="F11:G11"/>
    <mergeCell ref="G20:H20"/>
    <mergeCell ref="G22:H22"/>
    <mergeCell ref="G14:H14"/>
    <mergeCell ref="G10:H10"/>
    <mergeCell ref="G25:H25"/>
    <mergeCell ref="E15:F17"/>
    <mergeCell ref="B43:D43"/>
    <mergeCell ref="B41:D41"/>
    <mergeCell ref="B10:E10"/>
    <mergeCell ref="B11:D11"/>
    <mergeCell ref="B26:D26"/>
    <mergeCell ref="B21:D21"/>
    <mergeCell ref="B25:D25"/>
    <mergeCell ref="B20:D20"/>
    <mergeCell ref="B15:D15"/>
    <mergeCell ref="B17:D17"/>
    <mergeCell ref="B16:D16"/>
    <mergeCell ref="B22:D22"/>
    <mergeCell ref="B37:D37"/>
    <mergeCell ref="B36:D36"/>
    <mergeCell ref="G37:H37"/>
    <mergeCell ref="B27:D27"/>
    <mergeCell ref="G27:H27"/>
    <mergeCell ref="B28:D28"/>
    <mergeCell ref="G28:H28"/>
    <mergeCell ref="B32:D32"/>
    <mergeCell ref="B29:D29"/>
    <mergeCell ref="B30:D30"/>
    <mergeCell ref="G30:H30"/>
    <mergeCell ref="B31:D31"/>
    <mergeCell ref="G31:H31"/>
    <mergeCell ref="B33:D33"/>
    <mergeCell ref="G34:H34"/>
    <mergeCell ref="G35:H35"/>
    <mergeCell ref="G36:H36"/>
    <mergeCell ref="B56:D56"/>
    <mergeCell ref="B57:D57"/>
    <mergeCell ref="B34:D34"/>
    <mergeCell ref="B35:D35"/>
    <mergeCell ref="B40:D40"/>
    <mergeCell ref="B45:D45"/>
    <mergeCell ref="B38:D38"/>
    <mergeCell ref="B42:D42"/>
    <mergeCell ref="B47:D47"/>
    <mergeCell ref="B39:D39"/>
    <mergeCell ref="B50:D50"/>
    <mergeCell ref="B51:D51"/>
    <mergeCell ref="B53:D53"/>
    <mergeCell ref="B52:D52"/>
    <mergeCell ref="B46:D46"/>
    <mergeCell ref="B44:D44"/>
  </mergeCells>
  <phoneticPr fontId="0" type="noConversion"/>
  <hyperlinks>
    <hyperlink ref="E47" r:id="rId1" display="https://www.pa.gov/content/dam/copapwp-pagov/en/education/documents/instruction/charter-schools/charter-school-funding/csfunding%20rtl%20for%20pde-363.pdf" xr:uid="{7815AE92-4680-4987-9AE8-CE606DB86B23}"/>
    <hyperlink ref="E15" r:id="rId2" display="https://www.pa.gov/content/dam/copapwp-pagov/en/education/documents/instruction/charter-schools/charter-school-funding/csfunding%20rtl%20for%20pde-363.pdf" xr:uid="{A102FE61-CC46-462D-9593-5424CDED326A}"/>
  </hyperlinks>
  <pageMargins left="0" right="0" top="0.5" bottom="0.5" header="0.25" footer="0.25"/>
  <pageSetup orientation="portrait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5DB94B-3452-40F8-A30F-9046EC9E25B4}">
          <x14:formula1>
            <xm:f>'AUN-SD-County'!$B$2:$B$501</xm:f>
          </x14:formula1>
          <xm:sqref>B6:H6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O118"/>
  <sheetViews>
    <sheetView zoomScaleNormal="100" workbookViewId="0">
      <selection activeCell="B1" sqref="B1:M1"/>
    </sheetView>
  </sheetViews>
  <sheetFormatPr defaultColWidth="10.6640625" defaultRowHeight="11.25" x14ac:dyDescent="0.2"/>
  <cols>
    <col min="1" max="1" width="2.83203125" style="14" customWidth="1"/>
    <col min="2" max="2" width="6.83203125" style="14" customWidth="1"/>
    <col min="3" max="8" width="10.83203125" style="14" customWidth="1"/>
    <col min="9" max="10" width="12.83203125" style="14" customWidth="1"/>
    <col min="11" max="12" width="12.5" style="14" customWidth="1"/>
    <col min="13" max="13" width="5.83203125" style="14" customWidth="1"/>
    <col min="14" max="14" width="16.33203125" style="14" bestFit="1" customWidth="1"/>
    <col min="15" max="16384" width="10.6640625" style="14"/>
  </cols>
  <sheetData>
    <row r="1" spans="2:13" ht="18.75" x14ac:dyDescent="0.3">
      <c r="B1" s="194" t="s">
        <v>2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2:13" ht="15.75" x14ac:dyDescent="0.25">
      <c r="B2" s="193" t="s">
        <v>0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2:13" ht="15.75" x14ac:dyDescent="0.25">
      <c r="B3" s="193" t="str">
        <f>IF('PDE-363 Data Entry'!B5="","",CONCATENATE('PDE-363 Data Entry'!B5,"-",'PDE-363 Data Entry'!D5," School Year"))</f>
        <v/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2:13" ht="12" x14ac:dyDescent="0.2">
      <c r="B4" s="205" t="s">
        <v>697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15"/>
    </row>
    <row r="6" spans="2:13" ht="12" x14ac:dyDescent="0.2">
      <c r="B6" s="166" t="s">
        <v>3</v>
      </c>
      <c r="C6" s="197"/>
      <c r="D6" s="197"/>
      <c r="E6" s="197"/>
      <c r="F6" s="197"/>
      <c r="G6" s="198"/>
      <c r="H6" s="166" t="s">
        <v>6</v>
      </c>
      <c r="I6" s="167"/>
      <c r="J6" s="168"/>
      <c r="K6" s="166" t="s">
        <v>8</v>
      </c>
      <c r="L6" s="167"/>
      <c r="M6" s="198"/>
    </row>
    <row r="7" spans="2:13" ht="16.149999999999999" customHeight="1" x14ac:dyDescent="0.2">
      <c r="B7" s="159" t="str">
        <f>IF(SDName="","",_xlfn.CONCAT(" ",SDName))</f>
        <v/>
      </c>
      <c r="C7" s="160"/>
      <c r="D7" s="160"/>
      <c r="E7" s="160"/>
      <c r="F7" s="160"/>
      <c r="G7" s="161"/>
      <c r="H7" s="159" t="str">
        <f>IF(County="","",County)</f>
        <v/>
      </c>
      <c r="I7" s="160"/>
      <c r="J7" s="161"/>
      <c r="K7" s="212" t="str">
        <f>IF(AUN="","",_xlfn.CONCAT(" ",AUN))</f>
        <v/>
      </c>
      <c r="L7" s="213"/>
      <c r="M7" s="214"/>
    </row>
    <row r="8" spans="2:13" ht="12" x14ac:dyDescent="0.2">
      <c r="B8" s="166" t="s">
        <v>4</v>
      </c>
      <c r="C8" s="197"/>
      <c r="D8" s="197"/>
      <c r="E8" s="197"/>
      <c r="F8" s="197"/>
      <c r="G8" s="198"/>
      <c r="H8" s="166" t="s">
        <v>7</v>
      </c>
      <c r="I8" s="167"/>
      <c r="J8" s="168"/>
      <c r="K8" s="166" t="s">
        <v>57</v>
      </c>
      <c r="L8" s="167"/>
      <c r="M8" s="198"/>
    </row>
    <row r="9" spans="2:13" ht="18" customHeight="1" x14ac:dyDescent="0.2">
      <c r="B9" s="159" t="str">
        <f>IF(ContactPerson="","",_xlfn.CONCAT(" ",ContactPerson))</f>
        <v/>
      </c>
      <c r="C9" s="160"/>
      <c r="D9" s="160"/>
      <c r="E9" s="160"/>
      <c r="F9" s="160"/>
      <c r="G9" s="161"/>
      <c r="H9" s="159" t="str">
        <f>IF(OR(Email1="",Email2=""),"",CONCATENATE(" ",Email1,"@",Email2))</f>
        <v/>
      </c>
      <c r="I9" s="160"/>
      <c r="J9" s="161"/>
      <c r="K9" s="212" t="str">
        <f>IF(Telephone="","",CONCATENATE(" ",Telephone,"        x ",Extension))</f>
        <v/>
      </c>
      <c r="L9" s="217"/>
      <c r="M9" s="218"/>
    </row>
    <row r="10" spans="2:13" ht="12" x14ac:dyDescent="0.2">
      <c r="B10" s="166" t="s">
        <v>5</v>
      </c>
      <c r="C10" s="197"/>
      <c r="D10" s="197"/>
      <c r="E10" s="197"/>
      <c r="F10" s="197"/>
      <c r="G10" s="197"/>
      <c r="H10" s="197"/>
      <c r="I10" s="197"/>
      <c r="J10" s="198"/>
      <c r="K10" s="166" t="s">
        <v>9</v>
      </c>
      <c r="L10" s="167"/>
      <c r="M10" s="198"/>
    </row>
    <row r="11" spans="2:13" x14ac:dyDescent="0.2">
      <c r="B11" s="206"/>
      <c r="C11" s="207"/>
      <c r="D11" s="207"/>
      <c r="E11" s="207"/>
      <c r="F11" s="207"/>
      <c r="G11" s="207"/>
      <c r="H11" s="207"/>
      <c r="I11" s="207"/>
      <c r="J11" s="208"/>
      <c r="K11" s="212"/>
      <c r="L11" s="217"/>
      <c r="M11" s="218"/>
    </row>
    <row r="12" spans="2:13" x14ac:dyDescent="0.2">
      <c r="B12" s="209"/>
      <c r="C12" s="210"/>
      <c r="D12" s="210"/>
      <c r="E12" s="210"/>
      <c r="F12" s="210"/>
      <c r="G12" s="210"/>
      <c r="H12" s="210"/>
      <c r="I12" s="210"/>
      <c r="J12" s="211"/>
      <c r="K12" s="219"/>
      <c r="L12" s="220"/>
      <c r="M12" s="221"/>
    </row>
    <row r="13" spans="2:13" x14ac:dyDescent="0.2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5"/>
    </row>
    <row r="14" spans="2:13" ht="12.75" x14ac:dyDescent="0.2">
      <c r="B14" s="199" t="str">
        <f>IF('PDE-363 Data Entry'!B5="","",CONCATENATE("Funding for Charter Schools for ",'PDE-363 Data Entry'!B5,"-",'PDE-363 Data Entry'!D5," School Year"))</f>
        <v/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</row>
    <row r="15" spans="2:13" ht="12.75" x14ac:dyDescent="0.2">
      <c r="B15" s="200" t="s">
        <v>35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</row>
    <row r="16" spans="2:13" s="17" customFormat="1" ht="12.75" x14ac:dyDescent="0.2">
      <c r="B16" s="201" t="str">
        <f>IF('PDE-363 Data Entry'!B5="","",CONCATENATE("for ",'PDE-363 Data Entry'!B5-1,"-",'PDE-363 Data Entry'!B5," School Year (immediately preceding year)"))</f>
        <v/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</row>
    <row r="17" spans="2:14" x14ac:dyDescent="0.2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5"/>
    </row>
    <row r="18" spans="2:14" ht="18" customHeight="1" x14ac:dyDescent="0.2">
      <c r="B18" s="202" t="s">
        <v>58</v>
      </c>
      <c r="C18" s="203"/>
      <c r="D18" s="203"/>
      <c r="E18" s="203"/>
      <c r="F18" s="204"/>
      <c r="G18" s="18"/>
      <c r="H18" s="18"/>
      <c r="I18" s="18"/>
      <c r="J18" s="18"/>
      <c r="K18" s="18"/>
      <c r="L18" s="18"/>
      <c r="M18" s="19"/>
    </row>
    <row r="19" spans="2:14" s="40" customFormat="1" ht="8.25" customHeight="1" x14ac:dyDescent="0.2">
      <c r="B19" s="75"/>
      <c r="C19" s="76"/>
      <c r="D19" s="76"/>
      <c r="E19" s="76"/>
      <c r="F19" s="76"/>
      <c r="G19" s="76"/>
      <c r="H19" s="38"/>
      <c r="I19" s="38"/>
      <c r="J19" s="222"/>
      <c r="K19" s="74"/>
      <c r="L19" s="74"/>
      <c r="M19" s="39"/>
    </row>
    <row r="20" spans="2:14" s="95" customFormat="1" ht="15.95" customHeight="1" x14ac:dyDescent="0.2">
      <c r="B20" s="103" t="s">
        <v>10</v>
      </c>
      <c r="C20" s="73"/>
      <c r="D20" s="73"/>
      <c r="E20" s="73"/>
      <c r="F20" s="73"/>
      <c r="G20" s="73"/>
      <c r="H20" s="93"/>
      <c r="I20" s="93"/>
      <c r="J20" s="222"/>
      <c r="K20" s="215" t="str">
        <f>IF(TotalExp="","",TotalExp)</f>
        <v/>
      </c>
      <c r="L20" s="216"/>
      <c r="M20" s="23" t="s">
        <v>11</v>
      </c>
    </row>
    <row r="21" spans="2:14" s="95" customFormat="1" ht="15.95" customHeight="1" x14ac:dyDescent="0.2">
      <c r="B21" s="103" t="s">
        <v>637</v>
      </c>
      <c r="C21" s="81"/>
      <c r="D21" s="81"/>
      <c r="E21" s="81"/>
      <c r="F21" s="81"/>
      <c r="G21" s="81"/>
      <c r="H21" s="93"/>
      <c r="I21" s="93"/>
      <c r="J21" s="107"/>
      <c r="K21" s="149">
        <f>IF(TotalDed="","",TotalDed)</f>
        <v>0</v>
      </c>
      <c r="L21" s="149"/>
      <c r="M21" s="23" t="s">
        <v>639</v>
      </c>
    </row>
    <row r="22" spans="2:14" s="95" customFormat="1" ht="15.95" customHeight="1" x14ac:dyDescent="0.2">
      <c r="B22" s="103" t="s">
        <v>638</v>
      </c>
      <c r="C22" s="81"/>
      <c r="D22" s="81"/>
      <c r="E22" s="81"/>
      <c r="F22" s="81"/>
      <c r="G22" s="81"/>
      <c r="H22" s="93"/>
      <c r="I22" s="93"/>
      <c r="J22" s="107"/>
      <c r="K22" s="149">
        <f>IF(TotalCyberDed="","",TotalCyberDed)</f>
        <v>0</v>
      </c>
      <c r="L22" s="149">
        <f>IF(TotalCyberDed="","",TotalCyberDed)</f>
        <v>0</v>
      </c>
      <c r="M22" s="23" t="s">
        <v>640</v>
      </c>
    </row>
    <row r="23" spans="2:14" s="108" customFormat="1" ht="15.95" customHeight="1" x14ac:dyDescent="0.2">
      <c r="B23" s="103" t="s">
        <v>655</v>
      </c>
      <c r="C23" s="106"/>
      <c r="D23" s="106"/>
      <c r="E23" s="106"/>
      <c r="F23" s="106"/>
      <c r="G23" s="106"/>
      <c r="H23" s="104"/>
      <c r="I23" s="104"/>
      <c r="J23" s="105"/>
      <c r="K23" s="150" t="str">
        <f>IF(TotalExp="","",TotalExp-TotalDed)</f>
        <v/>
      </c>
      <c r="L23" s="150"/>
      <c r="M23" s="23" t="s">
        <v>635</v>
      </c>
    </row>
    <row r="24" spans="2:14" s="108" customFormat="1" ht="15.95" customHeight="1" x14ac:dyDescent="0.2">
      <c r="B24" s="103" t="s">
        <v>656</v>
      </c>
      <c r="C24" s="81"/>
      <c r="D24" s="81"/>
      <c r="E24" s="81"/>
      <c r="F24" s="81"/>
      <c r="G24" s="81"/>
      <c r="H24" s="104"/>
      <c r="I24" s="104"/>
      <c r="J24" s="105"/>
      <c r="K24" s="150" t="str">
        <f>IF(TotalExp="","",TotalExp-TotalDed-TotalCyberDed)</f>
        <v/>
      </c>
      <c r="L24" s="150"/>
      <c r="M24" s="23" t="s">
        <v>636</v>
      </c>
      <c r="N24" s="120"/>
    </row>
    <row r="25" spans="2:14" s="108" customFormat="1" ht="15.95" customHeight="1" x14ac:dyDescent="0.2">
      <c r="B25" s="103"/>
      <c r="C25" s="81"/>
      <c r="D25" s="81"/>
      <c r="E25" s="81"/>
      <c r="F25" s="81"/>
      <c r="G25" s="81"/>
      <c r="H25" s="104"/>
      <c r="I25" s="104"/>
      <c r="J25" s="105"/>
      <c r="K25" s="110"/>
      <c r="L25" s="110"/>
      <c r="M25" s="23"/>
    </row>
    <row r="26" spans="2:14" s="95" customFormat="1" ht="15.95" customHeight="1" x14ac:dyDescent="0.2">
      <c r="B26" s="223" t="s">
        <v>55</v>
      </c>
      <c r="C26" s="224"/>
      <c r="D26" s="224"/>
      <c r="E26" s="224"/>
      <c r="F26" s="224"/>
      <c r="G26" s="224"/>
      <c r="H26" s="225" t="str">
        <f>IF(ADM_Total="","",ADM_Total)</f>
        <v/>
      </c>
      <c r="I26" s="225"/>
      <c r="J26" s="26" t="s">
        <v>650</v>
      </c>
      <c r="K26" s="93"/>
      <c r="L26" s="93"/>
      <c r="M26" s="109"/>
    </row>
    <row r="27" spans="2:14" s="95" customFormat="1" ht="15.95" customHeight="1" x14ac:dyDescent="0.2">
      <c r="B27" s="223" t="s">
        <v>649</v>
      </c>
      <c r="C27" s="224"/>
      <c r="D27" s="224"/>
      <c r="E27" s="224"/>
      <c r="F27" s="224"/>
      <c r="G27" s="224"/>
      <c r="H27" s="232" t="str">
        <f>IF(ADM_Cyber="","",ADM_Cyber)</f>
        <v/>
      </c>
      <c r="I27" s="232"/>
      <c r="J27" s="26" t="s">
        <v>651</v>
      </c>
      <c r="K27" s="93"/>
      <c r="L27" s="93"/>
      <c r="M27" s="109"/>
    </row>
    <row r="28" spans="2:14" s="95" customFormat="1" ht="15.95" customHeight="1" x14ac:dyDescent="0.2">
      <c r="B28" s="223" t="s">
        <v>657</v>
      </c>
      <c r="C28" s="224"/>
      <c r="D28" s="224"/>
      <c r="E28" s="224"/>
      <c r="F28" s="224"/>
      <c r="G28" s="224"/>
      <c r="H28" s="233" t="str">
        <f>IF(AUN="","",IF(AUN=102027451,0.7101,1))</f>
        <v/>
      </c>
      <c r="I28" s="233"/>
      <c r="J28" s="26" t="s">
        <v>679</v>
      </c>
      <c r="K28" s="93"/>
      <c r="L28" s="93"/>
      <c r="M28" s="109"/>
    </row>
    <row r="29" spans="2:14" ht="10.15" customHeight="1" x14ac:dyDescent="0.2">
      <c r="B29" s="37" t="s">
        <v>53</v>
      </c>
      <c r="C29" s="41"/>
      <c r="D29" s="41"/>
      <c r="E29" s="41"/>
      <c r="F29" s="41"/>
      <c r="G29" s="41"/>
      <c r="H29" s="41"/>
      <c r="I29" s="20"/>
      <c r="J29" s="20"/>
      <c r="K29" s="20"/>
      <c r="L29" s="20"/>
      <c r="M29" s="21"/>
      <c r="N29" s="121"/>
    </row>
    <row r="30" spans="2:14" ht="12.75" customHeight="1" x14ac:dyDescent="0.2">
      <c r="B30" s="170" t="s">
        <v>654</v>
      </c>
      <c r="C30" s="171"/>
      <c r="D30" s="171"/>
      <c r="E30" s="171"/>
      <c r="F30" s="171"/>
      <c r="G30" s="171"/>
      <c r="H30" s="171"/>
      <c r="I30" s="63"/>
      <c r="J30" s="64"/>
      <c r="K30" s="185" t="str">
        <f>IF(OR(NS_SelExp="",ADM_Total=""),"",ROUND(NS_SelExp/(ADM_Total),2))</f>
        <v/>
      </c>
      <c r="L30" s="186"/>
      <c r="M30" s="169" t="s">
        <v>680</v>
      </c>
      <c r="N30" s="24"/>
    </row>
    <row r="31" spans="2:14" ht="12.75" customHeight="1" x14ac:dyDescent="0.2">
      <c r="B31" s="97" t="s">
        <v>653</v>
      </c>
      <c r="C31" s="98"/>
      <c r="D31" s="98"/>
      <c r="E31" s="98"/>
      <c r="F31" s="65"/>
      <c r="G31" s="65"/>
      <c r="H31" s="65"/>
      <c r="I31" s="65"/>
      <c r="J31" s="66"/>
      <c r="K31" s="187"/>
      <c r="L31" s="188"/>
      <c r="M31" s="169"/>
    </row>
    <row r="32" spans="2:14" ht="12" x14ac:dyDescent="0.2">
      <c r="B32" s="37"/>
      <c r="C32" s="41"/>
      <c r="D32" s="41"/>
      <c r="E32" s="41"/>
      <c r="F32" s="41"/>
      <c r="G32" s="41"/>
      <c r="H32" s="41"/>
      <c r="I32" s="20"/>
      <c r="J32" s="20"/>
      <c r="K32" s="20"/>
      <c r="L32" s="20"/>
      <c r="M32" s="21"/>
    </row>
    <row r="33" spans="2:14" ht="12.75" customHeight="1" x14ac:dyDescent="0.2">
      <c r="B33" s="170" t="s">
        <v>686</v>
      </c>
      <c r="C33" s="171"/>
      <c r="D33" s="171"/>
      <c r="E33" s="171"/>
      <c r="F33" s="171"/>
      <c r="G33" s="171"/>
      <c r="H33" s="171"/>
      <c r="I33" s="63"/>
      <c r="J33" s="64"/>
      <c r="K33" s="174" t="str">
        <f>IF(OR(NS_CyberSelExp="",(ADM_Total-ADM_Cyber)=""),"",ROUND((NS_CyberSelExp/(ADM_Total-ADM_Cyber))*H28,2))</f>
        <v/>
      </c>
      <c r="L33" s="175"/>
      <c r="M33" s="169" t="s">
        <v>681</v>
      </c>
      <c r="N33" s="24"/>
    </row>
    <row r="34" spans="2:14" ht="12.75" customHeight="1" x14ac:dyDescent="0.2">
      <c r="B34" s="96" t="s">
        <v>652</v>
      </c>
      <c r="C34" s="99"/>
      <c r="D34" s="99"/>
      <c r="E34" s="65"/>
      <c r="F34" s="65"/>
      <c r="G34" s="65"/>
      <c r="H34" s="65"/>
      <c r="I34" s="65"/>
      <c r="J34" s="66"/>
      <c r="K34" s="176"/>
      <c r="L34" s="177"/>
      <c r="M34" s="169"/>
    </row>
    <row r="35" spans="2:14" x14ac:dyDescent="0.2">
      <c r="B35" s="42"/>
      <c r="C35" s="43"/>
      <c r="D35" s="43"/>
      <c r="E35" s="43"/>
      <c r="F35" s="43"/>
      <c r="G35" s="43"/>
      <c r="H35" s="43"/>
      <c r="I35" s="44"/>
      <c r="J35" s="27"/>
      <c r="K35" s="27"/>
      <c r="L35" s="27"/>
      <c r="M35" s="28"/>
    </row>
    <row r="36" spans="2:14" ht="9.9499999999999993" customHeight="1" x14ac:dyDescent="0.2">
      <c r="B36" s="189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</row>
    <row r="37" spans="2:14" ht="18" customHeight="1" x14ac:dyDescent="0.2">
      <c r="B37" s="182" t="s">
        <v>59</v>
      </c>
      <c r="C37" s="183"/>
      <c r="D37" s="183"/>
      <c r="E37" s="183"/>
      <c r="F37" s="184"/>
      <c r="G37" s="59"/>
      <c r="H37" s="59"/>
      <c r="I37" s="59"/>
      <c r="J37" s="18"/>
      <c r="K37" s="18"/>
      <c r="L37" s="18"/>
      <c r="M37" s="19"/>
    </row>
    <row r="38" spans="2:14" s="40" customFormat="1" ht="8.25" customHeight="1" x14ac:dyDescent="0.2">
      <c r="B38" s="111"/>
      <c r="C38" s="31"/>
      <c r="D38" s="31"/>
      <c r="E38" s="31"/>
      <c r="F38" s="31"/>
      <c r="G38" s="90"/>
      <c r="H38" s="112"/>
      <c r="I38" s="112"/>
      <c r="J38" s="38"/>
      <c r="K38" s="31"/>
      <c r="L38" s="31"/>
      <c r="M38" s="39"/>
    </row>
    <row r="39" spans="2:14" s="95" customFormat="1" ht="15.95" customHeight="1" x14ac:dyDescent="0.2">
      <c r="B39" s="113" t="s">
        <v>12</v>
      </c>
      <c r="C39" s="104"/>
      <c r="D39" s="104"/>
      <c r="E39" s="104"/>
      <c r="F39" s="104"/>
      <c r="G39" s="104"/>
      <c r="H39" s="151" t="str">
        <f>IF(_Exp1200="","",_Exp1200)</f>
        <v/>
      </c>
      <c r="I39" s="151"/>
      <c r="J39" s="26" t="s">
        <v>13</v>
      </c>
      <c r="K39" s="104"/>
      <c r="L39" s="104"/>
      <c r="M39" s="94"/>
    </row>
    <row r="40" spans="2:14" s="95" customFormat="1" ht="15.95" customHeight="1" x14ac:dyDescent="0.2">
      <c r="B40" s="114" t="s">
        <v>54</v>
      </c>
      <c r="C40" s="104"/>
      <c r="D40" s="104"/>
      <c r="E40" s="104"/>
      <c r="F40" s="104"/>
      <c r="G40" s="104"/>
      <c r="H40" s="150">
        <f>IF(TotalSpecDed="","",TotalSpecDed)</f>
        <v>0</v>
      </c>
      <c r="I40" s="150"/>
      <c r="J40" s="26" t="s">
        <v>24</v>
      </c>
      <c r="K40" s="93"/>
      <c r="L40" s="93"/>
      <c r="M40" s="109"/>
    </row>
    <row r="41" spans="2:14" s="95" customFormat="1" ht="15.95" customHeight="1" x14ac:dyDescent="0.2">
      <c r="B41" s="114" t="s">
        <v>696</v>
      </c>
      <c r="C41" s="104"/>
      <c r="D41" s="104"/>
      <c r="E41" s="104"/>
      <c r="F41" s="104"/>
      <c r="G41" s="104"/>
      <c r="H41" s="150" t="str">
        <f>IF(_Exp1200="","",_Exp1200-H40)</f>
        <v/>
      </c>
      <c r="I41" s="150"/>
      <c r="J41" s="26" t="s">
        <v>659</v>
      </c>
      <c r="K41" s="93"/>
      <c r="L41" s="93"/>
      <c r="M41" s="109"/>
    </row>
    <row r="42" spans="2:14" ht="6.95" customHeight="1" x14ac:dyDescent="0.2">
      <c r="B42" s="60"/>
      <c r="C42" s="58"/>
      <c r="D42" s="58"/>
      <c r="E42" s="58"/>
      <c r="F42" s="58"/>
      <c r="G42" s="58"/>
      <c r="H42" s="58"/>
      <c r="I42" s="58"/>
      <c r="J42" s="26"/>
      <c r="K42" s="20"/>
      <c r="L42" s="20"/>
      <c r="M42" s="21"/>
    </row>
    <row r="43" spans="2:14" ht="11.25" customHeight="1" x14ac:dyDescent="0.2">
      <c r="B43" s="156" t="s">
        <v>658</v>
      </c>
      <c r="C43" s="157"/>
      <c r="D43" s="157"/>
      <c r="E43" s="157"/>
      <c r="F43" s="157"/>
      <c r="G43" s="157"/>
      <c r="H43" s="115"/>
      <c r="J43" s="20"/>
      <c r="K43" s="191"/>
      <c r="L43" s="191"/>
      <c r="M43" s="21"/>
    </row>
    <row r="44" spans="2:14" ht="12.75" x14ac:dyDescent="0.2">
      <c r="B44" s="158"/>
      <c r="C44" s="157"/>
      <c r="D44" s="157"/>
      <c r="E44" s="157"/>
      <c r="F44" s="157"/>
      <c r="G44" s="157"/>
      <c r="H44" s="152" t="str">
        <f>IF(H26="","",ROUND(H26*0.16,3))</f>
        <v/>
      </c>
      <c r="I44" s="152"/>
      <c r="J44" s="92" t="s">
        <v>660</v>
      </c>
      <c r="K44" s="191"/>
      <c r="L44" s="191"/>
      <c r="M44" s="29"/>
    </row>
    <row r="45" spans="2:14" ht="6.95" customHeight="1" x14ac:dyDescent="0.2">
      <c r="B45" s="60"/>
      <c r="C45" s="58"/>
      <c r="D45" s="58"/>
      <c r="E45" s="58"/>
      <c r="F45" s="58"/>
      <c r="G45" s="58"/>
      <c r="H45" s="58"/>
      <c r="I45" s="58"/>
      <c r="J45" s="20"/>
      <c r="K45" s="20"/>
      <c r="L45" s="20"/>
      <c r="M45" s="21"/>
    </row>
    <row r="46" spans="2:14" s="95" customFormat="1" ht="12.75" x14ac:dyDescent="0.2">
      <c r="B46" s="178" t="s">
        <v>56</v>
      </c>
      <c r="C46" s="179"/>
      <c r="D46" s="179"/>
      <c r="E46" s="179"/>
      <c r="F46" s="179"/>
      <c r="G46" s="179"/>
      <c r="H46" s="180" t="str">
        <f>IF(ADM_Spec="","",ADM_Spec)</f>
        <v/>
      </c>
      <c r="I46" s="180"/>
      <c r="J46" s="92" t="s">
        <v>682</v>
      </c>
      <c r="K46" s="181"/>
      <c r="L46" s="181"/>
      <c r="M46" s="94"/>
    </row>
    <row r="47" spans="2:14" ht="6.95" customHeight="1" x14ac:dyDescent="0.2">
      <c r="B47" s="60"/>
      <c r="C47" s="58"/>
      <c r="D47" s="58"/>
      <c r="E47" s="58"/>
      <c r="F47" s="58"/>
      <c r="G47" s="58"/>
      <c r="H47" s="58"/>
      <c r="I47" s="58"/>
      <c r="J47" s="20"/>
      <c r="K47" s="20"/>
      <c r="L47" s="20"/>
      <c r="M47" s="21"/>
    </row>
    <row r="48" spans="2:14" ht="12.75" x14ac:dyDescent="0.2">
      <c r="B48" s="156" t="s">
        <v>694</v>
      </c>
      <c r="C48" s="157"/>
      <c r="D48" s="157"/>
      <c r="E48" s="157"/>
      <c r="F48" s="157"/>
      <c r="G48" s="157"/>
      <c r="H48" s="74"/>
      <c r="M48" s="21"/>
    </row>
    <row r="49" spans="2:15" s="24" customFormat="1" ht="12.75" x14ac:dyDescent="0.2">
      <c r="B49" s="158"/>
      <c r="C49" s="157"/>
      <c r="D49" s="157"/>
      <c r="E49" s="157"/>
      <c r="F49" s="157"/>
      <c r="G49" s="157"/>
      <c r="H49" s="153" t="str">
        <f>IF(S_SelExp="","",ROUND(S_SelExp/ADM_16Percent,2))</f>
        <v/>
      </c>
      <c r="I49" s="153"/>
      <c r="J49" s="26" t="s">
        <v>661</v>
      </c>
      <c r="M49" s="21"/>
    </row>
    <row r="50" spans="2:15" ht="6" customHeight="1" x14ac:dyDescent="0.2">
      <c r="B50" s="6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1"/>
    </row>
    <row r="51" spans="2:15" ht="11.25" customHeight="1" x14ac:dyDescent="0.2">
      <c r="B51" s="156" t="s">
        <v>693</v>
      </c>
      <c r="C51" s="157"/>
      <c r="D51" s="157"/>
      <c r="E51" s="157"/>
      <c r="F51" s="157"/>
      <c r="G51" s="157"/>
      <c r="H51" s="74"/>
      <c r="I51" s="74"/>
      <c r="K51" s="20"/>
      <c r="L51" s="20"/>
      <c r="M51" s="21"/>
    </row>
    <row r="52" spans="2:15" ht="11.25" customHeight="1" x14ac:dyDescent="0.2">
      <c r="B52" s="158"/>
      <c r="C52" s="157"/>
      <c r="D52" s="157"/>
      <c r="E52" s="157"/>
      <c r="F52" s="157"/>
      <c r="G52" s="157"/>
      <c r="H52" s="153" t="str">
        <f>IF(S_SelExp="","",ROUND(S_SelExp/ADM_Spec,2))</f>
        <v/>
      </c>
      <c r="I52" s="153"/>
      <c r="J52" s="26" t="s">
        <v>662</v>
      </c>
      <c r="K52" s="20"/>
      <c r="L52" s="20"/>
      <c r="M52" s="21"/>
    </row>
    <row r="53" spans="2:15" ht="6.95" customHeight="1" x14ac:dyDescent="0.2">
      <c r="B53" s="101"/>
      <c r="C53" s="20"/>
      <c r="D53" s="20"/>
      <c r="E53" s="20"/>
      <c r="F53" s="20"/>
      <c r="G53" s="20"/>
      <c r="I53" s="74"/>
      <c r="J53" s="20"/>
      <c r="K53" s="20"/>
      <c r="L53" s="20"/>
      <c r="M53" s="21"/>
    </row>
    <row r="54" spans="2:15" s="95" customFormat="1" ht="15.95" customHeight="1" x14ac:dyDescent="0.2">
      <c r="B54" s="116" t="s">
        <v>692</v>
      </c>
      <c r="C54" s="93"/>
      <c r="D54" s="93"/>
      <c r="E54" s="93"/>
      <c r="F54" s="93"/>
      <c r="G54" s="93"/>
      <c r="H54" s="149" t="str">
        <f>IF(Nonspecial="","",ROUND(Nonspecial+Special2,2))</f>
        <v/>
      </c>
      <c r="I54" s="149"/>
      <c r="J54" s="26" t="s">
        <v>683</v>
      </c>
      <c r="K54" s="93"/>
      <c r="L54" s="93"/>
      <c r="M54" s="109"/>
      <c r="O54" s="117"/>
    </row>
    <row r="55" spans="2:15" s="95" customFormat="1" ht="15.95" customHeight="1" x14ac:dyDescent="0.2">
      <c r="B55" s="116" t="s">
        <v>695</v>
      </c>
      <c r="C55" s="93"/>
      <c r="D55" s="93"/>
      <c r="E55" s="93"/>
      <c r="F55" s="93"/>
      <c r="G55" s="93"/>
      <c r="H55" s="149" t="str">
        <f>IF(Nonspecial="","",ROUND(NonspecialCyber*1.89,2))</f>
        <v/>
      </c>
      <c r="I55" s="149"/>
      <c r="J55" s="26" t="s">
        <v>688</v>
      </c>
      <c r="K55" s="93"/>
      <c r="L55" s="93"/>
      <c r="M55" s="109"/>
      <c r="O55" s="117"/>
    </row>
    <row r="56" spans="2:15" ht="12" x14ac:dyDescent="0.2">
      <c r="B56" s="102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1"/>
      <c r="N56" s="121"/>
    </row>
    <row r="57" spans="2:15" ht="12.75" x14ac:dyDescent="0.2">
      <c r="B57" s="170" t="s">
        <v>687</v>
      </c>
      <c r="C57" s="171"/>
      <c r="D57" s="171"/>
      <c r="E57" s="171"/>
      <c r="F57" s="171"/>
      <c r="G57" s="171"/>
      <c r="H57" s="171"/>
      <c r="I57" s="63"/>
      <c r="J57" s="64"/>
      <c r="K57" s="185" t="str">
        <f>IF(Nonspecial="","",ROUND(Nonspecial+Special1,2))</f>
        <v/>
      </c>
      <c r="L57" s="186"/>
      <c r="M57" s="169" t="s">
        <v>684</v>
      </c>
      <c r="N57" s="24"/>
    </row>
    <row r="58" spans="2:15" ht="12.75" x14ac:dyDescent="0.2">
      <c r="B58" s="97" t="s">
        <v>653</v>
      </c>
      <c r="C58" s="98"/>
      <c r="D58" s="98"/>
      <c r="E58" s="98"/>
      <c r="F58" s="65"/>
      <c r="G58" s="65"/>
      <c r="H58" s="65"/>
      <c r="I58" s="65"/>
      <c r="J58" s="66"/>
      <c r="K58" s="187"/>
      <c r="L58" s="188"/>
      <c r="M58" s="169"/>
    </row>
    <row r="59" spans="2:15" ht="15" customHeight="1" x14ac:dyDescent="0.2">
      <c r="B59" s="6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1"/>
    </row>
    <row r="60" spans="2:15" ht="13.9" customHeight="1" x14ac:dyDescent="0.2">
      <c r="B60" s="172" t="s">
        <v>689</v>
      </c>
      <c r="C60" s="173"/>
      <c r="D60" s="173"/>
      <c r="E60" s="173"/>
      <c r="F60" s="173"/>
      <c r="G60" s="173"/>
      <c r="H60" s="173"/>
      <c r="I60" s="173"/>
      <c r="J60" s="64"/>
      <c r="K60" s="174" t="str">
        <f>IF(NonspecialCyber="","",MIN(H54,H55))</f>
        <v/>
      </c>
      <c r="L60" s="175"/>
      <c r="M60" s="169" t="s">
        <v>685</v>
      </c>
      <c r="N60" s="24"/>
    </row>
    <row r="61" spans="2:15" ht="12.75" x14ac:dyDescent="0.2">
      <c r="B61" s="96" t="s">
        <v>652</v>
      </c>
      <c r="C61" s="98"/>
      <c r="D61" s="98"/>
      <c r="E61" s="65"/>
      <c r="F61" s="65"/>
      <c r="G61" s="65"/>
      <c r="H61" s="65"/>
      <c r="I61" s="65"/>
      <c r="J61" s="66"/>
      <c r="K61" s="176"/>
      <c r="L61" s="177"/>
      <c r="M61" s="169"/>
    </row>
    <row r="62" spans="2:15" x14ac:dyDescent="0.2">
      <c r="B62" s="62"/>
      <c r="C62" s="30"/>
      <c r="D62" s="30"/>
      <c r="E62" s="30"/>
      <c r="F62" s="30"/>
      <c r="G62" s="30"/>
      <c r="H62" s="30"/>
      <c r="I62" s="30"/>
      <c r="J62" s="27"/>
      <c r="K62" s="27"/>
      <c r="L62" s="27"/>
      <c r="M62" s="28"/>
    </row>
    <row r="64" spans="2:15" ht="12" x14ac:dyDescent="0.2">
      <c r="B64" s="24" t="s">
        <v>691</v>
      </c>
    </row>
    <row r="65" spans="2:13" ht="12" x14ac:dyDescent="0.2">
      <c r="B65" s="24" t="s">
        <v>1</v>
      </c>
    </row>
    <row r="67" spans="2:13" ht="12" x14ac:dyDescent="0.2">
      <c r="B67" s="205" t="s">
        <v>697</v>
      </c>
      <c r="C67" s="205"/>
      <c r="D67" s="205"/>
      <c r="E67" s="31"/>
      <c r="F67" s="31"/>
      <c r="G67" s="31"/>
      <c r="H67" s="31"/>
      <c r="I67" s="31"/>
      <c r="J67" s="31"/>
      <c r="K67" s="165" t="str">
        <f>IF('PDE-363 Data Entry'!B5="","",CONCATENATE('PDE-363 Data Entry'!B5,"-",'PDE-363 Data Entry'!D5," School Year"))</f>
        <v/>
      </c>
      <c r="L67" s="165"/>
      <c r="M67" s="165"/>
    </row>
    <row r="69" spans="2:13" ht="12" x14ac:dyDescent="0.2">
      <c r="B69" s="166" t="s">
        <v>3</v>
      </c>
      <c r="C69" s="197"/>
      <c r="D69" s="197"/>
      <c r="E69" s="197"/>
      <c r="F69" s="197"/>
      <c r="G69" s="198"/>
      <c r="H69" s="166" t="s">
        <v>6</v>
      </c>
      <c r="I69" s="167"/>
      <c r="J69" s="168"/>
      <c r="K69" s="166" t="s">
        <v>8</v>
      </c>
      <c r="L69" s="167"/>
      <c r="M69" s="198"/>
    </row>
    <row r="70" spans="2:13" ht="12" customHeight="1" x14ac:dyDescent="0.2">
      <c r="B70" s="159" t="str">
        <f>IF(SDName="","",SDName)</f>
        <v/>
      </c>
      <c r="C70" s="160"/>
      <c r="D70" s="160"/>
      <c r="E70" s="160"/>
      <c r="F70" s="160"/>
      <c r="G70" s="161"/>
      <c r="H70" s="159" t="str">
        <f>IF(County="","",County)</f>
        <v/>
      </c>
      <c r="I70" s="160"/>
      <c r="J70" s="161"/>
      <c r="K70" s="212" t="str">
        <f>IF(AUN="","",AUN)</f>
        <v/>
      </c>
      <c r="L70" s="213"/>
      <c r="M70" s="214"/>
    </row>
    <row r="71" spans="2:13" ht="12" customHeight="1" x14ac:dyDescent="0.2">
      <c r="B71" s="162"/>
      <c r="C71" s="163"/>
      <c r="D71" s="163"/>
      <c r="E71" s="163"/>
      <c r="F71" s="163"/>
      <c r="G71" s="164"/>
      <c r="H71" s="162"/>
      <c r="I71" s="163"/>
      <c r="J71" s="164"/>
      <c r="K71" s="229"/>
      <c r="L71" s="230"/>
      <c r="M71" s="231"/>
    </row>
    <row r="72" spans="2:13" x14ac:dyDescent="0.2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5"/>
    </row>
    <row r="73" spans="2:13" ht="12" customHeight="1" x14ac:dyDescent="0.2">
      <c r="B73" s="47" t="s">
        <v>647</v>
      </c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9"/>
    </row>
    <row r="74" spans="2:13" ht="12" customHeight="1" x14ac:dyDescent="0.2">
      <c r="B74" s="50" t="s">
        <v>648</v>
      </c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2"/>
    </row>
    <row r="75" spans="2:13" ht="12" customHeight="1" x14ac:dyDescent="0.2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2"/>
    </row>
    <row r="76" spans="2:13" ht="12" customHeight="1" x14ac:dyDescent="0.2">
      <c r="B76" s="100" t="s">
        <v>60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4"/>
    </row>
    <row r="77" spans="2:13" x14ac:dyDescent="0.2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5"/>
    </row>
    <row r="78" spans="2:13" ht="12.75" x14ac:dyDescent="0.2">
      <c r="B78" s="227" t="s">
        <v>641</v>
      </c>
      <c r="C78" s="228"/>
      <c r="D78" s="228"/>
      <c r="E78" s="228"/>
      <c r="F78" s="228"/>
      <c r="G78" s="228"/>
      <c r="H78" s="18"/>
      <c r="I78" s="18"/>
      <c r="J78" s="18"/>
      <c r="K78" s="18"/>
      <c r="L78" s="18"/>
      <c r="M78" s="19"/>
    </row>
    <row r="79" spans="2:13" s="40" customFormat="1" ht="15" customHeight="1" x14ac:dyDescent="0.2">
      <c r="B79" s="55"/>
      <c r="C79" s="8" t="s">
        <v>36</v>
      </c>
      <c r="D79" s="73"/>
      <c r="E79" s="73"/>
      <c r="F79" s="73"/>
      <c r="G79" s="38"/>
      <c r="H79" s="38"/>
      <c r="I79" s="226" t="str">
        <f>IF(Exp1100F="","",Exp1100F)</f>
        <v/>
      </c>
      <c r="J79" s="226"/>
      <c r="K79" s="56"/>
      <c r="L79" s="56"/>
      <c r="M79" s="57"/>
    </row>
    <row r="80" spans="2:13" ht="15" customHeight="1" x14ac:dyDescent="0.2">
      <c r="B80" s="25"/>
      <c r="C80" s="8" t="s">
        <v>28</v>
      </c>
      <c r="D80" s="81"/>
      <c r="E80" s="81"/>
      <c r="F80" s="81"/>
      <c r="G80" s="81"/>
      <c r="H80" s="31"/>
      <c r="I80" s="226" t="str">
        <f>IF(_Exp1200="","",_Exp1200)</f>
        <v/>
      </c>
      <c r="J80" s="226"/>
      <c r="K80" s="32"/>
      <c r="L80" s="32"/>
      <c r="M80" s="29"/>
    </row>
    <row r="81" spans="2:13" ht="15" customHeight="1" x14ac:dyDescent="0.2">
      <c r="B81" s="25"/>
      <c r="C81" s="8" t="s">
        <v>37</v>
      </c>
      <c r="D81" s="81"/>
      <c r="E81" s="81"/>
      <c r="F81" s="81"/>
      <c r="G81" s="81"/>
      <c r="H81" s="81"/>
      <c r="I81" s="192" t="str">
        <f>IF(Exp1300F="","",Exp1300F)</f>
        <v/>
      </c>
      <c r="J81" s="192"/>
      <c r="K81" s="32"/>
      <c r="L81" s="32"/>
      <c r="M81" s="29"/>
    </row>
    <row r="82" spans="2:13" ht="15" customHeight="1" x14ac:dyDescent="0.2">
      <c r="B82" s="25"/>
      <c r="C82" s="8" t="s">
        <v>38</v>
      </c>
      <c r="D82" s="81"/>
      <c r="E82" s="81"/>
      <c r="F82" s="81"/>
      <c r="G82" s="81"/>
      <c r="H82" s="81"/>
      <c r="I82" s="192" t="str">
        <f>IF(Exp1400F="","",Exp1400F)</f>
        <v/>
      </c>
      <c r="J82" s="192"/>
      <c r="K82" s="32"/>
      <c r="L82" s="32"/>
      <c r="M82" s="29"/>
    </row>
    <row r="83" spans="2:13" ht="15" customHeight="1" x14ac:dyDescent="0.2">
      <c r="B83" s="25"/>
      <c r="C83" s="8" t="s">
        <v>29</v>
      </c>
      <c r="D83" s="81"/>
      <c r="E83" s="81"/>
      <c r="F83" s="81"/>
      <c r="G83" s="81"/>
      <c r="H83" s="81"/>
      <c r="I83" s="192" t="str">
        <f>IF(_Exp1500="","",_Exp1500)</f>
        <v/>
      </c>
      <c r="J83" s="192"/>
      <c r="K83" s="20"/>
      <c r="L83" s="20"/>
      <c r="M83" s="21"/>
    </row>
    <row r="84" spans="2:13" ht="15" customHeight="1" x14ac:dyDescent="0.2">
      <c r="B84" s="25"/>
      <c r="C84" s="8" t="s">
        <v>30</v>
      </c>
      <c r="D84" s="81"/>
      <c r="E84" s="81"/>
      <c r="F84" s="81"/>
      <c r="G84" s="81"/>
      <c r="H84" s="81"/>
      <c r="I84" s="192" t="str">
        <f>IF(_Exp1600="","",_Exp1600)</f>
        <v/>
      </c>
      <c r="J84" s="192"/>
      <c r="K84" s="32"/>
      <c r="L84" s="32"/>
      <c r="M84" s="29"/>
    </row>
    <row r="85" spans="2:13" ht="15" customHeight="1" x14ac:dyDescent="0.2">
      <c r="B85" s="25"/>
      <c r="C85" s="8" t="s">
        <v>31</v>
      </c>
      <c r="D85" s="81"/>
      <c r="E85" s="81"/>
      <c r="F85" s="81"/>
      <c r="G85" s="81"/>
      <c r="H85" s="81"/>
      <c r="I85" s="192" t="str">
        <f>IF(_Exp1700="","",_Exp1700)</f>
        <v/>
      </c>
      <c r="J85" s="192"/>
      <c r="K85" s="32"/>
      <c r="L85" s="32"/>
      <c r="M85" s="29"/>
    </row>
    <row r="86" spans="2:13" ht="15" customHeight="1" x14ac:dyDescent="0.2">
      <c r="B86" s="25"/>
      <c r="C86" s="8" t="s">
        <v>39</v>
      </c>
      <c r="D86" s="81"/>
      <c r="E86" s="81"/>
      <c r="F86" s="81"/>
      <c r="G86" s="81"/>
      <c r="H86" s="81"/>
      <c r="I86" s="192" t="str">
        <f>IF(Exp1800F="","",Exp1800F)</f>
        <v/>
      </c>
      <c r="J86" s="192"/>
      <c r="K86" s="32"/>
      <c r="L86" s="32"/>
      <c r="M86" s="29"/>
    </row>
    <row r="87" spans="2:13" ht="15" customHeight="1" x14ac:dyDescent="0.2">
      <c r="B87" s="25"/>
      <c r="C87" s="8" t="s">
        <v>40</v>
      </c>
      <c r="D87" s="81"/>
      <c r="E87" s="81"/>
      <c r="F87" s="81"/>
      <c r="G87" s="81"/>
      <c r="H87" s="81"/>
      <c r="I87" s="192" t="str">
        <f>IF(Exp1800PreK="","",Exp1800PreK)</f>
        <v/>
      </c>
      <c r="J87" s="192"/>
      <c r="K87" s="32"/>
      <c r="L87" s="32"/>
      <c r="M87" s="29"/>
    </row>
    <row r="88" spans="2:13" ht="15" customHeight="1" x14ac:dyDescent="0.2">
      <c r="B88" s="25"/>
      <c r="C88" s="8" t="s">
        <v>41</v>
      </c>
      <c r="D88" s="81"/>
      <c r="E88" s="81"/>
      <c r="F88" s="81"/>
      <c r="G88" s="81"/>
      <c r="H88" s="81"/>
      <c r="I88" s="192" t="str">
        <f>IF(Exp2100F="","",Exp2100F)</f>
        <v/>
      </c>
      <c r="J88" s="192"/>
      <c r="K88" s="32"/>
      <c r="L88" s="32"/>
      <c r="M88" s="29"/>
    </row>
    <row r="89" spans="2:13" ht="15" customHeight="1" x14ac:dyDescent="0.2">
      <c r="B89" s="25"/>
      <c r="C89" s="8" t="s">
        <v>42</v>
      </c>
      <c r="D89" s="81"/>
      <c r="E89" s="81"/>
      <c r="F89" s="81"/>
      <c r="G89" s="81"/>
      <c r="H89" s="81"/>
      <c r="I89" s="192" t="str">
        <f>IF(Exp2200F="","",Exp2200F)</f>
        <v/>
      </c>
      <c r="J89" s="192"/>
      <c r="K89" s="32"/>
      <c r="L89" s="32"/>
      <c r="M89" s="29"/>
    </row>
    <row r="90" spans="2:13" ht="15" customHeight="1" x14ac:dyDescent="0.2">
      <c r="B90" s="25"/>
      <c r="C90" s="8" t="s">
        <v>43</v>
      </c>
      <c r="D90" s="81"/>
      <c r="E90" s="81"/>
      <c r="F90" s="81"/>
      <c r="G90" s="81"/>
      <c r="H90" s="81"/>
      <c r="I90" s="192" t="str">
        <f>IF(Exp2300F="","",Exp2300F)</f>
        <v/>
      </c>
      <c r="J90" s="192"/>
      <c r="K90" s="32"/>
      <c r="L90" s="32"/>
      <c r="M90" s="29"/>
    </row>
    <row r="91" spans="2:13" ht="15" customHeight="1" x14ac:dyDescent="0.2">
      <c r="B91" s="25"/>
      <c r="C91" s="8" t="s">
        <v>44</v>
      </c>
      <c r="D91" s="81"/>
      <c r="E91" s="81"/>
      <c r="F91" s="81"/>
      <c r="G91" s="81"/>
      <c r="H91" s="81"/>
      <c r="I91" s="192" t="str">
        <f>IF(Exp2400F="","",Exp2400F)</f>
        <v/>
      </c>
      <c r="J91" s="192"/>
      <c r="K91" s="32"/>
      <c r="L91" s="32"/>
      <c r="M91" s="29"/>
    </row>
    <row r="92" spans="2:13" ht="15" customHeight="1" x14ac:dyDescent="0.2">
      <c r="B92" s="25"/>
      <c r="C92" s="8" t="s">
        <v>45</v>
      </c>
      <c r="D92" s="81"/>
      <c r="E92" s="81"/>
      <c r="F92" s="81"/>
      <c r="G92" s="81"/>
      <c r="H92" s="81"/>
      <c r="I92" s="192" t="str">
        <f>IF(Exp2500F="","",Exp2500F)</f>
        <v/>
      </c>
      <c r="J92" s="192"/>
      <c r="K92" s="32"/>
      <c r="L92" s="32"/>
      <c r="M92" s="29"/>
    </row>
    <row r="93" spans="2:13" ht="15" customHeight="1" x14ac:dyDescent="0.2">
      <c r="B93" s="25"/>
      <c r="C93" s="8" t="s">
        <v>46</v>
      </c>
      <c r="D93" s="81"/>
      <c r="E93" s="81"/>
      <c r="F93" s="81"/>
      <c r="G93" s="81"/>
      <c r="H93" s="81"/>
      <c r="I93" s="192" t="str">
        <f>IF(Exp2600F="","",Exp2600F)</f>
        <v/>
      </c>
      <c r="J93" s="192"/>
      <c r="K93" s="32"/>
      <c r="L93" s="32"/>
      <c r="M93" s="29"/>
    </row>
    <row r="94" spans="2:13" ht="15" customHeight="1" x14ac:dyDescent="0.2">
      <c r="B94" s="25"/>
      <c r="C94" s="8" t="s">
        <v>32</v>
      </c>
      <c r="D94" s="81"/>
      <c r="E94" s="81"/>
      <c r="F94" s="81"/>
      <c r="G94" s="81"/>
      <c r="H94" s="81"/>
      <c r="I94" s="192" t="str">
        <f>IF(_Exp2700="","",_Exp2700)</f>
        <v/>
      </c>
      <c r="J94" s="192"/>
      <c r="K94" s="32"/>
      <c r="L94" s="32"/>
      <c r="M94" s="29"/>
    </row>
    <row r="95" spans="2:13" ht="15" customHeight="1" x14ac:dyDescent="0.2">
      <c r="B95" s="25"/>
      <c r="C95" s="8" t="s">
        <v>47</v>
      </c>
      <c r="D95" s="81"/>
      <c r="E95" s="81"/>
      <c r="F95" s="81"/>
      <c r="G95" s="81"/>
      <c r="H95" s="81"/>
      <c r="I95" s="192" t="str">
        <f>IF(Exp2800F="","",Exp2800F)</f>
        <v/>
      </c>
      <c r="J95" s="192"/>
      <c r="K95" s="32"/>
      <c r="L95" s="32"/>
      <c r="M95" s="29"/>
    </row>
    <row r="96" spans="2:13" ht="15" customHeight="1" x14ac:dyDescent="0.2">
      <c r="B96" s="25"/>
      <c r="C96" s="8" t="s">
        <v>48</v>
      </c>
      <c r="D96" s="81"/>
      <c r="E96" s="81"/>
      <c r="F96" s="81"/>
      <c r="G96" s="81"/>
      <c r="H96" s="81"/>
      <c r="I96" s="192" t="str">
        <f>IF(Exp2900F="","",Exp2900F)</f>
        <v/>
      </c>
      <c r="J96" s="192"/>
      <c r="K96" s="32"/>
      <c r="L96" s="32"/>
      <c r="M96" s="29"/>
    </row>
    <row r="97" spans="2:15" ht="15" customHeight="1" x14ac:dyDescent="0.2">
      <c r="B97" s="25"/>
      <c r="C97" s="8" t="s">
        <v>49</v>
      </c>
      <c r="D97" s="81"/>
      <c r="E97" s="81"/>
      <c r="F97" s="81"/>
      <c r="G97" s="81"/>
      <c r="H97" s="81"/>
      <c r="I97" s="192" t="str">
        <f>IF(Exp3000F="","",Exp3000F)</f>
        <v/>
      </c>
      <c r="J97" s="192"/>
      <c r="K97" s="32"/>
      <c r="L97" s="32"/>
      <c r="M97" s="29"/>
    </row>
    <row r="98" spans="2:15" ht="15" customHeight="1" x14ac:dyDescent="0.2">
      <c r="B98" s="25"/>
      <c r="C98" s="8" t="s">
        <v>33</v>
      </c>
      <c r="D98" s="81"/>
      <c r="E98" s="81"/>
      <c r="F98" s="81"/>
      <c r="G98" s="81"/>
      <c r="H98" s="81"/>
      <c r="I98" s="192" t="str">
        <f>IF(_Exp4000="","",_Exp4000)</f>
        <v/>
      </c>
      <c r="J98" s="192"/>
      <c r="K98" s="32"/>
      <c r="L98" s="32"/>
      <c r="M98" s="29"/>
    </row>
    <row r="99" spans="2:15" ht="15" customHeight="1" x14ac:dyDescent="0.2">
      <c r="B99" s="25"/>
      <c r="C99" s="8" t="s">
        <v>34</v>
      </c>
      <c r="D99" s="81"/>
      <c r="E99" s="81"/>
      <c r="F99" s="81"/>
      <c r="G99" s="81"/>
      <c r="H99" s="81"/>
      <c r="I99" s="192" t="str">
        <f>IF(_Exp5000="","",_Exp5000)</f>
        <v/>
      </c>
      <c r="J99" s="192"/>
      <c r="K99" s="32"/>
      <c r="L99" s="32"/>
      <c r="M99" s="29"/>
    </row>
    <row r="100" spans="2:15" ht="15" customHeight="1" x14ac:dyDescent="0.2">
      <c r="B100" s="25"/>
      <c r="C100" s="8" t="s">
        <v>62</v>
      </c>
      <c r="D100" s="81"/>
      <c r="E100" s="81"/>
      <c r="F100" s="81"/>
      <c r="G100" s="81"/>
      <c r="H100" s="81"/>
      <c r="I100" s="192" t="str">
        <f>IF(Exp1100F="","",Exp1100F)</f>
        <v/>
      </c>
      <c r="J100" s="192"/>
      <c r="K100" s="32"/>
      <c r="L100" s="32"/>
      <c r="M100" s="29"/>
    </row>
    <row r="101" spans="2:15" ht="15" customHeight="1" x14ac:dyDescent="0.2">
      <c r="B101" s="25"/>
      <c r="C101" s="8" t="s">
        <v>633</v>
      </c>
      <c r="D101" s="81"/>
      <c r="E101" s="81"/>
      <c r="F101" s="81"/>
      <c r="G101" s="81"/>
      <c r="H101" s="81"/>
      <c r="I101" s="192" t="str">
        <f>IF(_Rev75xx="","",_Rev75xx)</f>
        <v/>
      </c>
      <c r="J101" s="192"/>
      <c r="K101" s="32"/>
      <c r="L101" s="32"/>
      <c r="M101" s="29"/>
    </row>
    <row r="102" spans="2:15" ht="15.95" customHeight="1" x14ac:dyDescent="0.2">
      <c r="B102" s="25"/>
      <c r="C102" s="88" t="s">
        <v>700</v>
      </c>
      <c r="D102" s="81"/>
      <c r="E102" s="81"/>
      <c r="F102" s="81"/>
      <c r="G102" s="81"/>
      <c r="H102" s="20"/>
      <c r="I102" s="20"/>
      <c r="J102" s="22"/>
      <c r="K102" s="234">
        <f>IF(SUM(I79:J101)=0,0,SUM(I79:J101))</f>
        <v>0</v>
      </c>
      <c r="L102" s="234"/>
      <c r="M102" s="23" t="s">
        <v>639</v>
      </c>
    </row>
    <row r="103" spans="2:15" ht="15" customHeight="1" x14ac:dyDescent="0.2">
      <c r="B103" s="25"/>
      <c r="C103" s="81"/>
      <c r="D103" s="81"/>
      <c r="E103" s="81"/>
      <c r="F103" s="81"/>
      <c r="G103" s="81"/>
      <c r="H103" s="81"/>
      <c r="I103" s="83"/>
      <c r="J103" s="83"/>
      <c r="M103" s="29"/>
    </row>
    <row r="104" spans="2:15" ht="15" customHeight="1" x14ac:dyDescent="0.2">
      <c r="B104" s="84" t="s">
        <v>642</v>
      </c>
      <c r="C104" s="85"/>
      <c r="D104" s="85"/>
      <c r="E104" s="85"/>
      <c r="F104" s="85"/>
      <c r="G104" s="85"/>
      <c r="H104" s="81"/>
      <c r="I104" s="83"/>
      <c r="J104" s="83"/>
      <c r="K104" s="32"/>
      <c r="L104" s="32"/>
      <c r="M104" s="29"/>
    </row>
    <row r="105" spans="2:15" s="40" customFormat="1" ht="15" customHeight="1" x14ac:dyDescent="0.2">
      <c r="B105" s="55"/>
      <c r="C105" s="81" t="s">
        <v>634</v>
      </c>
      <c r="D105" s="73"/>
      <c r="E105" s="73"/>
      <c r="F105" s="73"/>
      <c r="G105" s="38"/>
      <c r="H105" s="38"/>
      <c r="I105" s="226" t="str">
        <f>IF(_Exp1100562="","",_Exp1100562)</f>
        <v/>
      </c>
      <c r="J105" s="226"/>
      <c r="K105" s="56"/>
      <c r="L105" s="56"/>
      <c r="M105" s="57"/>
    </row>
    <row r="106" spans="2:15" s="40" customFormat="1" ht="15" customHeight="1" x14ac:dyDescent="0.2">
      <c r="B106" s="55"/>
      <c r="C106" s="81" t="s">
        <v>699</v>
      </c>
      <c r="D106" s="73"/>
      <c r="E106" s="73"/>
      <c r="F106" s="73"/>
      <c r="G106" s="38"/>
      <c r="H106" s="38"/>
      <c r="I106" s="192" t="str">
        <f>IF(_Exp2330="","",_Exp2330)</f>
        <v/>
      </c>
      <c r="J106" s="192"/>
      <c r="K106" s="56"/>
      <c r="L106" s="56"/>
      <c r="M106" s="57"/>
    </row>
    <row r="107" spans="2:15" s="40" customFormat="1" ht="15" customHeight="1" x14ac:dyDescent="0.2">
      <c r="B107" s="55"/>
      <c r="C107" s="81" t="s">
        <v>678</v>
      </c>
      <c r="D107" s="73"/>
      <c r="E107" s="73"/>
      <c r="F107" s="73"/>
      <c r="G107" s="38"/>
      <c r="H107" s="38"/>
      <c r="I107" s="192" t="str">
        <f>IF(_Exp2600="","",ROUND(_Exp2600*0.6,0))</f>
        <v/>
      </c>
      <c r="J107" s="192"/>
      <c r="K107" s="118"/>
      <c r="L107" s="56"/>
      <c r="M107" s="57"/>
    </row>
    <row r="108" spans="2:15" s="40" customFormat="1" ht="15" customHeight="1" x14ac:dyDescent="0.2">
      <c r="B108" s="55"/>
      <c r="C108" s="81" t="s">
        <v>690</v>
      </c>
      <c r="D108" s="73"/>
      <c r="E108" s="73"/>
      <c r="F108" s="73"/>
      <c r="G108" s="38"/>
      <c r="H108" s="38"/>
      <c r="I108" s="192" t="str">
        <f>IF(_Exp3200="","",ROUND(_Exp3200*0.6,0))</f>
        <v/>
      </c>
      <c r="J108" s="192"/>
      <c r="K108" s="56"/>
      <c r="L108" s="56"/>
      <c r="M108" s="57"/>
      <c r="O108" s="24"/>
    </row>
    <row r="109" spans="2:15" ht="12.75" customHeight="1" x14ac:dyDescent="0.2">
      <c r="B109" s="25"/>
      <c r="C109" s="88"/>
      <c r="D109" s="86"/>
      <c r="E109" s="86"/>
      <c r="F109" s="86"/>
      <c r="G109" s="38"/>
      <c r="H109" s="20"/>
      <c r="I109" s="20"/>
      <c r="J109" s="22"/>
      <c r="L109" s="89"/>
      <c r="M109" s="29"/>
    </row>
    <row r="110" spans="2:15" ht="12" customHeight="1" x14ac:dyDescent="0.2">
      <c r="B110" s="25"/>
      <c r="C110" s="88" t="s">
        <v>701</v>
      </c>
      <c r="D110" s="86"/>
      <c r="E110" s="86"/>
      <c r="F110" s="86"/>
      <c r="G110" s="87"/>
      <c r="H110" s="20"/>
      <c r="I110" s="20"/>
      <c r="J110" s="22"/>
      <c r="K110" s="234">
        <f>IF(SUM(I105:J108)=0,0,SUM(I105:J108))</f>
        <v>0</v>
      </c>
      <c r="L110" s="234"/>
      <c r="M110" s="23" t="s">
        <v>640</v>
      </c>
    </row>
    <row r="111" spans="2:15" ht="11.25" customHeight="1" x14ac:dyDescent="0.2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6"/>
    </row>
    <row r="113" spans="2:13" ht="18" customHeight="1" x14ac:dyDescent="0.2">
      <c r="B113" s="154" t="s">
        <v>25</v>
      </c>
      <c r="C113" s="155"/>
      <c r="D113" s="155"/>
      <c r="E113" s="155"/>
      <c r="F113" s="155"/>
      <c r="G113" s="155"/>
      <c r="H113" s="155"/>
      <c r="I113" s="18"/>
      <c r="J113" s="18"/>
      <c r="K113" s="18"/>
      <c r="L113" s="18"/>
      <c r="M113" s="19"/>
    </row>
    <row r="114" spans="2:13" ht="12.75" x14ac:dyDescent="0.2">
      <c r="B114" s="25"/>
      <c r="C114" s="8" t="s">
        <v>50</v>
      </c>
      <c r="D114" s="81"/>
      <c r="E114" s="81"/>
      <c r="F114" s="81"/>
      <c r="G114" s="81"/>
      <c r="H114" s="31"/>
      <c r="I114" s="226" t="str">
        <f>IF(Exp1200F="","",Exp1200F)</f>
        <v/>
      </c>
      <c r="J114" s="226"/>
      <c r="K114" s="32"/>
      <c r="L114" s="32"/>
      <c r="M114" s="29"/>
    </row>
    <row r="115" spans="2:13" ht="12.75" x14ac:dyDescent="0.2">
      <c r="B115" s="25"/>
      <c r="C115" s="8" t="s">
        <v>51</v>
      </c>
      <c r="D115" s="81"/>
      <c r="E115" s="81"/>
      <c r="F115" s="81"/>
      <c r="G115" s="81"/>
      <c r="H115" s="31"/>
      <c r="I115" s="192" t="str">
        <f>IF(Exp1280S="","",Exp1280S)</f>
        <v/>
      </c>
      <c r="J115" s="192"/>
      <c r="K115" s="32"/>
      <c r="L115" s="32"/>
      <c r="M115" s="29"/>
    </row>
    <row r="116" spans="2:13" ht="12" customHeight="1" x14ac:dyDescent="0.2">
      <c r="B116" s="25"/>
      <c r="D116" s="33"/>
      <c r="E116" s="33"/>
      <c r="F116" s="33"/>
      <c r="G116" s="81"/>
      <c r="H116" s="20"/>
      <c r="I116" s="20"/>
      <c r="J116" s="22"/>
      <c r="L116" s="82"/>
      <c r="M116" s="29"/>
    </row>
    <row r="117" spans="2:13" ht="12" customHeight="1" x14ac:dyDescent="0.2">
      <c r="B117" s="25"/>
      <c r="C117" s="45" t="s">
        <v>702</v>
      </c>
      <c r="D117" s="33"/>
      <c r="E117" s="33"/>
      <c r="F117" s="33"/>
      <c r="G117" s="46"/>
      <c r="H117" s="20"/>
      <c r="I117" s="20"/>
      <c r="J117" s="22"/>
      <c r="K117" s="148">
        <f>IF(SUM(I114:J115)=0,0,SUM(I114:J115))</f>
        <v>0</v>
      </c>
      <c r="L117" s="148"/>
      <c r="M117" s="23" t="s">
        <v>710</v>
      </c>
    </row>
    <row r="118" spans="2:13" ht="11.25" customHeight="1" x14ac:dyDescent="0.2"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6"/>
    </row>
  </sheetData>
  <sheetProtection algorithmName="SHA-512" hashValue="OAOFcONPlenCJVOf9mM/gXC2pJ0iGl2RwRmJN7z39JkA45pGZ1JPgJF7PeRzF1lGsnkZS9Yp83ECs2eJouINLg==" saltValue="2qdoYuqk+LXqjWPOc57/hA==" spinCount="100000" sheet="1" objects="1" scenarios="1"/>
  <mergeCells count="107">
    <mergeCell ref="I115:J115"/>
    <mergeCell ref="I105:J105"/>
    <mergeCell ref="I106:J106"/>
    <mergeCell ref="I107:J107"/>
    <mergeCell ref="I108:J108"/>
    <mergeCell ref="K110:L110"/>
    <mergeCell ref="I92:J92"/>
    <mergeCell ref="I93:J93"/>
    <mergeCell ref="I94:J94"/>
    <mergeCell ref="I95:J95"/>
    <mergeCell ref="I96:J96"/>
    <mergeCell ref="I97:J97"/>
    <mergeCell ref="I98:J98"/>
    <mergeCell ref="I99:J99"/>
    <mergeCell ref="K102:L102"/>
    <mergeCell ref="I100:J100"/>
    <mergeCell ref="I101:J101"/>
    <mergeCell ref="I84:J84"/>
    <mergeCell ref="I85:J85"/>
    <mergeCell ref="I86:J86"/>
    <mergeCell ref="I87:J87"/>
    <mergeCell ref="I88:J88"/>
    <mergeCell ref="I89:J89"/>
    <mergeCell ref="I90:J90"/>
    <mergeCell ref="I91:J91"/>
    <mergeCell ref="I114:J114"/>
    <mergeCell ref="B9:G9"/>
    <mergeCell ref="K11:M12"/>
    <mergeCell ref="J19:J20"/>
    <mergeCell ref="B26:G26"/>
    <mergeCell ref="B27:G27"/>
    <mergeCell ref="H26:I26"/>
    <mergeCell ref="I79:J79"/>
    <mergeCell ref="I80:J80"/>
    <mergeCell ref="I81:J81"/>
    <mergeCell ref="K57:L58"/>
    <mergeCell ref="B78:G78"/>
    <mergeCell ref="K69:M69"/>
    <mergeCell ref="K70:M71"/>
    <mergeCell ref="B69:G69"/>
    <mergeCell ref="H27:I27"/>
    <mergeCell ref="B33:H33"/>
    <mergeCell ref="K33:L34"/>
    <mergeCell ref="M33:M34"/>
    <mergeCell ref="B28:G28"/>
    <mergeCell ref="H28:I28"/>
    <mergeCell ref="H54:I54"/>
    <mergeCell ref="H52:I52"/>
    <mergeCell ref="H55:I55"/>
    <mergeCell ref="B67:D67"/>
    <mergeCell ref="I83:J83"/>
    <mergeCell ref="B3:M3"/>
    <mergeCell ref="B1:M1"/>
    <mergeCell ref="B2:M2"/>
    <mergeCell ref="B6:G6"/>
    <mergeCell ref="K8:M8"/>
    <mergeCell ref="B14:M14"/>
    <mergeCell ref="B15:M15"/>
    <mergeCell ref="B16:M16"/>
    <mergeCell ref="B18:F18"/>
    <mergeCell ref="B4:L4"/>
    <mergeCell ref="B10:J10"/>
    <mergeCell ref="B11:J12"/>
    <mergeCell ref="K10:M10"/>
    <mergeCell ref="H7:J7"/>
    <mergeCell ref="H6:J6"/>
    <mergeCell ref="K6:M6"/>
    <mergeCell ref="K7:M7"/>
    <mergeCell ref="K20:L20"/>
    <mergeCell ref="B7:G7"/>
    <mergeCell ref="K9:M9"/>
    <mergeCell ref="H8:J8"/>
    <mergeCell ref="H9:J9"/>
    <mergeCell ref="B8:G8"/>
    <mergeCell ref="H46:I46"/>
    <mergeCell ref="K46:L46"/>
    <mergeCell ref="B37:F37"/>
    <mergeCell ref="B51:G52"/>
    <mergeCell ref="H70:J71"/>
    <mergeCell ref="K30:L31"/>
    <mergeCell ref="B36:M36"/>
    <mergeCell ref="K43:L44"/>
    <mergeCell ref="I82:J82"/>
    <mergeCell ref="K117:L117"/>
    <mergeCell ref="K21:L21"/>
    <mergeCell ref="K22:L22"/>
    <mergeCell ref="K23:L23"/>
    <mergeCell ref="K24:L24"/>
    <mergeCell ref="H39:I39"/>
    <mergeCell ref="H41:I41"/>
    <mergeCell ref="H44:I44"/>
    <mergeCell ref="H40:I40"/>
    <mergeCell ref="H49:I49"/>
    <mergeCell ref="B113:H113"/>
    <mergeCell ref="B43:G44"/>
    <mergeCell ref="B48:G49"/>
    <mergeCell ref="B70:G71"/>
    <mergeCell ref="K67:M67"/>
    <mergeCell ref="H69:J69"/>
    <mergeCell ref="M57:M58"/>
    <mergeCell ref="M60:M61"/>
    <mergeCell ref="M30:M31"/>
    <mergeCell ref="B30:H30"/>
    <mergeCell ref="B57:H57"/>
    <mergeCell ref="B60:I60"/>
    <mergeCell ref="K60:L61"/>
    <mergeCell ref="B46:G46"/>
  </mergeCells>
  <phoneticPr fontId="1" type="noConversion"/>
  <printOptions horizontalCentered="1"/>
  <pageMargins left="0" right="0" top="0.3" bottom="0.15" header="0.25" footer="0.15"/>
  <pageSetup scale="97" fitToHeight="2" orientation="portrait" r:id="rId1"/>
  <headerFooter alignWithMargins="0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55</vt:i4>
      </vt:variant>
    </vt:vector>
  </HeadingPairs>
  <TitlesOfParts>
    <vt:vector size="58" baseType="lpstr">
      <vt:lpstr>AUN-SD-County</vt:lpstr>
      <vt:lpstr>PDE-363 Data Entry</vt:lpstr>
      <vt:lpstr>PDE-363 Printable Report</vt:lpstr>
      <vt:lpstr>_Exp1100562</vt:lpstr>
      <vt:lpstr>_Exp1200</vt:lpstr>
      <vt:lpstr>_Exp1500</vt:lpstr>
      <vt:lpstr>_Exp1600</vt:lpstr>
      <vt:lpstr>_Exp1700</vt:lpstr>
      <vt:lpstr>_Exp2330</vt:lpstr>
      <vt:lpstr>_Exp2600</vt:lpstr>
      <vt:lpstr>_Exp2700</vt:lpstr>
      <vt:lpstr>_Exp3200</vt:lpstr>
      <vt:lpstr>_Exp4000</vt:lpstr>
      <vt:lpstr>_Exp5000</vt:lpstr>
      <vt:lpstr>_Rev7360</vt:lpstr>
      <vt:lpstr>_Rev75xx</vt:lpstr>
      <vt:lpstr>ADM_16Percent</vt:lpstr>
      <vt:lpstr>ADM_Cyber</vt:lpstr>
      <vt:lpstr>ADM_Spec</vt:lpstr>
      <vt:lpstr>ADM_Total</vt:lpstr>
      <vt:lpstr>AUN</vt:lpstr>
      <vt:lpstr>ContactPerson</vt:lpstr>
      <vt:lpstr>County</vt:lpstr>
      <vt:lpstr>Email1</vt:lpstr>
      <vt:lpstr>Email2</vt:lpstr>
      <vt:lpstr>Exp1100F</vt:lpstr>
      <vt:lpstr>Exp1200F</vt:lpstr>
      <vt:lpstr>Exp1280S</vt:lpstr>
      <vt:lpstr>Exp1300F</vt:lpstr>
      <vt:lpstr>Exp1400F</vt:lpstr>
      <vt:lpstr>Exp1800F</vt:lpstr>
      <vt:lpstr>Exp1800PreK</vt:lpstr>
      <vt:lpstr>Exp2100F</vt:lpstr>
      <vt:lpstr>Exp2200F</vt:lpstr>
      <vt:lpstr>Exp2300F</vt:lpstr>
      <vt:lpstr>Exp2400F</vt:lpstr>
      <vt:lpstr>Exp2500F</vt:lpstr>
      <vt:lpstr>Exp2600F</vt:lpstr>
      <vt:lpstr>Exp2800F</vt:lpstr>
      <vt:lpstr>Exp2900F</vt:lpstr>
      <vt:lpstr>Exp3000F</vt:lpstr>
      <vt:lpstr>Extension</vt:lpstr>
      <vt:lpstr>Nonspecial</vt:lpstr>
      <vt:lpstr>NonspecialCyber</vt:lpstr>
      <vt:lpstr>NS_CyberSelExp</vt:lpstr>
      <vt:lpstr>NS_SelExp</vt:lpstr>
      <vt:lpstr>'PDE-363 Printable Report'!Print_Area</vt:lpstr>
      <vt:lpstr>S_SelExp</vt:lpstr>
      <vt:lpstr>SDName</vt:lpstr>
      <vt:lpstr>Special1</vt:lpstr>
      <vt:lpstr>Special2</vt:lpstr>
      <vt:lpstr>Telephone</vt:lpstr>
      <vt:lpstr>TotalCyberDed</vt:lpstr>
      <vt:lpstr>TotalDed</vt:lpstr>
      <vt:lpstr>TotalExp</vt:lpstr>
      <vt:lpstr>TotalSpecDed</vt:lpstr>
      <vt:lpstr>Year1</vt:lpstr>
      <vt:lpstr>Year2</vt:lpstr>
    </vt:vector>
  </TitlesOfParts>
  <Company>Pennsylvania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PDE-363 2025</dc:title>
  <dc:creator>Hanft, Benjamin</dc:creator>
  <cp:lastModifiedBy>Heimbach, Bunne</cp:lastModifiedBy>
  <cp:lastPrinted>2025-12-17T18:20:58Z</cp:lastPrinted>
  <dcterms:created xsi:type="dcterms:W3CDTF">2006-09-08T12:22:15Z</dcterms:created>
  <dcterms:modified xsi:type="dcterms:W3CDTF">2025-12-24T12:09:43Z</dcterms:modified>
</cp:coreProperties>
</file>