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comments4.xml" ContentType="application/vnd.openxmlformats-officedocument.spreadsheetml.comments+xml"/>
  <Override PartName="/xl/threadedComments/threadedComment4.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autoCompressPictures="0" defaultThemeVersion="124226"/>
  <mc:AlternateContent xmlns:mc="http://schemas.openxmlformats.org/markup-compatibility/2006">
    <mc:Choice Requires="x15">
      <x15ac:absPath xmlns:x15ac="http://schemas.microsoft.com/office/spreadsheetml/2010/11/ac" url="U:\PIMS Manuals and Calendars\2026-27 Calendar\"/>
    </mc:Choice>
  </mc:AlternateContent>
  <xr:revisionPtr revIDLastSave="0" documentId="13_ncr:1_{631357D1-F532-4AAC-BF9D-B15CA7DB0D49}" xr6:coauthVersionLast="47" xr6:coauthVersionMax="47" xr10:uidLastSave="{00000000-0000-0000-0000-000000000000}"/>
  <bookViews>
    <workbookView xWindow="-108" yWindow="-108" windowWidth="23256" windowHeight="12456" tabRatio="676" xr2:uid="{00000000-000D-0000-FFFF-FFFF00000000}"/>
  </bookViews>
  <sheets>
    <sheet name="About" sheetId="17" r:id="rId1"/>
    <sheet name="Change Log" sheetId="8" r:id="rId2"/>
    <sheet name="Months" sheetId="19" state="hidden" r:id="rId3"/>
    <sheet name="Personal Notes" sheetId="22" r:id="rId4"/>
    <sheet name="Dashboard" sheetId="18" r:id="rId5"/>
    <sheet name="Full List for Dashboard" sheetId="20" state="hidden" r:id="rId6"/>
    <sheet name="New SY MASTER" sheetId="12" state="hidden" r:id="rId7"/>
    <sheet name="Collection Details Calendar" sheetId="11" r:id="rId8"/>
    <sheet name="ACS Summary" sheetId="5" r:id="rId9"/>
    <sheet name="Crosscheck" sheetId="21" state="hidden" r:id="rId10"/>
    <sheet name="Internal Snapshots" sheetId="10" state="hidden" r:id="rId11"/>
    <sheet name="Executive Summary" sheetId="4" r:id="rId12"/>
    <sheet name="Prior PIMS Refresh" sheetId="16" state="hidden" r:id="rId13"/>
    <sheet name="New PIMS Refresh Schedule" sheetId="6" r:id="rId14"/>
    <sheet name="Prior SY Master" sheetId="15" state="hidden" r:id="rId15"/>
  </sheets>
  <definedNames>
    <definedName name="_xlnm._FilterDatabase" localSheetId="8" hidden="1">'ACS Summary'!$A$3:$J$3</definedName>
    <definedName name="_xlnm._FilterDatabase" localSheetId="7">'Collection Details Calendar'!$A$3:$N$89</definedName>
    <definedName name="_xlnm._FilterDatabase" localSheetId="9" hidden="1">Crosscheck!$A$2:$F$2</definedName>
    <definedName name="_xlnm._FilterDatabase" localSheetId="4" hidden="1">Dashboard!$A$5:$G$5</definedName>
    <definedName name="_xlnm._FilterDatabase" localSheetId="5" hidden="1">'Full List for Dashboard'!$A$1:$H$114</definedName>
    <definedName name="_xlnm._FilterDatabase" localSheetId="6" hidden="1">'New SY MASTER'!$A$8:$AA$95</definedName>
    <definedName name="_xlnm.Print_Area" localSheetId="7">'Collection Details Calendar'!$A$2:$N$89</definedName>
    <definedName name="_xlnm.Print_Area" localSheetId="11">'Executive Summary'!$A$1:$L$130</definedName>
    <definedName name="_xlnm.Print_Titles" localSheetId="8">'ACS Summary'!$2:$3</definedName>
    <definedName name="_xlnm.Print_Titles" localSheetId="7">'Collection Details Calendar'!$2:$3</definedName>
    <definedName name="_xlnm.Print_Titles" localSheetId="11">'Executive Summary'!$1:$4</definedName>
    <definedName name="_xlnm.Print_Titles" localSheetId="10">'Internal Snapshots'!$1:$2</definedName>
    <definedName name="_xlnm.Print_Titles" localSheetId="6">'New SY MASTER'!$5:$8</definedName>
    <definedName name="_xlnm.Print_Titles" localSheetId="14">'Prior SY Master'!$5:$12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14" i="20" l="1"/>
  <c r="F114" i="20"/>
  <c r="E114" i="20"/>
  <c r="D114" i="20"/>
  <c r="C114" i="20"/>
  <c r="B114" i="20"/>
  <c r="G113" i="20"/>
  <c r="F113" i="20"/>
  <c r="E113" i="20"/>
  <c r="D113" i="20"/>
  <c r="C113" i="20"/>
  <c r="G112" i="20"/>
  <c r="F112" i="20"/>
  <c r="E112" i="20"/>
  <c r="D112" i="20"/>
  <c r="C112" i="20"/>
  <c r="G111" i="20"/>
  <c r="F111" i="20"/>
  <c r="E111" i="20"/>
  <c r="D111" i="20"/>
  <c r="C111" i="20"/>
  <c r="B111" i="20"/>
  <c r="G110" i="20"/>
  <c r="F110" i="20"/>
  <c r="E110" i="20"/>
  <c r="D110" i="20"/>
  <c r="C110" i="20"/>
  <c r="B110" i="20"/>
  <c r="G109" i="20"/>
  <c r="F109" i="20"/>
  <c r="E109" i="20"/>
  <c r="D109" i="20"/>
  <c r="C109" i="20"/>
  <c r="B109" i="20"/>
  <c r="G108" i="20"/>
  <c r="F108" i="20"/>
  <c r="E108" i="20"/>
  <c r="D108" i="20"/>
  <c r="C108" i="20"/>
  <c r="B108" i="20"/>
  <c r="G107" i="20"/>
  <c r="F107" i="20"/>
  <c r="E107" i="20"/>
  <c r="D107" i="20"/>
  <c r="C107" i="20"/>
  <c r="B107" i="20"/>
  <c r="G105" i="20"/>
  <c r="F105" i="20"/>
  <c r="E105" i="20"/>
  <c r="D105" i="20"/>
  <c r="C105" i="20"/>
  <c r="B105" i="20"/>
  <c r="G104" i="20"/>
  <c r="F104" i="20"/>
  <c r="E104" i="20"/>
  <c r="D104" i="20"/>
  <c r="H104" i="20" s="1"/>
  <c r="C104" i="20"/>
  <c r="B104" i="20"/>
  <c r="G103" i="20"/>
  <c r="F103" i="20"/>
  <c r="E103" i="20"/>
  <c r="D103" i="20"/>
  <c r="C103" i="20"/>
  <c r="B103" i="20"/>
  <c r="G102" i="20"/>
  <c r="F102" i="20"/>
  <c r="E102" i="20"/>
  <c r="D102" i="20"/>
  <c r="C102" i="20"/>
  <c r="B102" i="20"/>
  <c r="G101" i="20"/>
  <c r="F101" i="20"/>
  <c r="E101" i="20"/>
  <c r="D101" i="20"/>
  <c r="C101" i="20"/>
  <c r="B101" i="20"/>
  <c r="G100" i="20"/>
  <c r="F100" i="20"/>
  <c r="E100" i="20"/>
  <c r="D100" i="20"/>
  <c r="C100" i="20"/>
  <c r="B100" i="20"/>
  <c r="G99" i="20"/>
  <c r="F99" i="20"/>
  <c r="E99" i="20"/>
  <c r="D99" i="20"/>
  <c r="C99" i="20"/>
  <c r="B99" i="20"/>
  <c r="G98" i="20"/>
  <c r="F98" i="20"/>
  <c r="E98" i="20"/>
  <c r="D98" i="20"/>
  <c r="C98" i="20"/>
  <c r="B98" i="20"/>
  <c r="G97" i="20"/>
  <c r="F97" i="20"/>
  <c r="E97" i="20"/>
  <c r="D97" i="20"/>
  <c r="C97" i="20"/>
  <c r="B97" i="20"/>
  <c r="G96" i="20"/>
  <c r="F96" i="20"/>
  <c r="E96" i="20"/>
  <c r="D96" i="20"/>
  <c r="C96" i="20"/>
  <c r="B96" i="20"/>
  <c r="G95" i="20"/>
  <c r="F95" i="20"/>
  <c r="E95" i="20"/>
  <c r="D95" i="20"/>
  <c r="C95" i="20"/>
  <c r="B95" i="20"/>
  <c r="G93" i="20"/>
  <c r="F93" i="20"/>
  <c r="E93" i="20"/>
  <c r="D93" i="20"/>
  <c r="C93" i="20"/>
  <c r="B93" i="20"/>
  <c r="G92" i="20"/>
  <c r="F92" i="20"/>
  <c r="E92" i="20"/>
  <c r="D92" i="20"/>
  <c r="C92" i="20"/>
  <c r="B92" i="20"/>
  <c r="G91" i="20"/>
  <c r="F91" i="20"/>
  <c r="E91" i="20"/>
  <c r="D91" i="20"/>
  <c r="C91" i="20"/>
  <c r="B91" i="20"/>
  <c r="G90" i="20"/>
  <c r="F90" i="20"/>
  <c r="E90" i="20"/>
  <c r="D90" i="20"/>
  <c r="C90" i="20"/>
  <c r="B90" i="20"/>
  <c r="G89" i="20"/>
  <c r="F89" i="20"/>
  <c r="E89" i="20"/>
  <c r="D89" i="20"/>
  <c r="C89" i="20"/>
  <c r="B89" i="20"/>
  <c r="G88" i="20"/>
  <c r="F88" i="20"/>
  <c r="E88" i="20"/>
  <c r="D88" i="20"/>
  <c r="C88" i="20"/>
  <c r="B88" i="20"/>
  <c r="G84" i="20"/>
  <c r="F84" i="20"/>
  <c r="E84" i="20"/>
  <c r="D84" i="20"/>
  <c r="C84" i="20"/>
  <c r="B84" i="20"/>
  <c r="G67" i="20"/>
  <c r="F67" i="20"/>
  <c r="E67" i="20"/>
  <c r="D67" i="20"/>
  <c r="C67" i="20"/>
  <c r="B67" i="20"/>
  <c r="G65" i="20"/>
  <c r="F65" i="20"/>
  <c r="E65" i="20"/>
  <c r="D65" i="20"/>
  <c r="C65" i="20"/>
  <c r="B65" i="20"/>
  <c r="G58" i="20"/>
  <c r="F58" i="20"/>
  <c r="E58" i="20"/>
  <c r="D58" i="20"/>
  <c r="C58" i="20"/>
  <c r="B58" i="20"/>
  <c r="G56" i="20"/>
  <c r="F56" i="20"/>
  <c r="E56" i="20"/>
  <c r="D56" i="20"/>
  <c r="C56" i="20"/>
  <c r="B56" i="20"/>
  <c r="G47" i="20"/>
  <c r="F47" i="20"/>
  <c r="E47" i="20"/>
  <c r="D47" i="20"/>
  <c r="C47" i="20"/>
  <c r="B47" i="20"/>
  <c r="G41" i="20"/>
  <c r="F41" i="20"/>
  <c r="E41" i="20"/>
  <c r="D41" i="20"/>
  <c r="C41" i="20"/>
  <c r="B41" i="20"/>
  <c r="G31" i="20"/>
  <c r="F31" i="20"/>
  <c r="E31" i="20"/>
  <c r="D31" i="20"/>
  <c r="C31" i="20"/>
  <c r="B31" i="20"/>
  <c r="G27" i="20"/>
  <c r="F27" i="20"/>
  <c r="E27" i="20"/>
  <c r="D27" i="20"/>
  <c r="C27" i="20"/>
  <c r="B27" i="20"/>
  <c r="G26" i="20"/>
  <c r="F26" i="20"/>
  <c r="E26" i="20"/>
  <c r="D26" i="20"/>
  <c r="C26" i="20"/>
  <c r="B26" i="20"/>
  <c r="G25" i="20"/>
  <c r="F25" i="20"/>
  <c r="E25" i="20"/>
  <c r="D25" i="20"/>
  <c r="C25" i="20"/>
  <c r="B25" i="20"/>
  <c r="G24" i="20"/>
  <c r="F24" i="20"/>
  <c r="E24" i="20"/>
  <c r="D24" i="20"/>
  <c r="C24" i="20"/>
  <c r="B24" i="20"/>
  <c r="G23" i="20"/>
  <c r="F23" i="20"/>
  <c r="E23" i="20"/>
  <c r="D23" i="20"/>
  <c r="C23" i="20"/>
  <c r="B23" i="20"/>
  <c r="G22" i="20"/>
  <c r="F22" i="20"/>
  <c r="E22" i="20"/>
  <c r="D22" i="20"/>
  <c r="C22" i="20"/>
  <c r="B22" i="20"/>
  <c r="G21" i="20"/>
  <c r="F21" i="20"/>
  <c r="E21" i="20"/>
  <c r="D21" i="20"/>
  <c r="B21" i="20"/>
  <c r="G13" i="20"/>
  <c r="F13" i="20"/>
  <c r="E13" i="20"/>
  <c r="D13" i="20"/>
  <c r="C13" i="20"/>
  <c r="B13" i="20"/>
  <c r="B10" i="20"/>
  <c r="G9" i="20"/>
  <c r="F9" i="20"/>
  <c r="E9" i="20"/>
  <c r="D9" i="20"/>
  <c r="C9" i="20"/>
  <c r="B9" i="20"/>
  <c r="G8" i="20"/>
  <c r="F8" i="20"/>
  <c r="E8" i="20"/>
  <c r="D8" i="20"/>
  <c r="C8" i="20"/>
  <c r="B8" i="20"/>
  <c r="G7" i="20"/>
  <c r="F7" i="20"/>
  <c r="E7" i="20"/>
  <c r="D7" i="20"/>
  <c r="C7" i="20"/>
  <c r="B7" i="20"/>
  <c r="G6" i="20"/>
  <c r="F6" i="20"/>
  <c r="E6" i="20"/>
  <c r="D6" i="20"/>
  <c r="C6" i="20"/>
  <c r="B6" i="20"/>
  <c r="H105" i="20"/>
  <c r="J7" i="5"/>
  <c r="J8" i="5"/>
  <c r="O90" i="11"/>
  <c r="O91" i="11"/>
  <c r="J5" i="5"/>
  <c r="J6" i="5"/>
  <c r="J13" i="5"/>
  <c r="J38" i="5"/>
  <c r="J42" i="5"/>
  <c r="J43" i="5"/>
  <c r="J44" i="5"/>
  <c r="J10" i="5" l="1"/>
  <c r="J17" i="5"/>
  <c r="J9" i="5"/>
  <c r="O6" i="11" l="1"/>
  <c r="O9" i="11"/>
  <c r="O12" i="11"/>
  <c r="O17" i="11"/>
  <c r="O20" i="11"/>
  <c r="O48" i="11"/>
  <c r="O85" i="11"/>
  <c r="O86" i="11"/>
  <c r="O87" i="11"/>
  <c r="O88" i="11"/>
  <c r="J4" i="5"/>
  <c r="H21" i="18"/>
  <c r="H22" i="18"/>
  <c r="H23" i="18"/>
  <c r="H24" i="18"/>
  <c r="H25" i="18"/>
  <c r="H26" i="18"/>
  <c r="H27" i="18"/>
  <c r="H28" i="18"/>
  <c r="H29" i="18"/>
  <c r="H30" i="18"/>
  <c r="H31" i="18"/>
  <c r="H32" i="18"/>
  <c r="H33" i="18"/>
  <c r="H34" i="18"/>
  <c r="H35" i="18"/>
  <c r="H36" i="18"/>
  <c r="H37" i="18"/>
  <c r="H38" i="18"/>
  <c r="H39" i="18"/>
  <c r="H40" i="18"/>
  <c r="H41" i="18"/>
  <c r="H42" i="18"/>
  <c r="H43" i="18"/>
  <c r="H44" i="18"/>
  <c r="H45" i="18"/>
  <c r="H46" i="18"/>
  <c r="H47" i="18"/>
  <c r="H48" i="18"/>
  <c r="H49" i="18"/>
  <c r="H50" i="18"/>
  <c r="H51" i="18"/>
  <c r="H52" i="18"/>
  <c r="H53" i="18"/>
  <c r="H54" i="18"/>
  <c r="H55" i="18"/>
  <c r="H56" i="18"/>
  <c r="H57" i="18"/>
  <c r="H58" i="18"/>
  <c r="H59" i="18"/>
  <c r="H60" i="18"/>
  <c r="H61" i="18"/>
  <c r="H62" i="18"/>
  <c r="H63" i="18"/>
  <c r="H64" i="18"/>
  <c r="H65" i="18"/>
  <c r="H66" i="18"/>
  <c r="H67" i="18"/>
  <c r="H68" i="18"/>
  <c r="H69" i="18"/>
  <c r="H70" i="18"/>
  <c r="H71" i="18"/>
  <c r="H72" i="18"/>
  <c r="H73" i="18"/>
  <c r="H74" i="18"/>
  <c r="AB25" i="12"/>
  <c r="AB24" i="12"/>
  <c r="AB23" i="12"/>
  <c r="AB22" i="12"/>
  <c r="AB21" i="12"/>
  <c r="AB20" i="12"/>
  <c r="AB19" i="12"/>
  <c r="AB18" i="12"/>
  <c r="AB17" i="12"/>
  <c r="AB16" i="12"/>
  <c r="AB15" i="12"/>
  <c r="AB14" i="12"/>
  <c r="AB13" i="12"/>
  <c r="AB12" i="12"/>
  <c r="AB11" i="12"/>
  <c r="AB10" i="12"/>
  <c r="AB9" i="12"/>
  <c r="AB27" i="12"/>
  <c r="AB28" i="12"/>
  <c r="AB29" i="12"/>
  <c r="AB30" i="12"/>
  <c r="AB31" i="12"/>
  <c r="AB32" i="12"/>
  <c r="AB33" i="12"/>
  <c r="AB34" i="12"/>
  <c r="AB35" i="12"/>
  <c r="AB36" i="12"/>
  <c r="AB37" i="12"/>
  <c r="AB38" i="12"/>
  <c r="AB39" i="12"/>
  <c r="AB40" i="12"/>
  <c r="AB41" i="12"/>
  <c r="AB42" i="12"/>
  <c r="AB43" i="12"/>
  <c r="AB44" i="12"/>
  <c r="AB45" i="12"/>
  <c r="AB46" i="12"/>
  <c r="AB47" i="12"/>
  <c r="AB48" i="12"/>
  <c r="AB49" i="12"/>
  <c r="AB50" i="12"/>
  <c r="AB51" i="12"/>
  <c r="AB52" i="12"/>
  <c r="AB53" i="12"/>
  <c r="AB54" i="12"/>
  <c r="AB55" i="12"/>
  <c r="AB56" i="12"/>
  <c r="AB57" i="12"/>
  <c r="AB58" i="12"/>
  <c r="AB59" i="12"/>
  <c r="AB60" i="12"/>
  <c r="AB61" i="12"/>
  <c r="AB62" i="12"/>
  <c r="AB63" i="12"/>
  <c r="AB64" i="12"/>
  <c r="AB65" i="12"/>
  <c r="AB66" i="12"/>
  <c r="AB67" i="12"/>
  <c r="AB68" i="12"/>
  <c r="AB69" i="12"/>
  <c r="AB70" i="12"/>
  <c r="AB71" i="12"/>
  <c r="AB72" i="12"/>
  <c r="AB73" i="12"/>
  <c r="AB74" i="12"/>
  <c r="AB75" i="12"/>
  <c r="AB76" i="12"/>
  <c r="AB77" i="12"/>
  <c r="AB78" i="12"/>
  <c r="AB79" i="12"/>
  <c r="AB80" i="12"/>
  <c r="AB81" i="12"/>
  <c r="AB82" i="12"/>
  <c r="AB83" i="12"/>
  <c r="AB84" i="12"/>
  <c r="AB85" i="12"/>
  <c r="AB86" i="12"/>
  <c r="AB87" i="12"/>
  <c r="AB88" i="12"/>
  <c r="AB89" i="12"/>
  <c r="AB90" i="12"/>
  <c r="AB91" i="12"/>
  <c r="AB92" i="12"/>
  <c r="AB93" i="12"/>
  <c r="AB94" i="12"/>
  <c r="AB26" i="12"/>
  <c r="G11" i="20"/>
  <c r="F11" i="20"/>
  <c r="E11" i="20"/>
  <c r="D11" i="20"/>
  <c r="C11" i="20"/>
  <c r="J36" i="5"/>
  <c r="J35" i="5"/>
  <c r="J37" i="5"/>
  <c r="J40" i="5"/>
  <c r="J34" i="5"/>
  <c r="J33" i="5"/>
  <c r="J31" i="5"/>
  <c r="J32" i="5"/>
  <c r="J25" i="5"/>
  <c r="J21" i="5"/>
  <c r="J16" i="5"/>
  <c r="J14" i="5"/>
  <c r="J12" i="5"/>
  <c r="O75" i="11"/>
  <c r="O71" i="11"/>
  <c r="O68" i="11"/>
  <c r="O66" i="11"/>
  <c r="O22" i="11"/>
  <c r="O21" i="11"/>
  <c r="O19" i="11"/>
  <c r="O18" i="11"/>
  <c r="O89" i="11"/>
  <c r="G12" i="20"/>
  <c r="F12" i="20"/>
  <c r="E12" i="20"/>
  <c r="D12" i="20"/>
  <c r="C12" i="20"/>
  <c r="G10" i="20"/>
  <c r="F10" i="20"/>
  <c r="E10" i="20"/>
  <c r="D10" i="20"/>
  <c r="C10" i="20"/>
  <c r="G4" i="20"/>
  <c r="F4" i="20"/>
  <c r="E4" i="20"/>
  <c r="D4" i="20"/>
  <c r="A4" i="20"/>
  <c r="C4" i="20"/>
  <c r="A11" i="20"/>
  <c r="U13" i="12"/>
  <c r="A12" i="20" s="1"/>
  <c r="U12" i="12"/>
  <c r="O67" i="11" l="1"/>
  <c r="O70" i="11"/>
  <c r="O72" i="11"/>
  <c r="O73" i="11"/>
  <c r="O76" i="11"/>
  <c r="O77" i="11"/>
  <c r="O78" i="11"/>
  <c r="O79" i="11"/>
  <c r="O69" i="11"/>
  <c r="O10" i="11"/>
  <c r="O74" i="11"/>
  <c r="O7" i="11"/>
  <c r="A11" i="22"/>
  <c r="C16" i="20"/>
  <c r="G16" i="20"/>
  <c r="F16" i="20"/>
  <c r="E16" i="20"/>
  <c r="D16" i="20"/>
  <c r="H16" i="20" s="1"/>
  <c r="G20" i="20"/>
  <c r="F20" i="20"/>
  <c r="E20" i="20"/>
  <c r="D20" i="20"/>
  <c r="H20" i="20" s="1"/>
  <c r="C21" i="20"/>
  <c r="C20" i="20"/>
  <c r="G33" i="20"/>
  <c r="F33" i="20"/>
  <c r="E33" i="20"/>
  <c r="D33" i="20"/>
  <c r="H33" i="20" s="1"/>
  <c r="C33" i="20"/>
  <c r="G38" i="20"/>
  <c r="F38" i="20"/>
  <c r="E38" i="20"/>
  <c r="D38" i="20"/>
  <c r="H38" i="20" s="1"/>
  <c r="C38" i="20"/>
  <c r="G43" i="20"/>
  <c r="F43" i="20"/>
  <c r="E43" i="20"/>
  <c r="D43" i="20"/>
  <c r="H43" i="20" s="1"/>
  <c r="C43" i="20"/>
  <c r="G49" i="20"/>
  <c r="F49" i="20"/>
  <c r="E49" i="20"/>
  <c r="C49" i="20"/>
  <c r="D49" i="20"/>
  <c r="H49" i="20" s="1"/>
  <c r="H93" i="20"/>
  <c r="U23" i="12"/>
  <c r="V81" i="15"/>
  <c r="I81" i="15"/>
  <c r="H81" i="15"/>
  <c r="C81" i="15"/>
  <c r="V80" i="15"/>
  <c r="I80" i="15"/>
  <c r="H80" i="15"/>
  <c r="C80" i="15"/>
  <c r="V79" i="15"/>
  <c r="I79" i="15"/>
  <c r="H79" i="15"/>
  <c r="C79" i="15"/>
  <c r="V78" i="15"/>
  <c r="I78" i="15"/>
  <c r="H78" i="15"/>
  <c r="C78" i="15"/>
  <c r="V77" i="15"/>
  <c r="I77" i="15"/>
  <c r="H77" i="15"/>
  <c r="C77" i="15"/>
  <c r="V76" i="15"/>
  <c r="I76" i="15"/>
  <c r="H76" i="15"/>
  <c r="C76" i="15"/>
  <c r="V75" i="15"/>
  <c r="I75" i="15"/>
  <c r="H75" i="15"/>
  <c r="C75" i="15"/>
  <c r="V74" i="15"/>
  <c r="I74" i="15"/>
  <c r="H74" i="15"/>
  <c r="C74" i="15"/>
  <c r="V73" i="15"/>
  <c r="I73" i="15"/>
  <c r="H73" i="15"/>
  <c r="C73" i="15"/>
  <c r="V72" i="15"/>
  <c r="I72" i="15"/>
  <c r="H72" i="15"/>
  <c r="C72" i="15"/>
  <c r="V71" i="15"/>
  <c r="I71" i="15"/>
  <c r="H71" i="15"/>
  <c r="C71" i="15"/>
  <c r="V70" i="15"/>
  <c r="I70" i="15"/>
  <c r="H70" i="15"/>
  <c r="C70" i="15"/>
  <c r="V69" i="15"/>
  <c r="I69" i="15"/>
  <c r="H69" i="15"/>
  <c r="C69" i="15"/>
  <c r="V68" i="15"/>
  <c r="I68" i="15"/>
  <c r="H68" i="15"/>
  <c r="C68" i="15"/>
  <c r="V67" i="15"/>
  <c r="I67" i="15"/>
  <c r="H67" i="15"/>
  <c r="C67" i="15"/>
  <c r="V66" i="15"/>
  <c r="I66" i="15"/>
  <c r="H66" i="15"/>
  <c r="C66" i="15"/>
  <c r="V65" i="15"/>
  <c r="I65" i="15"/>
  <c r="H65" i="15"/>
  <c r="C65" i="15"/>
  <c r="B65" i="15"/>
  <c r="V64" i="15"/>
  <c r="I64" i="15"/>
  <c r="H64" i="15"/>
  <c r="C64" i="15"/>
  <c r="B64" i="15"/>
  <c r="V63" i="15"/>
  <c r="I63" i="15"/>
  <c r="H63" i="15"/>
  <c r="C63" i="15"/>
  <c r="B63" i="15"/>
  <c r="V62" i="15"/>
  <c r="I62" i="15"/>
  <c r="H62" i="15"/>
  <c r="C62" i="15"/>
  <c r="B62" i="15"/>
  <c r="V61" i="15"/>
  <c r="I61" i="15"/>
  <c r="H61" i="15"/>
  <c r="C61" i="15"/>
  <c r="B61" i="15"/>
  <c r="V60" i="15"/>
  <c r="I60" i="15"/>
  <c r="H60" i="15"/>
  <c r="C60" i="15"/>
  <c r="B60" i="15"/>
  <c r="V59" i="15"/>
  <c r="I59" i="15"/>
  <c r="H59" i="15"/>
  <c r="C59" i="15"/>
  <c r="B59" i="15"/>
  <c r="V58" i="15"/>
  <c r="I58" i="15"/>
  <c r="H58" i="15"/>
  <c r="C58" i="15"/>
  <c r="B58" i="15"/>
  <c r="V57" i="15"/>
  <c r="I57" i="15"/>
  <c r="H57" i="15"/>
  <c r="C57" i="15"/>
  <c r="B57" i="15"/>
  <c r="V56" i="15"/>
  <c r="I56" i="15"/>
  <c r="H56" i="15"/>
  <c r="C56" i="15"/>
  <c r="B56" i="15"/>
  <c r="V55" i="15"/>
  <c r="I55" i="15"/>
  <c r="H55" i="15"/>
  <c r="C55" i="15"/>
  <c r="B55" i="15"/>
  <c r="V54" i="15"/>
  <c r="I54" i="15"/>
  <c r="H54" i="15"/>
  <c r="C54" i="15"/>
  <c r="B54" i="15"/>
  <c r="V53" i="15"/>
  <c r="I53" i="15"/>
  <c r="H53" i="15"/>
  <c r="C53" i="15"/>
  <c r="B53" i="15"/>
  <c r="V52" i="15"/>
  <c r="I52" i="15"/>
  <c r="H52" i="15"/>
  <c r="C52" i="15"/>
  <c r="B52" i="15"/>
  <c r="V51" i="15"/>
  <c r="I51" i="15"/>
  <c r="H51" i="15"/>
  <c r="C51" i="15"/>
  <c r="B51" i="15"/>
  <c r="V50" i="15"/>
  <c r="I50" i="15"/>
  <c r="H50" i="15"/>
  <c r="C50" i="15"/>
  <c r="B50" i="15"/>
  <c r="V49" i="15"/>
  <c r="I49" i="15"/>
  <c r="H49" i="15"/>
  <c r="C49" i="15"/>
  <c r="B49" i="15"/>
  <c r="V48" i="15"/>
  <c r="I48" i="15"/>
  <c r="H48" i="15"/>
  <c r="C48" i="15"/>
  <c r="B48" i="15"/>
  <c r="V47" i="15"/>
  <c r="I47" i="15"/>
  <c r="H47" i="15"/>
  <c r="C47" i="15"/>
  <c r="B47" i="15"/>
  <c r="V46" i="15"/>
  <c r="I46" i="15"/>
  <c r="H46" i="15"/>
  <c r="C46" i="15"/>
  <c r="B46" i="15"/>
  <c r="V45" i="15"/>
  <c r="I45" i="15"/>
  <c r="H45" i="15"/>
  <c r="C45" i="15"/>
  <c r="B45" i="15"/>
  <c r="V44" i="15"/>
  <c r="I44" i="15"/>
  <c r="H44" i="15"/>
  <c r="C44" i="15"/>
  <c r="B44" i="15"/>
  <c r="V43" i="15"/>
  <c r="I43" i="15"/>
  <c r="H43" i="15"/>
  <c r="C43" i="15"/>
  <c r="B43" i="15"/>
  <c r="V42" i="15"/>
  <c r="I42" i="15"/>
  <c r="H42" i="15"/>
  <c r="C42" i="15"/>
  <c r="V41" i="15"/>
  <c r="I41" i="15"/>
  <c r="H41" i="15"/>
  <c r="C41" i="15"/>
  <c r="V40" i="15"/>
  <c r="I40" i="15"/>
  <c r="H40" i="15"/>
  <c r="C40" i="15"/>
  <c r="V39" i="15"/>
  <c r="I39" i="15"/>
  <c r="H39" i="15"/>
  <c r="C39" i="15"/>
  <c r="V38" i="15"/>
  <c r="I38" i="15"/>
  <c r="H38" i="15"/>
  <c r="C38" i="15"/>
  <c r="V37" i="15"/>
  <c r="I37" i="15"/>
  <c r="H37" i="15"/>
  <c r="C37" i="15"/>
  <c r="V36" i="15"/>
  <c r="I36" i="15"/>
  <c r="H36" i="15"/>
  <c r="C36" i="15"/>
  <c r="V35" i="15"/>
  <c r="I35" i="15"/>
  <c r="H35" i="15"/>
  <c r="C35" i="15"/>
  <c r="V34" i="15"/>
  <c r="I34" i="15"/>
  <c r="H34" i="15"/>
  <c r="C34" i="15"/>
  <c r="V33" i="15"/>
  <c r="I33" i="15"/>
  <c r="H33" i="15"/>
  <c r="C33" i="15"/>
  <c r="V32" i="15"/>
  <c r="I32" i="15"/>
  <c r="H32" i="15"/>
  <c r="C32" i="15"/>
  <c r="V31" i="15"/>
  <c r="I31" i="15"/>
  <c r="H31" i="15"/>
  <c r="C31" i="15"/>
  <c r="V30" i="15"/>
  <c r="I30" i="15"/>
  <c r="H30" i="15"/>
  <c r="C30" i="15"/>
  <c r="V29" i="15"/>
  <c r="I29" i="15"/>
  <c r="H29" i="15"/>
  <c r="C29" i="15"/>
  <c r="V28" i="15"/>
  <c r="I28" i="15"/>
  <c r="H28" i="15"/>
  <c r="C28" i="15"/>
  <c r="V27" i="15"/>
  <c r="I27" i="15"/>
  <c r="H27" i="15"/>
  <c r="C27" i="15"/>
  <c r="V26" i="15"/>
  <c r="I26" i="15"/>
  <c r="H26" i="15"/>
  <c r="C26" i="15"/>
  <c r="V25" i="15"/>
  <c r="I25" i="15"/>
  <c r="H25" i="15"/>
  <c r="C25" i="15"/>
  <c r="V24" i="15"/>
  <c r="I24" i="15"/>
  <c r="H24" i="15"/>
  <c r="C24" i="15"/>
  <c r="V23" i="15"/>
  <c r="I23" i="15"/>
  <c r="H23" i="15"/>
  <c r="C23" i="15"/>
  <c r="V22" i="15"/>
  <c r="I22" i="15"/>
  <c r="H22" i="15"/>
  <c r="C22" i="15"/>
  <c r="V21" i="15"/>
  <c r="I21" i="15"/>
  <c r="H21" i="15"/>
  <c r="C21" i="15"/>
  <c r="V20" i="15"/>
  <c r="I20" i="15"/>
  <c r="H20" i="15"/>
  <c r="C20" i="15"/>
  <c r="V19" i="15"/>
  <c r="I19" i="15"/>
  <c r="H19" i="15"/>
  <c r="C19" i="15"/>
  <c r="V18" i="15"/>
  <c r="I18" i="15"/>
  <c r="H18" i="15"/>
  <c r="C18" i="15"/>
  <c r="V17" i="15"/>
  <c r="I17" i="15"/>
  <c r="H17" i="15"/>
  <c r="C17" i="15"/>
  <c r="V16" i="15"/>
  <c r="I16" i="15"/>
  <c r="H16" i="15"/>
  <c r="C16" i="15"/>
  <c r="V15" i="15"/>
  <c r="I15" i="15"/>
  <c r="H15" i="15"/>
  <c r="C15" i="15"/>
  <c r="V14" i="15"/>
  <c r="I14" i="15"/>
  <c r="H14" i="15"/>
  <c r="C14" i="15"/>
  <c r="V13" i="15"/>
  <c r="I13" i="15"/>
  <c r="H13" i="15"/>
  <c r="C13" i="15"/>
  <c r="U12" i="15"/>
  <c r="T12" i="15"/>
  <c r="S12" i="15"/>
  <c r="R12" i="15"/>
  <c r="Q12" i="15"/>
  <c r="N8" i="15"/>
  <c r="L8" i="15"/>
  <c r="K8" i="15"/>
  <c r="J8" i="15"/>
  <c r="I8" i="15"/>
  <c r="H8" i="15"/>
  <c r="G8" i="15"/>
  <c r="N7" i="15"/>
  <c r="I34" i="10"/>
  <c r="H34" i="10"/>
  <c r="G34" i="10"/>
  <c r="F34" i="10"/>
  <c r="E34" i="10"/>
  <c r="D34" i="10"/>
  <c r="C34" i="10"/>
  <c r="I33" i="10"/>
  <c r="H33" i="10"/>
  <c r="G33" i="10"/>
  <c r="F33" i="10"/>
  <c r="E33" i="10"/>
  <c r="D33" i="10"/>
  <c r="C33" i="10"/>
  <c r="A33" i="10"/>
  <c r="I32" i="10"/>
  <c r="H32" i="10"/>
  <c r="G32" i="10"/>
  <c r="F32" i="10"/>
  <c r="E32" i="10"/>
  <c r="D32" i="10"/>
  <c r="C32" i="10"/>
  <c r="I31" i="10"/>
  <c r="H31" i="10"/>
  <c r="G31" i="10"/>
  <c r="F31" i="10"/>
  <c r="E31" i="10"/>
  <c r="D31" i="10"/>
  <c r="C31" i="10"/>
  <c r="I30" i="10"/>
  <c r="H30" i="10"/>
  <c r="G30" i="10"/>
  <c r="F30" i="10"/>
  <c r="E30" i="10"/>
  <c r="D30" i="10"/>
  <c r="C30" i="10"/>
  <c r="I29" i="10"/>
  <c r="H29" i="10"/>
  <c r="G29" i="10"/>
  <c r="F29" i="10"/>
  <c r="E29" i="10"/>
  <c r="D29" i="10"/>
  <c r="C29" i="10"/>
  <c r="A29" i="10"/>
  <c r="I28" i="10"/>
  <c r="H28" i="10"/>
  <c r="G28" i="10"/>
  <c r="F28" i="10"/>
  <c r="E28" i="10"/>
  <c r="D28" i="10"/>
  <c r="C28" i="10"/>
  <c r="I27" i="10"/>
  <c r="H27" i="10"/>
  <c r="G27" i="10"/>
  <c r="F27" i="10"/>
  <c r="E27" i="10"/>
  <c r="D27" i="10"/>
  <c r="C27" i="10"/>
  <c r="A27" i="10"/>
  <c r="I26" i="10"/>
  <c r="H26" i="10"/>
  <c r="G26" i="10"/>
  <c r="F26" i="10"/>
  <c r="E26" i="10"/>
  <c r="D26" i="10"/>
  <c r="C26" i="10"/>
  <c r="A26" i="10"/>
  <c r="I25" i="10"/>
  <c r="H25" i="10"/>
  <c r="G25" i="10"/>
  <c r="F25" i="10"/>
  <c r="E25" i="10"/>
  <c r="D25" i="10"/>
  <c r="C25" i="10"/>
  <c r="A25" i="10"/>
  <c r="I24" i="10"/>
  <c r="H24" i="10"/>
  <c r="G24" i="10"/>
  <c r="F24" i="10"/>
  <c r="E24" i="10"/>
  <c r="D24" i="10"/>
  <c r="C24" i="10"/>
  <c r="A24" i="10"/>
  <c r="I23" i="10"/>
  <c r="H23" i="10"/>
  <c r="G23" i="10"/>
  <c r="F23" i="10"/>
  <c r="E23" i="10"/>
  <c r="D23" i="10"/>
  <c r="C23" i="10"/>
  <c r="A23" i="10"/>
  <c r="I22" i="10"/>
  <c r="H22" i="10"/>
  <c r="G22" i="10"/>
  <c r="F22" i="10"/>
  <c r="E22" i="10"/>
  <c r="D22" i="10"/>
  <c r="C22" i="10"/>
  <c r="A22" i="10"/>
  <c r="I21" i="10"/>
  <c r="H21" i="10"/>
  <c r="G21" i="10"/>
  <c r="F21" i="10"/>
  <c r="E21" i="10"/>
  <c r="D21" i="10"/>
  <c r="C21" i="10"/>
  <c r="A21" i="10"/>
  <c r="I20" i="10"/>
  <c r="H20" i="10"/>
  <c r="G20" i="10"/>
  <c r="F20" i="10"/>
  <c r="E20" i="10"/>
  <c r="D20" i="10"/>
  <c r="C20" i="10"/>
  <c r="I19" i="10"/>
  <c r="H19" i="10"/>
  <c r="G19" i="10"/>
  <c r="F19" i="10"/>
  <c r="E19" i="10"/>
  <c r="D19" i="10"/>
  <c r="C19" i="10"/>
  <c r="A19" i="10"/>
  <c r="I18" i="10"/>
  <c r="H18" i="10"/>
  <c r="G18" i="10"/>
  <c r="F18" i="10"/>
  <c r="E18" i="10"/>
  <c r="D18" i="10"/>
  <c r="C18" i="10"/>
  <c r="I17" i="10"/>
  <c r="H17" i="10"/>
  <c r="G17" i="10"/>
  <c r="F17" i="10"/>
  <c r="E17" i="10"/>
  <c r="D17" i="10"/>
  <c r="C17" i="10"/>
  <c r="I16" i="10"/>
  <c r="H16" i="10"/>
  <c r="G16" i="10"/>
  <c r="F16" i="10"/>
  <c r="E16" i="10"/>
  <c r="D16" i="10"/>
  <c r="C16" i="10"/>
  <c r="A16" i="10"/>
  <c r="I15" i="10"/>
  <c r="H15" i="10"/>
  <c r="G15" i="10"/>
  <c r="F15" i="10"/>
  <c r="E15" i="10"/>
  <c r="D15" i="10"/>
  <c r="C15" i="10"/>
  <c r="A15" i="10"/>
  <c r="I14" i="10"/>
  <c r="H14" i="10"/>
  <c r="G14" i="10"/>
  <c r="F14" i="10"/>
  <c r="E14" i="10"/>
  <c r="D14" i="10"/>
  <c r="C14" i="10"/>
  <c r="A14" i="10"/>
  <c r="I13" i="10"/>
  <c r="H13" i="10"/>
  <c r="G13" i="10"/>
  <c r="F13" i="10"/>
  <c r="E13" i="10"/>
  <c r="D13" i="10"/>
  <c r="C13" i="10"/>
  <c r="I12" i="10"/>
  <c r="H12" i="10"/>
  <c r="G12" i="10"/>
  <c r="F12" i="10"/>
  <c r="E12" i="10"/>
  <c r="D12" i="10"/>
  <c r="C12" i="10"/>
  <c r="I11" i="10"/>
  <c r="H11" i="10"/>
  <c r="G11" i="10"/>
  <c r="F11" i="10"/>
  <c r="E11" i="10"/>
  <c r="D11" i="10"/>
  <c r="C11" i="10"/>
  <c r="I10" i="10"/>
  <c r="H10" i="10"/>
  <c r="G10" i="10"/>
  <c r="F10" i="10"/>
  <c r="E10" i="10"/>
  <c r="D10" i="10"/>
  <c r="C10" i="10"/>
  <c r="A10" i="10"/>
  <c r="I9" i="10"/>
  <c r="H9" i="10"/>
  <c r="G9" i="10"/>
  <c r="F9" i="10"/>
  <c r="E9" i="10"/>
  <c r="D9" i="10"/>
  <c r="C9" i="10"/>
  <c r="A9" i="10"/>
  <c r="I8" i="10"/>
  <c r="H8" i="10"/>
  <c r="G8" i="10"/>
  <c r="F8" i="10"/>
  <c r="E8" i="10"/>
  <c r="D8" i="10"/>
  <c r="C8" i="10"/>
  <c r="A8" i="10"/>
  <c r="I7" i="10"/>
  <c r="H7" i="10"/>
  <c r="G7" i="10"/>
  <c r="F7" i="10"/>
  <c r="E7" i="10"/>
  <c r="D7" i="10"/>
  <c r="C7" i="10"/>
  <c r="A7" i="10"/>
  <c r="I6" i="10"/>
  <c r="H6" i="10"/>
  <c r="G6" i="10"/>
  <c r="F6" i="10"/>
  <c r="E6" i="10"/>
  <c r="D6" i="10"/>
  <c r="C6" i="10"/>
  <c r="A6" i="10"/>
  <c r="I5" i="10"/>
  <c r="H5" i="10"/>
  <c r="G5" i="10"/>
  <c r="F5" i="10"/>
  <c r="E5" i="10"/>
  <c r="D5" i="10"/>
  <c r="C5" i="10"/>
  <c r="A5" i="10"/>
  <c r="I4" i="10"/>
  <c r="H4" i="10"/>
  <c r="G4" i="10"/>
  <c r="F4" i="10"/>
  <c r="E4" i="10"/>
  <c r="D4" i="10"/>
  <c r="C4" i="10"/>
  <c r="A4" i="10"/>
  <c r="O4" i="11"/>
  <c r="U56" i="12"/>
  <c r="U54" i="12"/>
  <c r="U52" i="12"/>
  <c r="U53" i="12"/>
  <c r="U59" i="12"/>
  <c r="U94" i="12"/>
  <c r="U58" i="12"/>
  <c r="U87" i="12"/>
  <c r="U49" i="12"/>
  <c r="U60" i="12"/>
  <c r="U50" i="12"/>
  <c r="U47" i="12"/>
  <c r="U51" i="12"/>
  <c r="U48" i="12"/>
  <c r="U57" i="12"/>
  <c r="U45" i="12"/>
  <c r="O42" i="11" s="1"/>
  <c r="U93" i="12"/>
  <c r="U92" i="12"/>
  <c r="U91" i="12"/>
  <c r="A38" i="20" s="1"/>
  <c r="U90" i="12"/>
  <c r="U89" i="12"/>
  <c r="U88" i="12"/>
  <c r="A16" i="20" s="1"/>
  <c r="U55" i="12"/>
  <c r="U86" i="12"/>
  <c r="U85" i="12"/>
  <c r="O40" i="11" s="1"/>
  <c r="U84" i="12"/>
  <c r="J30" i="5" s="1"/>
  <c r="U83" i="12"/>
  <c r="A32" i="10" s="1"/>
  <c r="U79" i="12"/>
  <c r="A31" i="10" s="1"/>
  <c r="U82" i="12"/>
  <c r="A30" i="10" s="1"/>
  <c r="U81" i="12"/>
  <c r="U80" i="12"/>
  <c r="A28" i="10" s="1"/>
  <c r="U78" i="12"/>
  <c r="U77" i="12"/>
  <c r="A79" i="20" s="1"/>
  <c r="U76" i="12"/>
  <c r="U75" i="12"/>
  <c r="J26" i="5" s="1"/>
  <c r="U74" i="12"/>
  <c r="U73" i="12"/>
  <c r="U72" i="12"/>
  <c r="U71" i="12"/>
  <c r="A20" i="10" s="1"/>
  <c r="U70" i="12"/>
  <c r="U68" i="12"/>
  <c r="A61" i="20" s="1"/>
  <c r="U67" i="12"/>
  <c r="J23" i="5" s="1"/>
  <c r="U69" i="12"/>
  <c r="J22" i="5" s="1"/>
  <c r="U44" i="12"/>
  <c r="U43" i="12"/>
  <c r="U65" i="12"/>
  <c r="A13" i="10" s="1"/>
  <c r="U64" i="12"/>
  <c r="A12" i="10" s="1"/>
  <c r="U63" i="12"/>
  <c r="O34" i="11" s="1"/>
  <c r="U66" i="12"/>
  <c r="U42" i="12"/>
  <c r="U62" i="12"/>
  <c r="U46" i="12"/>
  <c r="U41" i="12"/>
  <c r="U61" i="12"/>
  <c r="J11" i="5" s="1"/>
  <c r="U40" i="12"/>
  <c r="U34" i="12"/>
  <c r="U39" i="12"/>
  <c r="U30" i="12"/>
  <c r="U37" i="12"/>
  <c r="U32" i="12"/>
  <c r="U28" i="12"/>
  <c r="U27" i="12"/>
  <c r="A113" i="20" s="1"/>
  <c r="U33" i="12"/>
  <c r="U38" i="12"/>
  <c r="U29" i="12"/>
  <c r="U36" i="12"/>
  <c r="U31" i="12"/>
  <c r="U35" i="12"/>
  <c r="U24" i="12"/>
  <c r="U25" i="12"/>
  <c r="U26" i="12"/>
  <c r="U22" i="12"/>
  <c r="U21" i="12"/>
  <c r="U9" i="12"/>
  <c r="U14" i="12"/>
  <c r="U18" i="12"/>
  <c r="U20" i="12"/>
  <c r="U16" i="12"/>
  <c r="U15" i="12"/>
  <c r="U17" i="12"/>
  <c r="U19" i="12"/>
  <c r="H114" i="20"/>
  <c r="H107" i="20"/>
  <c r="H113" i="20"/>
  <c r="H112" i="20"/>
  <c r="H111" i="20"/>
  <c r="H110" i="20"/>
  <c r="H109" i="20"/>
  <c r="H108" i="20"/>
  <c r="G106" i="20"/>
  <c r="F106" i="20"/>
  <c r="E106" i="20"/>
  <c r="D106" i="20"/>
  <c r="H106" i="20" s="1"/>
  <c r="C106" i="20"/>
  <c r="H103" i="20"/>
  <c r="H102" i="20"/>
  <c r="H101" i="20"/>
  <c r="H100" i="20"/>
  <c r="H99" i="20"/>
  <c r="H98" i="20"/>
  <c r="H97" i="20"/>
  <c r="H96" i="20"/>
  <c r="H95" i="20"/>
  <c r="D94" i="20"/>
  <c r="H94" i="20" s="1"/>
  <c r="C94" i="20"/>
  <c r="H92" i="20"/>
  <c r="H91" i="20"/>
  <c r="H90" i="20"/>
  <c r="H89" i="20"/>
  <c r="H88" i="20"/>
  <c r="D85" i="20"/>
  <c r="H85" i="20" s="1"/>
  <c r="G87" i="20"/>
  <c r="F87" i="20"/>
  <c r="E87" i="20"/>
  <c r="D87" i="20"/>
  <c r="H87" i="20" s="1"/>
  <c r="C87" i="20"/>
  <c r="G86" i="20"/>
  <c r="F86" i="20"/>
  <c r="E86" i="20"/>
  <c r="D86" i="20"/>
  <c r="H86" i="20" s="1"/>
  <c r="C86" i="20"/>
  <c r="H84" i="20"/>
  <c r="D83" i="20"/>
  <c r="H83" i="20" s="1"/>
  <c r="G82" i="20"/>
  <c r="F82" i="20"/>
  <c r="E82" i="20"/>
  <c r="D82" i="20"/>
  <c r="H82" i="20" s="1"/>
  <c r="C82" i="20"/>
  <c r="G81" i="20"/>
  <c r="F81" i="20"/>
  <c r="E81" i="20"/>
  <c r="D81" i="20"/>
  <c r="H81" i="20" s="1"/>
  <c r="C81" i="20"/>
  <c r="G80" i="20"/>
  <c r="F80" i="20"/>
  <c r="E80" i="20"/>
  <c r="D80" i="20"/>
  <c r="H80" i="20" s="1"/>
  <c r="C80" i="20"/>
  <c r="G79" i="20"/>
  <c r="F79" i="20"/>
  <c r="E79" i="20"/>
  <c r="D79" i="20"/>
  <c r="H79" i="20" s="1"/>
  <c r="C79" i="20"/>
  <c r="G78" i="20"/>
  <c r="F78" i="20"/>
  <c r="E78" i="20"/>
  <c r="D78" i="20"/>
  <c r="H78" i="20" s="1"/>
  <c r="C78" i="20"/>
  <c r="G75" i="20"/>
  <c r="F75" i="20"/>
  <c r="E75" i="20"/>
  <c r="D75" i="20"/>
  <c r="H75" i="20" s="1"/>
  <c r="C75" i="20"/>
  <c r="G77" i="20"/>
  <c r="F77" i="20"/>
  <c r="E77" i="20"/>
  <c r="D77" i="20"/>
  <c r="H77" i="20" s="1"/>
  <c r="C77" i="20"/>
  <c r="G76" i="20"/>
  <c r="F76" i="20"/>
  <c r="E76" i="20"/>
  <c r="D76" i="20"/>
  <c r="H76" i="20" s="1"/>
  <c r="C76" i="20"/>
  <c r="D74" i="20"/>
  <c r="H74" i="20" s="1"/>
  <c r="G73" i="20"/>
  <c r="F73" i="20"/>
  <c r="E73" i="20"/>
  <c r="D73" i="20"/>
  <c r="H73" i="20" s="1"/>
  <c r="C73" i="20"/>
  <c r="G72" i="20"/>
  <c r="F72" i="20"/>
  <c r="E72" i="20"/>
  <c r="D72" i="20"/>
  <c r="H72" i="20" s="1"/>
  <c r="C72" i="20"/>
  <c r="G70" i="20"/>
  <c r="F70" i="20"/>
  <c r="E70" i="20"/>
  <c r="D70" i="20"/>
  <c r="H70" i="20" s="1"/>
  <c r="C70" i="20"/>
  <c r="G71" i="20"/>
  <c r="F71" i="20"/>
  <c r="E71" i="20"/>
  <c r="D71" i="20"/>
  <c r="H71" i="20" s="1"/>
  <c r="C71" i="20"/>
  <c r="G69" i="20"/>
  <c r="F69" i="20"/>
  <c r="E69" i="20"/>
  <c r="D69" i="20"/>
  <c r="H69" i="20" s="1"/>
  <c r="C69" i="20"/>
  <c r="D68" i="20"/>
  <c r="H68" i="20" s="1"/>
  <c r="H67" i="20"/>
  <c r="D66" i="20"/>
  <c r="H66" i="20" s="1"/>
  <c r="H65" i="20"/>
  <c r="D63" i="20"/>
  <c r="H63" i="20" s="1"/>
  <c r="G62" i="20"/>
  <c r="F62" i="20"/>
  <c r="E62" i="20"/>
  <c r="D62" i="20"/>
  <c r="H62" i="20" s="1"/>
  <c r="C62" i="20"/>
  <c r="G61" i="20"/>
  <c r="F61" i="20"/>
  <c r="E61" i="20"/>
  <c r="D61" i="20"/>
  <c r="H61" i="20" s="1"/>
  <c r="C61" i="20"/>
  <c r="D59" i="20"/>
  <c r="H59" i="20" s="1"/>
  <c r="G57" i="20"/>
  <c r="F57" i="20"/>
  <c r="E57" i="20"/>
  <c r="D57" i="20"/>
  <c r="H57" i="20" s="1"/>
  <c r="C57" i="20"/>
  <c r="G64" i="20"/>
  <c r="F64" i="20"/>
  <c r="E64" i="20"/>
  <c r="D64" i="20"/>
  <c r="H64" i="20" s="1"/>
  <c r="C64" i="20"/>
  <c r="G60" i="20"/>
  <c r="F60" i="20"/>
  <c r="E60" i="20"/>
  <c r="D60" i="20"/>
  <c r="H60" i="20" s="1"/>
  <c r="C60" i="20"/>
  <c r="H58" i="20"/>
  <c r="H56" i="20"/>
  <c r="D55" i="20"/>
  <c r="H55" i="20" s="1"/>
  <c r="D54" i="20"/>
  <c r="H54" i="20" s="1"/>
  <c r="D53" i="20"/>
  <c r="H53" i="20" s="1"/>
  <c r="G52" i="20"/>
  <c r="F52" i="20"/>
  <c r="E52" i="20"/>
  <c r="D52" i="20"/>
  <c r="H52" i="20" s="1"/>
  <c r="C52" i="20"/>
  <c r="G51" i="20"/>
  <c r="F51" i="20"/>
  <c r="E51" i="20"/>
  <c r="D51" i="20"/>
  <c r="H51" i="20" s="1"/>
  <c r="C51" i="20"/>
  <c r="G48" i="20"/>
  <c r="F48" i="20"/>
  <c r="E48" i="20"/>
  <c r="D48" i="20"/>
  <c r="H48" i="20" s="1"/>
  <c r="C48" i="20"/>
  <c r="G50" i="20"/>
  <c r="F50" i="20"/>
  <c r="E50" i="20"/>
  <c r="D50" i="20"/>
  <c r="H50" i="20" s="1"/>
  <c r="C50" i="20"/>
  <c r="H47" i="20"/>
  <c r="D46" i="20"/>
  <c r="H46" i="20" s="1"/>
  <c r="G45" i="20"/>
  <c r="F45" i="20"/>
  <c r="E45" i="20"/>
  <c r="D45" i="20"/>
  <c r="H45" i="20" s="1"/>
  <c r="C45" i="20"/>
  <c r="G42" i="20"/>
  <c r="F42" i="20"/>
  <c r="E42" i="20"/>
  <c r="D42" i="20"/>
  <c r="H42" i="20" s="1"/>
  <c r="C42" i="20"/>
  <c r="D44" i="20"/>
  <c r="H44" i="20" s="1"/>
  <c r="H41" i="20"/>
  <c r="D40" i="20"/>
  <c r="H40" i="20" s="1"/>
  <c r="D39" i="20"/>
  <c r="H39" i="20" s="1"/>
  <c r="G37" i="20"/>
  <c r="F37" i="20"/>
  <c r="E37" i="20"/>
  <c r="D37" i="20"/>
  <c r="H37" i="20" s="1"/>
  <c r="C37" i="20"/>
  <c r="D36" i="20"/>
  <c r="H36" i="20" s="1"/>
  <c r="D35" i="20"/>
  <c r="H35" i="20" s="1"/>
  <c r="G34" i="20"/>
  <c r="F34" i="20"/>
  <c r="E34" i="20"/>
  <c r="D34" i="20"/>
  <c r="H34" i="20" s="1"/>
  <c r="C34" i="20"/>
  <c r="G32" i="20"/>
  <c r="F32" i="20"/>
  <c r="E32" i="20"/>
  <c r="D32" i="20"/>
  <c r="H32" i="20" s="1"/>
  <c r="C32" i="20"/>
  <c r="H31" i="20"/>
  <c r="D30" i="20"/>
  <c r="H30" i="20" s="1"/>
  <c r="D28" i="20"/>
  <c r="H28" i="20" s="1"/>
  <c r="H27" i="20"/>
  <c r="H26" i="20"/>
  <c r="H25" i="20"/>
  <c r="H24" i="20"/>
  <c r="H23" i="20"/>
  <c r="H22" i="20"/>
  <c r="H21" i="20"/>
  <c r="G19" i="20"/>
  <c r="F19" i="20"/>
  <c r="E19" i="20"/>
  <c r="D19" i="20"/>
  <c r="H19" i="20" s="1"/>
  <c r="C19" i="20"/>
  <c r="G29" i="20"/>
  <c r="F29" i="20"/>
  <c r="E29" i="20"/>
  <c r="D29" i="20"/>
  <c r="H29" i="20" s="1"/>
  <c r="C29" i="20"/>
  <c r="D18" i="20"/>
  <c r="H18" i="20" s="1"/>
  <c r="D17" i="20"/>
  <c r="H17" i="20" s="1"/>
  <c r="G15" i="20"/>
  <c r="F15" i="20"/>
  <c r="E15" i="20"/>
  <c r="D15" i="20"/>
  <c r="H15" i="20" s="1"/>
  <c r="C15" i="20"/>
  <c r="D14" i="20"/>
  <c r="H14" i="20" s="1"/>
  <c r="H13" i="20"/>
  <c r="A14" i="22" s="1"/>
  <c r="H9" i="20"/>
  <c r="A10" i="22" s="1"/>
  <c r="H8" i="20"/>
  <c r="A9" i="22" s="1"/>
  <c r="H7" i="20"/>
  <c r="A8" i="22" s="1"/>
  <c r="H6" i="20"/>
  <c r="D5" i="20"/>
  <c r="H5" i="20" s="1"/>
  <c r="D3" i="20"/>
  <c r="H3" i="20" s="1"/>
  <c r="D2" i="20"/>
  <c r="H2" i="20" s="1"/>
  <c r="D2" i="18"/>
  <c r="J45" i="5" l="1"/>
  <c r="O5" i="11"/>
  <c r="O11" i="11"/>
  <c r="O8" i="11"/>
  <c r="J15" i="5"/>
  <c r="O27" i="11"/>
  <c r="O28" i="11"/>
  <c r="O32" i="11"/>
  <c r="O43" i="11"/>
  <c r="O36" i="11"/>
  <c r="O33" i="11"/>
  <c r="O49" i="11"/>
  <c r="O54" i="11"/>
  <c r="O41" i="11"/>
  <c r="O35" i="11"/>
  <c r="O13" i="11"/>
  <c r="O53" i="11"/>
  <c r="O39" i="11"/>
  <c r="O50" i="11"/>
  <c r="O25" i="11"/>
  <c r="O26" i="11"/>
  <c r="O15" i="11"/>
  <c r="O31" i="11"/>
  <c r="O16" i="11"/>
  <c r="J19" i="5"/>
  <c r="O62" i="11"/>
  <c r="A82" i="20"/>
  <c r="J39" i="5"/>
  <c r="A48" i="20"/>
  <c r="A20" i="20"/>
  <c r="A73" i="20"/>
  <c r="A32" i="20"/>
  <c r="A62" i="20"/>
  <c r="A17" i="10"/>
  <c r="O59" i="11"/>
  <c r="J24" i="5"/>
  <c r="A43" i="20"/>
  <c r="J20" i="5"/>
  <c r="A42" i="20"/>
  <c r="A37" i="20"/>
  <c r="J28" i="5"/>
  <c r="A34" i="10"/>
  <c r="A80" i="20"/>
  <c r="A49" i="20"/>
  <c r="O81" i="11"/>
  <c r="A34" i="20"/>
  <c r="A51" i="20"/>
  <c r="O52" i="11"/>
  <c r="O24" i="11"/>
  <c r="A106" i="20"/>
  <c r="J27" i="5"/>
  <c r="A18" i="10"/>
  <c r="A78" i="20"/>
  <c r="O57" i="11"/>
  <c r="A45" i="20"/>
  <c r="A11" i="10"/>
  <c r="A75" i="20"/>
  <c r="A60" i="20"/>
  <c r="A69" i="20"/>
  <c r="A76" i="20"/>
  <c r="A33" i="20"/>
  <c r="A57" i="20"/>
  <c r="A50" i="20"/>
  <c r="A71" i="20"/>
  <c r="A86" i="20"/>
  <c r="A72" i="20"/>
  <c r="A19" i="20"/>
  <c r="A29" i="20"/>
  <c r="A112" i="20"/>
  <c r="A70" i="20"/>
  <c r="O30" i="11"/>
  <c r="O47" i="11"/>
  <c r="O84" i="11"/>
  <c r="A15" i="20"/>
  <c r="O65" i="11"/>
  <c r="A81" i="20"/>
  <c r="J18" i="5"/>
  <c r="A52" i="20"/>
  <c r="A64" i="20"/>
  <c r="J29" i="5"/>
  <c r="A87" i="20"/>
  <c r="A77" i="20"/>
  <c r="A6" i="18" a="1"/>
  <c r="J41" i="5" l="1"/>
  <c r="A33" i="22"/>
  <c r="A64" i="22"/>
  <c r="A41" i="22"/>
  <c r="A39" i="22"/>
  <c r="A86" i="22"/>
  <c r="A22" i="22"/>
  <c r="A61" i="22"/>
  <c r="A84" i="22"/>
  <c r="A20" i="22"/>
  <c r="A43" i="22"/>
  <c r="A66" i="22"/>
  <c r="A56" i="22"/>
  <c r="A31" i="22"/>
  <c r="A78" i="22"/>
  <c r="A53" i="22"/>
  <c r="A76" i="22"/>
  <c r="A12" i="22"/>
  <c r="A35" i="22"/>
  <c r="A58" i="22"/>
  <c r="A72" i="22"/>
  <c r="A92" i="22"/>
  <c r="A73" i="22"/>
  <c r="A48" i="22"/>
  <c r="A87" i="22"/>
  <c r="A23" i="22"/>
  <c r="A70" i="22"/>
  <c r="A81" i="22"/>
  <c r="A45" i="22"/>
  <c r="A68" i="22"/>
  <c r="A91" i="22"/>
  <c r="A27" i="22"/>
  <c r="A50" i="22"/>
  <c r="A74" i="22"/>
  <c r="A17" i="22"/>
  <c r="A40" i="22"/>
  <c r="A79" i="22"/>
  <c r="A15" i="22"/>
  <c r="A62" i="22"/>
  <c r="A49" i="22"/>
  <c r="A37" i="22"/>
  <c r="A60" i="22"/>
  <c r="A83" i="22"/>
  <c r="A19" i="22"/>
  <c r="A42" i="22"/>
  <c r="A69" i="22"/>
  <c r="A6" i="22"/>
  <c r="A32" i="22"/>
  <c r="A71" i="22"/>
  <c r="A89" i="22"/>
  <c r="A54" i="22"/>
  <c r="A7" i="22"/>
  <c r="A29" i="22"/>
  <c r="A52" i="22"/>
  <c r="A75" i="22"/>
  <c r="A34" i="22"/>
  <c r="A30" i="22"/>
  <c r="A88" i="22"/>
  <c r="A24" i="22"/>
  <c r="A63" i="22"/>
  <c r="A57" i="22"/>
  <c r="A46" i="22"/>
  <c r="A85" i="22"/>
  <c r="A21" i="22"/>
  <c r="A44" i="22"/>
  <c r="A67" i="22"/>
  <c r="A90" i="22"/>
  <c r="A26" i="22"/>
  <c r="A65" i="22"/>
  <c r="A28" i="22"/>
  <c r="A80" i="22"/>
  <c r="A16" i="22"/>
  <c r="A55" i="22"/>
  <c r="A25" i="22"/>
  <c r="A38" i="22"/>
  <c r="A77" i="22"/>
  <c r="A13" i="22"/>
  <c r="A36" i="22"/>
  <c r="A59" i="22"/>
  <c r="A82" i="22"/>
  <c r="A18" i="22"/>
  <c r="A47" i="22"/>
  <c r="A51" i="22"/>
  <c r="O29" i="11"/>
  <c r="O80" i="11"/>
  <c r="O60" i="11"/>
  <c r="O83" i="11"/>
  <c r="O46" i="11"/>
  <c r="O63" i="11"/>
  <c r="O82" i="11"/>
  <c r="O45" i="11"/>
  <c r="O44" i="11"/>
  <c r="O38" i="11"/>
  <c r="O14" i="11"/>
  <c r="O55" i="11"/>
  <c r="O64" i="11"/>
  <c r="O56" i="11"/>
  <c r="O23" i="11"/>
  <c r="O37" i="11"/>
  <c r="O58" i="11"/>
  <c r="O51" i="11"/>
  <c r="O61" i="11"/>
  <c r="H17" i="18"/>
  <c r="H18" i="18"/>
  <c r="H19" i="18"/>
  <c r="H20" i="18"/>
  <c r="A6" i="18"/>
  <c r="H6" i="18" s="1"/>
  <c r="H14" i="18"/>
  <c r="H7" i="18"/>
  <c r="H8" i="18"/>
  <c r="H16" i="18"/>
  <c r="H11" i="18"/>
  <c r="H13" i="18"/>
  <c r="H9" i="18"/>
  <c r="H12" i="18"/>
  <c r="H15" i="18"/>
  <c r="H10" i="1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tc={5040755E-E0F9-4108-B7EA-67C6D2E8B193}</author>
    <author>tc={74456EBF-DCAD-4FAF-BE41-9D862C761A69}</author>
    <author>tc={A691F1DA-73C4-40AB-AA6A-0F70AAE19A63}</author>
    <author>tc={410ABD72-ABBC-4E64-A59A-09581E44E182}</author>
    <author>tc={A3891BCD-7094-4E1F-9026-BFDC5CCFEB72}</author>
    <author>tc={4323FD29-2C78-491E-8F5D-49EAE11F4612}</author>
    <author>tc={6D384CB3-D499-40BC-8338-F3850F5BD8B4}</author>
    <author>tc={EF6C659E-104E-4AC1-9C03-7A996703A466}</author>
    <author>tc={2C3D05AB-FFB5-41DB-BCA7-5A8F2E520833}</author>
  </authors>
  <commentList>
    <comment ref="D17" authorId="0" shapeId="0" xr:uid="{5040755E-E0F9-4108-B7EA-67C6D2E8B193}">
      <text>
        <t>[Threaded comment]
Your version of Excel allows you to read this threaded comment; however, any edits to it will get removed if the file is opened in a newer version of Excel. Learn more: https://go.microsoft.com/fwlink/?linkid=870924
Comment:
    Same as Oct 1</t>
      </text>
    </comment>
    <comment ref="L58" authorId="1" shapeId="0" xr:uid="{74456EBF-DCAD-4FAF-BE41-9D862C761A69}">
      <text>
        <t>[Threaded comment]
Your version of Excel allows you to read this threaded comment; however, any edits to it will get removed if the file is opened in a newer version of Excel. Learn more: https://go.microsoft.com/fwlink/?linkid=870924
Comment:
    These dates are correct.  Confirmed with Tony</t>
      </text>
    </comment>
    <comment ref="E62" authorId="2" shapeId="0" xr:uid="{A691F1DA-73C4-40AB-AA6A-0F70AAE19A63}">
      <text>
        <t>[Threaded comment]
Your version of Excel allows you to read this threaded comment; however, any edits to it will get removed if the file is opened in a newer version of Excel. Learn more: https://go.microsoft.com/fwlink/?linkid=870924
Comment:
    Should align with PVAAS Student 
Enrollment 3</t>
      </text>
    </comment>
    <comment ref="E65" authorId="3" shapeId="0" xr:uid="{410ABD72-ABBC-4E64-A59A-09581E44E182}">
      <text>
        <t>[Threaded comment]
Your version of Excel allows you to read this threaded comment; however, any edits to it will get removed if the file is opened in a newer version of Excel. Learn more: https://go.microsoft.com/fwlink/?linkid=870924
Comment:
    Should align with PVAAS Student Enrollment 6 &amp; Keystone Reporting #2 Deadline</t>
      </text>
    </comment>
    <comment ref="E67" authorId="4" shapeId="0" xr:uid="{A3891BCD-7094-4E1F-9026-BFDC5CCFEB72}">
      <text>
        <t>[Threaded comment]
Your version of Excel allows you to read this threaded comment; however, any edits to it will get removed if the file is opened in a newer version of Excel. Learn more: https://go.microsoft.com/fwlink/?linkid=870924
Comment:
    Should align with PVAAS Accountability Reporting #1</t>
      </text>
    </comment>
    <comment ref="E68" authorId="5" shapeId="0" xr:uid="{4323FD29-2C78-491E-8F5D-49EAE11F4612}">
      <text>
        <t>[Threaded comment]
Your version of Excel allows you to read this threaded comment; however, any edits to it will get removed if the file is opened in a newer version of Excel. Learn more: https://go.microsoft.com/fwlink/?linkid=870924
Comment:
    If the snapshot enrollment date is the same as Spring Keystone Test Session then add a “will display as” comment to Spring Keystone Test Sessions.  Can not share the same snapshot enrollment date</t>
      </text>
    </comment>
    <comment ref="M74" authorId="6" shapeId="0" xr:uid="{6D384CB3-D499-40BC-8338-F3850F5BD8B4}">
      <text>
        <t>[Threaded comment]
Your version of Excel allows you to read this threaded comment; however, any edits to it will get removed if the file is opened in a newer version of Excel. Learn more: https://go.microsoft.com/fwlink/?linkid=870924
Comment:
    Same as math PASA #1</t>
      </text>
    </comment>
    <comment ref="C75" authorId="7" shapeId="0" xr:uid="{EF6C659E-104E-4AC1-9C03-7A996703A466}">
      <text>
        <t>[Threaded comment]
Your version of Excel allows you to read this threaded comment; however, any edits to it will get removed if the file is opened in a newer version of Excel. Learn more: https://go.microsoft.com/fwlink/?linkid=870924
Comment:
    Doug/Yashira to discuss</t>
      </text>
    </comment>
    <comment ref="E79" authorId="8" shapeId="0" xr:uid="{2C3D05AB-FFB5-41DB-BCA7-5A8F2E520833}">
      <text>
        <t>[Threaded comment]
Your version of Excel allows you to read this threaded comment; however, any edits to it will get removed if the file is opened in a newer version of Excel. Learn more: https://go.microsoft.com/fwlink/?linkid=870924
Comment:
    Should follow PSSA #2 Sci/Math</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tc={4A82F11A-E66C-45E2-A84C-18A17C303BF9}</author>
    <author>tc={BD1DA0B2-FA57-40D2-80E2-16AC9FA7F5FC}</author>
  </authors>
  <commentList>
    <comment ref="I3" authorId="0" shapeId="0" xr:uid="{4A82F11A-E66C-45E2-A84C-18A17C303BF9}">
      <text>
        <t>[Threaded comment]
Your version of Excel allows you to read this threaded comment; however, any edits to it will get removed if the file is opened in a newer version of Excel. Learn more: https://go.microsoft.com/fwlink/?linkid=870924
Comment:
    Previously “PIMS Internal Snapshot Date
as of (Actual Snapshot Date, Used for ACS/reports)”</t>
      </text>
    </comment>
    <comment ref="K3" authorId="1" shapeId="0" xr:uid="{BD1DA0B2-FA57-40D2-80E2-16AC9FA7F5FC}">
      <text>
        <t>[Threaded comment]
Your version of Excel allows you to read this threaded comment; however, any edits to it will get removed if the file is opened in a newer version of Excel. Learn more: https://go.microsoft.com/fwlink/?linkid=870924
Comment:
    Previously “Snapshot Run Date”
Reply:
    This is the date that the data is pulled by PDE for the ACS; All data must be updated by this date.</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tc={AA217168-7A27-4BD3-BC7E-A19AB5408993}</author>
  </authors>
  <commentList>
    <comment ref="G3" authorId="0" shapeId="0" xr:uid="{AA217168-7A27-4BD3-BC7E-A19AB5408993}">
      <text>
        <t>[Threaded comment]
Your version of Excel allows you to read this threaded comment; however, any edits to it will get removed if the file is opened in a newer version of Excel. Learn more: https://go.microsoft.com/fwlink/?linkid=870924
Comment:
    Previously “PIMS Internal Snapshot Date
as of (Actual Snapshot Date, Used for ACS/reports)”</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tc={D068E736-33B8-414E-89C3-749729652A2F}</author>
    <author>tc={615EC58A-59A8-4351-B284-40361D7CD65B}</author>
  </authors>
  <commentList>
    <comment ref="A2" authorId="0" shapeId="0" xr:uid="{D068E736-33B8-414E-89C3-749729652A2F}">
      <text>
        <t>[Threaded comment]
Your version of Excel allows you to read this threaded comment; however, any edits to it will get removed if the file is opened in a newer version of Excel. Learn more: https://go.microsoft.com/fwlink/?linkid=870924
Comment:
    Do all internal snapshots come from Staff/Student?</t>
      </text>
    </comment>
    <comment ref="C2" authorId="1" shapeId="0" xr:uid="{615EC58A-59A8-4351-B284-40361D7CD65B}">
      <text>
        <t>[Threaded comment]
Your version of Excel allows you to read this threaded comment; however, any edits to it will get removed if the file is opened in a newer version of Excel. Learn more: https://go.microsoft.com/fwlink/?linkid=870924
Comment:
    What does this mean?  Better Name?</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<sst xmlns="http://schemas.openxmlformats.org/spreadsheetml/2006/main" count="5917" uniqueCount="743">
  <si>
    <t>Prior SY (Start)</t>
  </si>
  <si>
    <t>Prior SY (End) / 
Current SY (Start)</t>
  </si>
  <si>
    <t>Current SY (End)</t>
  </si>
  <si>
    <t>SY Designation</t>
  </si>
  <si>
    <t>2024-25 Elementary/Secondary Consolidated Data Collection Calendar</t>
  </si>
  <si>
    <t>LEGEND:</t>
  </si>
  <si>
    <t>Internal Snapshot</t>
  </si>
  <si>
    <t>Collection 1</t>
  </si>
  <si>
    <t>Collection 2</t>
  </si>
  <si>
    <t>Collection 3</t>
  </si>
  <si>
    <t>Collection 4</t>
  </si>
  <si>
    <t>Collection 5</t>
  </si>
  <si>
    <t xml:space="preserve">Collection 6 - All Year Varied </t>
  </si>
  <si>
    <t>October</t>
  </si>
  <si>
    <t>December</t>
  </si>
  <si>
    <t>February</t>
  </si>
  <si>
    <t>June</t>
  </si>
  <si>
    <t>Summer</t>
  </si>
  <si>
    <t>SY Start</t>
  </si>
  <si>
    <t>SY End</t>
  </si>
  <si>
    <t>PIMS Collection Window</t>
  </si>
  <si>
    <t>Data Set - Collection Manager</t>
  </si>
  <si>
    <t>Data Set - Description</t>
  </si>
  <si>
    <t>Reporting School Year (Start)</t>
  </si>
  <si>
    <t>Reporting School Year (End)</t>
  </si>
  <si>
    <t>Templates</t>
  </si>
  <si>
    <t>Required/Updates</t>
  </si>
  <si>
    <t>Comments</t>
  </si>
  <si>
    <t xml:space="preserve">Collection 
Open </t>
  </si>
  <si>
    <t>Collection Closes</t>
  </si>
  <si>
    <t>PDE Review Window</t>
  </si>
  <si>
    <t>Correction Window</t>
  </si>
  <si>
    <t>ACS Due Date</t>
  </si>
  <si>
    <t>Name</t>
  </si>
  <si>
    <t>Month / Season</t>
  </si>
  <si>
    <t>Year</t>
  </si>
  <si>
    <t xml:space="preserve">Collection 5 </t>
  </si>
  <si>
    <t>C5 Child Acct EOY 2023-24</t>
  </si>
  <si>
    <t>C5 Title 1 Student 2023-24</t>
  </si>
  <si>
    <t>C5 Athletic Opp 2023-24</t>
  </si>
  <si>
    <t>C5 Title 3 Prof Dev Act 2023-24</t>
  </si>
  <si>
    <t>C5 Home Ed/Private Tutoring 
2023-24</t>
  </si>
  <si>
    <t>C1  Grad Drop Cohort 2023-24</t>
  </si>
  <si>
    <t>C1 SPEC ED ACT 16 2023-24</t>
  </si>
  <si>
    <t>C1 OCT Student 2024-25</t>
  </si>
  <si>
    <t>Collection 1 - October</t>
  </si>
  <si>
    <t>C1 Title 3 Npub Student 2024-25</t>
  </si>
  <si>
    <t>C1 Staff Oct 2024-25</t>
  </si>
  <si>
    <t>C1 Oct Prof Staff Vacancy 2024-25</t>
  </si>
  <si>
    <t>C1 Act 35 2024-25</t>
  </si>
  <si>
    <t>C2 SPEC ED Dec 2024-25</t>
  </si>
  <si>
    <t xml:space="preserve">Collection 3 </t>
  </si>
  <si>
    <t>C3 Child Acct JIAF 2024-25</t>
  </si>
  <si>
    <t>C4 SP ED Transition/Exits 2024-25</t>
  </si>
  <si>
    <t>C4 LIEP Survey 2024-25</t>
  </si>
  <si>
    <t>C4 CTE 2024-25</t>
  </si>
  <si>
    <t>C5 Child Acct EOY 2024-25</t>
  </si>
  <si>
    <t>C5 Title 1 Student 2024-25</t>
  </si>
  <si>
    <t>C5 Athletic Opp 2024-25</t>
  </si>
  <si>
    <t>C5 Title 3 Prof Dev Act 2024-25</t>
  </si>
  <si>
    <t>C5 Home Ed/Private Tutoring 
2024-25</t>
  </si>
  <si>
    <t>Collection 6</t>
  </si>
  <si>
    <t>C6 Prof Staff Vacancy Updates 2024-25 (Jan.)</t>
  </si>
  <si>
    <t>All Year Varied</t>
  </si>
  <si>
    <t>C6 ESSER 2023-24</t>
  </si>
  <si>
    <t>C6 EANS 2023-24</t>
  </si>
  <si>
    <t>C6 PVAAS 2024-25</t>
  </si>
  <si>
    <t>C6 Safe Schools - Bus 2024-25</t>
  </si>
  <si>
    <t>C6 Prof Staff Vacancy Updates 2024-25 (April)</t>
  </si>
  <si>
    <t>C6 Course/Instructor 2024-25</t>
  </si>
  <si>
    <t xml:space="preserve">Collection 6 </t>
  </si>
  <si>
    <t>C6 Non-Cte ICN/WBLE 2024-25</t>
  </si>
  <si>
    <t>C6 Career Standards 2024-25</t>
  </si>
  <si>
    <t>C6 Local Assess Early Ind 2024-25</t>
  </si>
  <si>
    <t>C6 Staff Updates 2024-25</t>
  </si>
  <si>
    <t>C6 Local Assess Analytics 2024-25</t>
  </si>
  <si>
    <t>C6 Student Updates 2024-25</t>
  </si>
  <si>
    <t>C6 Prof Staff Vacancy Updates 2024-25 (June)</t>
  </si>
  <si>
    <t>C6 Safe Schools - Fire/Sec 2024-25</t>
  </si>
  <si>
    <t>C6 Safe Schools 2024-25</t>
  </si>
  <si>
    <t>C6 Safe Schools - AED 2024-25</t>
  </si>
  <si>
    <t>Snapshot Name</t>
  </si>
  <si>
    <t xml:space="preserve">PIMS generated Internal Student Snapshot </t>
  </si>
  <si>
    <t>Required/ Updates</t>
  </si>
  <si>
    <t>Snapshot
Run Date</t>
  </si>
  <si>
    <t>Previous Year (PY) Snapshot as of Date</t>
  </si>
  <si>
    <t>All Year</t>
  </si>
  <si>
    <t>PVAAS Staff Account Creation,
    Termination, and Movement 
     within LEA
PVAAS Student Enrollment 1</t>
  </si>
  <si>
    <t>Winter Keystone Precodes</t>
  </si>
  <si>
    <t>ACCESS for ELLs and Alternate ACCESS
    for ELLs  Precodes</t>
  </si>
  <si>
    <t>PSSA Precodes</t>
  </si>
  <si>
    <t>Winter Keystone Reporting #1</t>
  </si>
  <si>
    <t>Winter Keystone Reporting #2</t>
  </si>
  <si>
    <t>ACCESS for ELLs Accountability</t>
  </si>
  <si>
    <t>PVAAS Student Enrollment 5</t>
  </si>
  <si>
    <t>PVAAS Staff Account Creation,
   Termination, Movement within
    LEA, and Update Staff Email 
    Addresses
PVAAS Student Enrollment 6 and
    Subgroup Update</t>
  </si>
  <si>
    <t>Spring Keystone Precodes</t>
  </si>
  <si>
    <t>EL Immigrant Cumulative Count</t>
  </si>
  <si>
    <t>PASA Accountability Reporting #1</t>
  </si>
  <si>
    <t xml:space="preserve">PVAAS Student RV Gap Enrollment 1 </t>
  </si>
  <si>
    <t>PASA Accountability Reporting #2</t>
  </si>
  <si>
    <t>PSSA Accountability Reporting  for
    English Language Arts #1 (report data as
    of the last day of the testing
    window)</t>
  </si>
  <si>
    <t>PSSA Accountability Reporting for
    Mathematics #1 (report data as of the last day of the testing window)</t>
  </si>
  <si>
    <t>PSSA Accountability Reporting for
    Science #1 (report data as of the last day of the testing window)</t>
  </si>
  <si>
    <t>PSSA Accountability Reporting for
    English Language Arts #2 (report data as of the last day of the testing window)</t>
  </si>
  <si>
    <t>PSSA Accountability Reporting for
    Mathematics #2 (report data as of the last day of the testing window)</t>
  </si>
  <si>
    <t>PSSA Accountability Reporting for
    Science #2 (report data as of the last day of the testing window)</t>
  </si>
  <si>
    <t>PVAAS Student RV Gap Enrollment 2 and Subgroup Update</t>
  </si>
  <si>
    <t>Spring Keystone Reporting #1</t>
  </si>
  <si>
    <t>Grade 11 Keystone Accountability #1
    (report data as of the last day
    of the testing window)</t>
  </si>
  <si>
    <t>Summer Keystone Precodes</t>
  </si>
  <si>
    <t>Every Student Succeeds Act (ESSA)</t>
  </si>
  <si>
    <t>Spring Keystone Reporting #2</t>
  </si>
  <si>
    <t>Grade 11 Keystone Accountability #2
    (report data as of the last day
    of the testing window)</t>
  </si>
  <si>
    <t>EL Immigrant End of Year Counts</t>
  </si>
  <si>
    <t>Data Collection Calendar Change Log</t>
  </si>
  <si>
    <t>Version</t>
  </si>
  <si>
    <t>Tab(s)</t>
  </si>
  <si>
    <t>Date</t>
  </si>
  <si>
    <t>Collection Window</t>
  </si>
  <si>
    <t>Opens</t>
  </si>
  <si>
    <t>Closes</t>
  </si>
  <si>
    <t>Prior School Year's Collection</t>
  </si>
  <si>
    <t>Current School Year's Collection</t>
  </si>
  <si>
    <t>Required</t>
  </si>
  <si>
    <t>Child Accounting SD &amp; CS (kindergarten
    starting age)</t>
  </si>
  <si>
    <t>EL Coordinator</t>
  </si>
  <si>
    <t>Student (template in C6)</t>
  </si>
  <si>
    <t>Updates</t>
  </si>
  <si>
    <t>N/A</t>
  </si>
  <si>
    <t>Student (Year End)(template in C6)</t>
  </si>
  <si>
    <t>Internal Snapshots</t>
  </si>
  <si>
    <t>Snapshot Run Date</t>
  </si>
  <si>
    <t>PVAAS Student Enrollment 2
PVAAS Staff Account Creation,
    Termination, and Movement 
     within LEA
PEERS Account Creation</t>
  </si>
  <si>
    <t>Path &gt; Report Name</t>
  </si>
  <si>
    <t>ACS Specific Comments/Notes</t>
  </si>
  <si>
    <t xml:space="preserve">ACS submitted in the FRCPP
</t>
  </si>
  <si>
    <t xml:space="preserve">No file naming convention needed
</t>
  </si>
  <si>
    <t>C6 Student Updates 2023-24</t>
  </si>
  <si>
    <t>If you do not administer this Keystone, email RA-PAS@pa.gov in lieu of ACS</t>
  </si>
  <si>
    <t xml:space="preserve">Only required for School Districts, Charter Schools, and comprehensive CTCs that offer
7-12 </t>
  </si>
  <si>
    <t>Included on the LEA Staff 
Profile ACS</t>
  </si>
  <si>
    <t>On the October Enrollment, Low Income, and EL Data ACS</t>
  </si>
  <si>
    <t>ACS required for all LEAs Reporting Professional Staff</t>
  </si>
  <si>
    <t>ACS required for LEAs with grades 3-8</t>
  </si>
  <si>
    <t>As of 1/18/2024 (will display as 1/17/2024 Snapshot Date)</t>
  </si>
  <si>
    <t>ACS All &gt;   
  2. Cohort Graduation Rate ACS</t>
  </si>
  <si>
    <t>ACS required for LEAs with grades 3-12</t>
  </si>
  <si>
    <t>ACS All&gt; Title III EL Immigrant School Year Count ACS</t>
  </si>
  <si>
    <t>C6 Student Updates2023-24</t>
  </si>
  <si>
    <t>As of 5/24/2024 (will display as 5/23/2024 Snapshot Date)</t>
  </si>
  <si>
    <t>ACS required for LEAs with grade 11</t>
  </si>
  <si>
    <t>ACS All&gt;Professional Staff Vacancy End of Year Summary</t>
  </si>
  <si>
    <t>PIMS Data Refresh</t>
  </si>
  <si>
    <t>Daily</t>
  </si>
  <si>
    <t>5 A.M.</t>
  </si>
  <si>
    <t>Noon</t>
  </si>
  <si>
    <t>PIMS Sandbox</t>
  </si>
  <si>
    <t>Day</t>
  </si>
  <si>
    <t>Override</t>
  </si>
  <si>
    <t>Friday</t>
  </si>
  <si>
    <t>Thursday</t>
  </si>
  <si>
    <t>Wednesday</t>
  </si>
  <si>
    <t>PIMS Maintenance Window</t>
  </si>
  <si>
    <t>Start</t>
  </si>
  <si>
    <t>End</t>
  </si>
  <si>
    <t>*While every effort will be made to keep this schedule, these
dates are subject to change without prior notice</t>
  </si>
  <si>
    <r>
      <t xml:space="preserve">PIMS Refresh Schedule
</t>
    </r>
    <r>
      <rPr>
        <b/>
        <sz val="14"/>
        <rFont val="Calibri"/>
        <family val="2"/>
      </rPr>
      <t>(Aug 2023 - June 2024)*</t>
    </r>
  </si>
  <si>
    <t>C6 Staff Updates 2023-24
C6 Student Updates 2023-24</t>
  </si>
  <si>
    <t>Professional Staff Vacancy</t>
  </si>
  <si>
    <t>District Fact</t>
  </si>
  <si>
    <t>Required for all LEA's that report C1 Staff</t>
  </si>
  <si>
    <t>10/17 to 10/30</t>
  </si>
  <si>
    <t>Included on the LEA Staff 
Profile ACS (Due 11/15/2023)</t>
  </si>
  <si>
    <t>Required for SD, IU, and CTC (CTCs that offer Keystone "trigger" courses). Optional for Charter Schools. (Must submit PIMS SSS data to receive PVAAS teacher-specific reporting.</t>
  </si>
  <si>
    <t>Internal Snapshot (Student, School Enrollment, Programs Fact)</t>
  </si>
  <si>
    <t>Required K-12 (if Field No. 38 = Y)</t>
  </si>
  <si>
    <t>Must be updated by 12:00 noon on April 11 to be included in the Internal Snapshot, must reflect accurate April 6 data in Student, School Enrollment and Programs Fact.</t>
  </si>
  <si>
    <t>SY 24 - 25</t>
  </si>
  <si>
    <t>Collection Vlookup Column #</t>
  </si>
  <si>
    <t>-</t>
  </si>
  <si>
    <t>Source</t>
  </si>
  <si>
    <t>PIMS Internal Snapshot Date
as of (Actual Snapshot Date)</t>
  </si>
  <si>
    <t>Yashira Ashby</t>
  </si>
  <si>
    <t>Data Pull (Staff)
Data Pull (Student, School Enrollment, Programs Fact)</t>
  </si>
  <si>
    <t>Required K-12</t>
  </si>
  <si>
    <t>Doug Snyder &amp; Yashira Ashby</t>
  </si>
  <si>
    <t>Required (denoted in Field No. 214)</t>
  </si>
  <si>
    <t>C6 Student Updates 2024-25
C6 Staff Updates 2024-25</t>
  </si>
  <si>
    <t>Data Pull (Student, School Enrollment, Programs Fact)
Data Pull (Staff)
Data Pull (Staff, Staff Assignment)</t>
  </si>
  <si>
    <t>Missi Konyar</t>
  </si>
  <si>
    <t>Data Pull (Staff)
Data Pull (Student, School Enrollment, Programs Fact)</t>
  </si>
  <si>
    <t>Required (denoted in Field No. 212)</t>
  </si>
  <si>
    <t xml:space="preserve">Required if  administered </t>
  </si>
  <si>
    <t>Missi Konyar &amp; Missy Graybill</t>
  </si>
  <si>
    <t>Data Pull (Student, School Enrollment, Programs Fact)</t>
  </si>
  <si>
    <t>Data Pull (Staff)
Data Pull (Student, School Enrollment, Programs Fact)</t>
  </si>
  <si>
    <t>Required (denoted in Field No. 215)</t>
  </si>
  <si>
    <t>NA</t>
  </si>
  <si>
    <t xml:space="preserve">Required K-12 </t>
  </si>
  <si>
    <t>Required K-12 (denoted in Field No. 212)</t>
  </si>
  <si>
    <t xml:space="preserve">Required if administered
K-12 </t>
  </si>
  <si>
    <t>Required if administered (denoted in Field No. 216)</t>
  </si>
  <si>
    <t>Ashley McCann &amp; Missy Graybill &amp; Chelsea Konyar</t>
  </si>
  <si>
    <t>Required if administered
K-12</t>
  </si>
  <si>
    <t>Internal Snapshot to collect year end student data (Student, School Enrollment, Programs Fact)</t>
  </si>
  <si>
    <t>Lori Sieber</t>
  </si>
  <si>
    <t>PIMS Calendar</t>
  </si>
  <si>
    <t>Child Accounting End-of-Year Collection</t>
  </si>
  <si>
    <t>Student Calendar Fact
School Calendar</t>
  </si>
  <si>
    <t>9/1 to 10/25</t>
  </si>
  <si>
    <t>Due immediately after submission. Updated ACS due after validated revision (upload or delete).</t>
  </si>
  <si>
    <t>Tony Durante</t>
  </si>
  <si>
    <t xml:space="preserve">Title I Student Participation </t>
  </si>
  <si>
    <t>9/2 to 10/27</t>
  </si>
  <si>
    <t xml:space="preserve">Interscholastic Athletic Opportunities </t>
  </si>
  <si>
    <t>Location Fact</t>
  </si>
  <si>
    <t xml:space="preserve">For schools in School Districts, Charter Schools, and Comprehensive CTCs with any  grade 7-12 </t>
  </si>
  <si>
    <t>Due within 7 days of data upload or no later than 11/15</t>
  </si>
  <si>
    <t>Title III Professional Development
    Activities</t>
  </si>
  <si>
    <t>For reporting SY Title III subgrantees</t>
  </si>
  <si>
    <t>9/1 to 10/27</t>
  </si>
  <si>
    <t>Students Home Schooled or Privately
    Tutored during the prior school year</t>
  </si>
  <si>
    <t>For all School Districts; ACS submitted through the FRCPP</t>
  </si>
  <si>
    <t>Graduate and Dropout Counts, and
    Cohort Graduation Rates</t>
  </si>
  <si>
    <t>Student
School Enrollment</t>
  </si>
  <si>
    <t>Special Education Act 16 -- Services cost
    per student</t>
  </si>
  <si>
    <t>Student Fact
Student</t>
  </si>
  <si>
    <t>Required
Updates</t>
  </si>
  <si>
    <t>District of Residence and Charter Schools submit for all special education students being educated at district or off site</t>
  </si>
  <si>
    <t>Required
Required</t>
  </si>
  <si>
    <t>One Student Template can be submitted for multiple Data Sets
For all schools with any of the tracked programs</t>
  </si>
  <si>
    <t>District Snapshot</t>
  </si>
  <si>
    <t>For School Districts and Charter Schools with kindergarten program only</t>
  </si>
  <si>
    <t>CA (Kindergarten starting age) - No ACS</t>
  </si>
  <si>
    <t>Title III Nonpublic Student Count</t>
  </si>
  <si>
    <t>For all School Districts</t>
  </si>
  <si>
    <t>Professional Personnel
Support Personnel</t>
  </si>
  <si>
    <t>Person
Person Role</t>
  </si>
  <si>
    <t>EL Coordinator - No ACS</t>
  </si>
  <si>
    <t>Special Education 12/1 Count</t>
  </si>
  <si>
    <t>Special Education Snapshot (12/1)
Student
School Enrollment</t>
  </si>
  <si>
    <t>Required
Updates
Updates</t>
  </si>
  <si>
    <t>Child Accounting SD &amp; IU Preliminary
    JIAF Collection</t>
  </si>
  <si>
    <t xml:space="preserve">Required
</t>
  </si>
  <si>
    <t>For School Districts and Intermediate Units with JIAF programs only</t>
  </si>
  <si>
    <t>3/8 to 3/22</t>
  </si>
  <si>
    <t>Special Education Transition/Exits</t>
  </si>
  <si>
    <t>Special Education Snapshot (6/30)
Student
School Enrollment</t>
  </si>
  <si>
    <t>District of Residence and Charter Schools submit for only those Special Ed Students 14 years of age or older as of July 1 of the current year or any student who has a transition plan as part of their IEP. If any of the students in this group also exited special education during the school year report the exit date and exit reason.</t>
  </si>
  <si>
    <t>LIEP Survey</t>
  </si>
  <si>
    <t>For all School Districts, Charter Schools and Comprehensive Career and Technical Centers</t>
  </si>
  <si>
    <t>7/22 to 7/26</t>
  </si>
  <si>
    <t>7/29 to 8/9</t>
  </si>
  <si>
    <t>Tim Wentz &amp; Wendy Sullivan &amp; Alex Deacon &amp; Stacey McCreary</t>
  </si>
  <si>
    <t>Career &amp; Technical Education</t>
  </si>
  <si>
    <t>CTE Student Fact
CTE Industry Credential
Student Snapshot CTE Students
    Only (6/30) - A year long
    compiled snapshot.</t>
  </si>
  <si>
    <t>Required if LEA has PDE approved / registered secondary or adult CTE programs.</t>
  </si>
  <si>
    <t>For all schools with any of the grades 7 - 12</t>
  </si>
  <si>
    <t>For current SY Title III subgrantees</t>
  </si>
  <si>
    <t>ESSER Collection</t>
  </si>
  <si>
    <t>Required if LEA received ESSER funds</t>
  </si>
  <si>
    <t>Open Through</t>
  </si>
  <si>
    <t>With override, through 4/19</t>
  </si>
  <si>
    <t xml:space="preserve">EANS Collection </t>
  </si>
  <si>
    <t xml:space="preserve">Required for IUs </t>
  </si>
  <si>
    <t>PVAAS</t>
  </si>
  <si>
    <t>Staff Student Subtest</t>
  </si>
  <si>
    <t>Safe Schools - Bus Evacuation Drills</t>
  </si>
  <si>
    <t>ACS submitted through the FRCPP</t>
  </si>
  <si>
    <t>Until the Day the Collection Closes</t>
  </si>
  <si>
    <t>Matt Wagner</t>
  </si>
  <si>
    <t>Course/Instructor</t>
  </si>
  <si>
    <t>Course
Course Instructor
Student Course Enrollment</t>
  </si>
  <si>
    <t xml:space="preserve">Student - Industry-Recognized
    Credentials and Work-Based Learning
    Experiences for Non-CTE Students </t>
  </si>
  <si>
    <t>Student Award Fact</t>
  </si>
  <si>
    <t>ACS required for all SD, CS, CTCs, and any IU, APS, PRRI, or SJCI that reports in this collection.</t>
  </si>
  <si>
    <t>Student - Career Standards Benchmarks</t>
  </si>
  <si>
    <t>Student Fact</t>
  </si>
  <si>
    <t>Student - Local Assessment for Early
   Indicators of Success</t>
  </si>
  <si>
    <t>Student Local Assessment
    Subtest</t>
  </si>
  <si>
    <t>ACS required for any LEA that reports in this collection.</t>
  </si>
  <si>
    <t>Staff</t>
  </si>
  <si>
    <t>Staff
Staff Assignment (PIL position only)</t>
  </si>
  <si>
    <t>Doug Snyder</t>
  </si>
  <si>
    <t>Student - Local Assessment for Reporting
   and Analytics</t>
  </si>
  <si>
    <t>Student Local Assessment Subtest</t>
  </si>
  <si>
    <t>Student Updates &amp; Internal Snapshot
Grad Drop Cohort
School Enrollment
Programs</t>
  </si>
  <si>
    <t>Student
School Enrollment
Programs Fact</t>
  </si>
  <si>
    <t>Updates, 1 day prior to internal snapshot
Updates
Updates</t>
  </si>
  <si>
    <t>Safe Schools - Fire &amp; Security Drills</t>
  </si>
  <si>
    <t>Safe Schools</t>
  </si>
  <si>
    <t>District Fact
Incident
Incident Offender
Incident Offender Disciplinary Action
Incident Offender Infraction
Incident Offender Infraction Weapon
Incident Offender Parent Involvement
Incident Victim
Person
Location Fact
Staff (School Security Personnel Only)
Staff Snapshot (School Security Personnel Only)
Staff Assignment (9998 Only)
Staff Development Fact</t>
  </si>
  <si>
    <t>Act 35</t>
  </si>
  <si>
    <t xml:space="preserve"> N/A</t>
  </si>
  <si>
    <t>Safe Schools - AED</t>
  </si>
  <si>
    <t>Required for all public schools, APSs and PRRIs receiving AEDs through the program described in Act 35 of 2014, 24 P.S. § 14-1423 Automatic external defibrillators.
ACS submitted through the FRCPP</t>
  </si>
  <si>
    <t>On the Safe Schools ACS</t>
  </si>
  <si>
    <t>Dates higlighted in orange are from LAST Year (SY 23-24).  Use this page to copy/paste the prior SY's Master Tab.  Update the information in cells L1:M3 to generate correct dates on the "New SY Master" tab</t>
  </si>
  <si>
    <t>Original Year</t>
  </si>
  <si>
    <t>New Year</t>
  </si>
  <si>
    <t># of Days to Adjust</t>
  </si>
  <si>
    <t>Internal Snapsho Vlookup Column #</t>
  </si>
  <si>
    <t>Must be updated by 12:00 pm on Oct 5 to be included in the Internal snapshot</t>
  </si>
  <si>
    <t>Must be updated by 12:00 pm on Oct 5 to be included in the data pull</t>
  </si>
  <si>
    <t>C6 Student Updates 2023-24
C6 Staff Updates 2023-24</t>
  </si>
  <si>
    <t>Must be updated by 12:00 pm on Nov 9 to be included in the Internal Snapshot</t>
  </si>
  <si>
    <t>C6 Staff Updates 2023-24</t>
  </si>
  <si>
    <t>PVAAS Staff Account Creation,
    Termination, and Movement 
    within LEA
PVAAS Student Enrollment 3</t>
  </si>
  <si>
    <t>Must be updated by 12:00 pm on Jan 18 to be included in the Internal Snapshot</t>
  </si>
  <si>
    <t xml:space="preserve">Must be updated by 12:00 pm on Feb 5 to be included in the Internal Snapshot </t>
  </si>
  <si>
    <t>PVAAS Student Enrollment 4</t>
  </si>
  <si>
    <t>Must be updated by 12:00 pm on Feb 5 to be included in the data pull</t>
  </si>
  <si>
    <t>PVAAS Staff Account Creation,
   Termination, Movement within
    LEA, and Update Staff Email 
    Addresses
PVAAS Student Enrollment 5 and
    Subgroup Update</t>
  </si>
  <si>
    <t>Must be updated by 12:00 pm on March 7 to be included in the Internal Snapshot</t>
  </si>
  <si>
    <t>Must be updated by 12:00 pm on April 11 to be included in the Internal Snapshot</t>
  </si>
  <si>
    <t>Must be updated by May 9 to be included in the data pull</t>
  </si>
  <si>
    <t>Must be updated by 12:00 noon on May 9 to be included in the Internal Snapshot, must reflect accurate May 3 data in Student, School Enrollment and Programs Fact.</t>
  </si>
  <si>
    <t>Must be updated by 12:00 noon on May 9 to be included in the Internal Snapshot, must reflect accurate April 26 data in Student, School Enrollment and Programs Fact.</t>
  </si>
  <si>
    <t>4/26/2024 (Snapshot Date will display as 4/25 on reports)</t>
  </si>
  <si>
    <t>5/3/2024 (Snapshot Date will display as 5/2 on reports)</t>
  </si>
  <si>
    <t>5/3/2024 (Snapshot Date will display as 5/3 on reports)</t>
  </si>
  <si>
    <t>Must be updated by 12:00 noon on May 28 to be included in the Internal Snapshot, must reflect accurate April 26 data in Student, School Enrollment and Programs Fact.</t>
  </si>
  <si>
    <t>Must be updated by 12:00 noon on May 28 to be included in the Internal Snapshot, must reflect accurate May 3 data in Student, School Enrollment and Programs Fact.</t>
  </si>
  <si>
    <t>Must be updated by 12:00 pm on May 30 to be included in the data pull</t>
  </si>
  <si>
    <t>Must be updated by 12:00 noon on May 28 to be included in the Internal Snapshot, must reflect accurate May 24 data in Student, School Enrollment and Programs Fact.</t>
  </si>
  <si>
    <t>Must be updated by 12:00 noon on May 28 to be included in the Internal Snapshot, must reflect accurate May 10 data in Student, School Enrollment and Programs Fact.</t>
  </si>
  <si>
    <t>Must be updated by 12:00 noon on June 11 to be included in the Internal Snapshot, must reflect accurate May 24 data in Student, School Enrollment and Programs Fact.</t>
  </si>
  <si>
    <t>Must be updated by 12:00 pm on Aug 15 to be included in the Internal Snapshot</t>
  </si>
  <si>
    <t>The due date for child accounting is 8-1. Section 2552.1 of the School Code allows for data to be submitted without penalty up to 30 days after the due date, until 8/31/2023.</t>
  </si>
  <si>
    <t>For 2022-23 Title III subgrantees</t>
  </si>
  <si>
    <t>11/15/2023 (Grad/Drop)
1/30/2024 (Cohort)</t>
  </si>
  <si>
    <t xml:space="preserve">Student (October 2)
Programs
</t>
  </si>
  <si>
    <t>Student
Student Snapshot (10/2/2023)
School Enrollment
Programs Fact</t>
  </si>
  <si>
    <t>Staff
Staff Snapshot (10/2/2023)
Staff Assignment
District Fact</t>
  </si>
  <si>
    <t>Special Education Snapshot
    (12/1/2023)
Student
School Enrollment</t>
  </si>
  <si>
    <t>12/18 to 1/5</t>
  </si>
  <si>
    <t>1/8 to 1/19</t>
  </si>
  <si>
    <t>Special Education Snapshot
    (6/30/2023)
Student
School Enrollment</t>
  </si>
  <si>
    <t xml:space="preserve">
Snapshot Date 6/30/2023; data must reflect all CTE students in 2023-24</t>
  </si>
  <si>
    <t>The due date for child accounting is 8-1. Section 2552.1 of the School Code allows for data to be submitted without penalty up to 30 days after the due date, until 8/31/2024.</t>
  </si>
  <si>
    <t>For 2023-24 Title III subgrantees</t>
  </si>
  <si>
    <t>Collection Window Closes 4/5/2024</t>
  </si>
  <si>
    <t>C6 Keystone Exemption 2024-25</t>
  </si>
  <si>
    <t>Keystone Exemption Collection</t>
  </si>
  <si>
    <t>Collection Window Closes 4/30/2024</t>
  </si>
  <si>
    <t>Collection Window Closes 6/7/2024</t>
  </si>
  <si>
    <t>Collection Window Closes 6/27/2024</t>
  </si>
  <si>
    <t>Collection Window Closes 7/12/2024</t>
  </si>
  <si>
    <t>Collection Window Closes 7/31/2024</t>
  </si>
  <si>
    <r>
      <t>Fire Drills and Security Drills must be reported by 7/29/2024.
However, the Bus Evacuation Drill ACS and Security Drill Certification must be submitted by</t>
    </r>
    <r>
      <rPr>
        <sz val="12"/>
        <color indexed="60"/>
        <rFont val="Calibri"/>
        <family val="2"/>
      </rPr>
      <t xml:space="preserve"> </t>
    </r>
    <r>
      <rPr>
        <sz val="12"/>
        <rFont val="Calibri"/>
        <family val="2"/>
      </rPr>
      <t>4/10/2024 .
ACS submitted through the FRCPP</t>
    </r>
  </si>
  <si>
    <t>District Fact
Incident
Incident Offender
Incident Offender Disciplinary Action
Incident Offender Infraction
Incident Offender Infraction Weapon
Incident Offender Parent Involvement
Incident Victim
Person
Location Fact
Staff (School Security Personnel Only)
Staff Snapshot 6/15/2025 (School Security Personnel Only)
Staff Assignment (9998 Only)
Staff Development Fact</t>
  </si>
  <si>
    <t>C1 OCT Student 2024-25 (Child Accounting)</t>
  </si>
  <si>
    <t>C6 EL Coordinator Updates</t>
  </si>
  <si>
    <t>C6 Teacher Student Linkages</t>
  </si>
  <si>
    <t>Teacher Student Linkages</t>
  </si>
  <si>
    <t>C6 Student Updates 2024-25'</t>
  </si>
  <si>
    <t>For School Districts and Charter Schools with kindergarten program only
CA (Kindergarten starting age) - No ACS</t>
  </si>
  <si>
    <t>ACS ALL &gt; Immigrant End of Year Reporting Collection ACS</t>
  </si>
  <si>
    <t>NOTE: PIMS Maintenance Window 7/1 - 7/14</t>
  </si>
  <si>
    <t>PVAAS Staff Account Creation,
    Termination, Movement within 
    LEA, and Update Staff Email 
    Addresses
PVAAS Student Enrollment 1</t>
  </si>
  <si>
    <t>PVAAS Staff Account Creation,
    Termination, Movement within 
    LEA, and Update Staff Email 
    Addresses
PVAAS Student Enrollment 2</t>
  </si>
  <si>
    <t>PVAAS Student Enrollment 3
PVAAS Staff Account Creation,
    Termination, Movement within
    LEA, and Update Staff Email 
    Addresses
PEERS Account Creation</t>
  </si>
  <si>
    <t>PVAAS Staff Account Creation,
    Termination, Movement within
    LEA, and Update Staff Email 
    Addresses
PVAAS Student Enrollment 4</t>
  </si>
  <si>
    <t xml:space="preserve">Student (October 1)
Programs
</t>
  </si>
  <si>
    <t>Students (October 1)
Programs</t>
  </si>
  <si>
    <t>ACS All&gt;Act 35 ACS</t>
  </si>
  <si>
    <t>ACS Due Date
(per Snapshot Date in Column K)</t>
  </si>
  <si>
    <t>Professional Personnel (October 1)
Support Personnel
EL Coordinator</t>
  </si>
  <si>
    <t>Professional Personnel
Support Personnel
EL Coordinator</t>
  </si>
  <si>
    <t>Staff Student Subtest Template for Teacher-Student Linkages</t>
  </si>
  <si>
    <t xml:space="preserve">Staff Student Subtest Template for Act 13 Educator Effectiveness </t>
  </si>
  <si>
    <t>Title III EL and Immigrant Student School Year Count</t>
  </si>
  <si>
    <t>Collection | Reporting School Year</t>
  </si>
  <si>
    <t xml:space="preserve">‪ACS All &gt;
   1. Child Accounting ACS - Approved Private
        School (PDF Only) 
   2. Child Accounting ACS - Charter Schools
        (PDF Only) 
   3. Child Accounting ACS - CTCs (PDF Only) 
   4. Child Accounting ACS - Intermediate Units
        (PDF Only) 
   5. Child Accounting ACS - Private Residential
        Rehabilitation (PDF Only) 
   6. Child Accounting ACS - School Districts
        (PDF Only) </t>
  </si>
  <si>
    <r>
      <t>ACS All</t>
    </r>
    <r>
      <rPr>
        <sz val="12"/>
        <rFont val="Aptos Narrow"/>
        <family val="2"/>
      </rPr>
      <t xml:space="preserve"> &gt; 
  1. LEA Profile and ACS with Graduation And
       Dropout Data</t>
    </r>
  </si>
  <si>
    <t>ACS All &gt; October Enrollment, Low Income, and EL Data LEA Profile and ACS</t>
  </si>
  <si>
    <r>
      <t>ACS All</t>
    </r>
    <r>
      <rPr>
        <sz val="12"/>
        <rFont val="Aptos Narrow"/>
        <family val="2"/>
      </rPr>
      <t xml:space="preserve"> </t>
    </r>
    <r>
      <rPr>
        <sz val="12"/>
        <color theme="1"/>
        <rFont val="Aptos Narrow"/>
        <family val="2"/>
      </rPr>
      <t xml:space="preserve">&gt; </t>
    </r>
    <r>
      <rPr>
        <sz val="12"/>
        <color indexed="8"/>
        <rFont val="Aptos Narrow"/>
        <family val="2"/>
      </rPr>
      <t>ACCESS for ELLS Accountability – ACS</t>
    </r>
  </si>
  <si>
    <r>
      <t xml:space="preserve">ACS All &gt; </t>
    </r>
    <r>
      <rPr>
        <sz val="12"/>
        <color indexed="8"/>
        <rFont val="Aptos Narrow"/>
        <family val="2"/>
      </rPr>
      <t>Course Instructor ACS</t>
    </r>
  </si>
  <si>
    <r>
      <t>ACS All &gt;</t>
    </r>
    <r>
      <rPr>
        <sz val="12"/>
        <color indexed="8"/>
        <rFont val="Aptos Narrow"/>
        <family val="2"/>
      </rPr>
      <t xml:space="preserve"> Student Award Fact ACS</t>
    </r>
  </si>
  <si>
    <r>
      <t>ACS All &gt;</t>
    </r>
    <r>
      <rPr>
        <sz val="12"/>
        <color indexed="8"/>
        <rFont val="Aptos Narrow"/>
        <family val="2"/>
      </rPr>
      <t xml:space="preserve"> Student Fact Career Standards Benchmarks ACS</t>
    </r>
  </si>
  <si>
    <r>
      <t>ACS All &gt;</t>
    </r>
    <r>
      <rPr>
        <sz val="12"/>
        <color indexed="8"/>
        <rFont val="Aptos Narrow"/>
        <family val="2"/>
      </rPr>
      <t xml:space="preserve"> Student Local Assessment Subtest ACS</t>
    </r>
  </si>
  <si>
    <r>
      <rPr>
        <sz val="12"/>
        <color rgb="FF000000"/>
        <rFont val="Aptos Narrow"/>
        <family val="2"/>
      </rPr>
      <t xml:space="preserve">ACS submitted in the FRCPP
</t>
    </r>
  </si>
  <si>
    <t xml:space="preserve">‪ACS All &gt; 
   1. Child Accounting ACS - Approved Private
        School (PDF Only) 
   2. Child Accounting ACS - Charter Schools
        (PDF Only) 
   3. Child Accounting ACS - CTCs (PDF Only) 
   4. Child Accounting ACS - Intermediate Units
        (PDF Only) 
   5. Child Accounting ACS - Private Residential
        Rehabilitation (PDF Only) 
   6. Child Accounting ACS - School Districts
        (PDF Only) </t>
  </si>
  <si>
    <t>Internal Snapshot Name</t>
  </si>
  <si>
    <r>
      <t xml:space="preserve">Snapshot
Run Date
</t>
    </r>
    <r>
      <rPr>
        <i/>
        <sz val="14"/>
        <color rgb="FF000000"/>
        <rFont val="Aptos Narrow"/>
        <family val="2"/>
      </rPr>
      <t>(ACS available after this date)</t>
    </r>
  </si>
  <si>
    <r>
      <t>PIMS Internal Snapshot Date as of</t>
    </r>
    <r>
      <rPr>
        <sz val="14"/>
        <color rgb="FF000000"/>
        <rFont val="Aptos Narrow"/>
        <family val="2"/>
      </rPr>
      <t xml:space="preserve"> 
</t>
    </r>
    <r>
      <rPr>
        <i/>
        <sz val="14"/>
        <color rgb="FF000000"/>
        <rFont val="Aptos Narrow"/>
        <family val="2"/>
      </rPr>
      <t>(Actual Snapshot Date, Used for ACS/reports)</t>
    </r>
  </si>
  <si>
    <r>
      <t xml:space="preserve"> Required ACS File Naming Convention
NOTES: </t>
    </r>
    <r>
      <rPr>
        <sz val="14"/>
        <color rgb="FF000000"/>
        <rFont val="Aptos Narrow"/>
        <family val="2"/>
      </rPr>
      <t>U</t>
    </r>
    <r>
      <rPr>
        <i/>
        <sz val="14"/>
        <color rgb="FF000000"/>
        <rFont val="Aptos Narrow"/>
        <family val="2"/>
      </rPr>
      <t>s</t>
    </r>
    <r>
      <rPr>
        <i/>
        <sz val="14"/>
        <color indexed="8"/>
        <rFont val="Aptos Narrow"/>
        <family val="2"/>
      </rPr>
      <t>e naming convention below unless one is found on the ACS &amp; military time</t>
    </r>
  </si>
  <si>
    <t>Data Set - Description / Internal Snapshot Name</t>
  </si>
  <si>
    <t>Collection Type</t>
  </si>
  <si>
    <t>Standard Collection</t>
  </si>
  <si>
    <t>Month Year</t>
  </si>
  <si>
    <t>PIMS Collection Dashboard</t>
  </si>
  <si>
    <t xml:space="preserve">Select a month: </t>
  </si>
  <si>
    <t>Collection 
Opens/Snapshot Enrolled on Date</t>
  </si>
  <si>
    <t>Collection 
Closes/Snapshot Deadline</t>
  </si>
  <si>
    <t>ACS</t>
  </si>
  <si>
    <t>All Collections</t>
  </si>
  <si>
    <t>Y</t>
  </si>
  <si>
    <t>N</t>
  </si>
  <si>
    <t>C5 Home Ed/Private Tutoring 2023-24</t>
  </si>
  <si>
    <t>Data Pull</t>
  </si>
  <si>
    <t>C6 Teacher Student Linkages 2024-25</t>
  </si>
  <si>
    <t>C5 Home Ed/Private Tutoring 2024-25</t>
  </si>
  <si>
    <t>2025-26 Internal Snapshot Calendar
Remove Tab Before Publishing</t>
  </si>
  <si>
    <t>Owner</t>
  </si>
  <si>
    <t>Column Number - Internal Snapshot</t>
  </si>
  <si>
    <t>Column Number - 
Std Collection</t>
  </si>
  <si>
    <t>Master File - Drives All Formulas in Workbook</t>
  </si>
  <si>
    <t>Where is the info coming from?</t>
  </si>
  <si>
    <t>Template (Data Source)</t>
  </si>
  <si>
    <t>Student, School Enrollment, Programs Fact</t>
  </si>
  <si>
    <t>Is there a Correction Window?</t>
  </si>
  <si>
    <t>Is there an ACS?</t>
  </si>
  <si>
    <t xml:space="preserve"> </t>
  </si>
  <si>
    <t>Teacher Student Linkages Data Pull 1 &amp; 2</t>
  </si>
  <si>
    <t>C6 Staff Updates 2024-25
C6 Student Updates 2024-25</t>
  </si>
  <si>
    <t>Snapshot Enrollment Date</t>
  </si>
  <si>
    <t>Search:</t>
  </si>
  <si>
    <t>Students Home Schooled or Privately Tutored during the prior school year</t>
  </si>
  <si>
    <t>Data Set Description</t>
  </si>
  <si>
    <t>Calendar</t>
  </si>
  <si>
    <t>Dashboard</t>
  </si>
  <si>
    <t>Is this collection in the Dashboard?</t>
  </si>
  <si>
    <t>YES</t>
  </si>
  <si>
    <t>Is this collection on the Calendar?</t>
  </si>
  <si>
    <t>No - Updated</t>
  </si>
  <si>
    <t>YEs</t>
  </si>
  <si>
    <t>C5 Child Acct EOY 2025-26</t>
  </si>
  <si>
    <t>C5 Title 1 Student 2025-26</t>
  </si>
  <si>
    <t>C5 Athletic Opp 2025-26</t>
  </si>
  <si>
    <t>C5 Title 3 Prof Dev Act 2025-26</t>
  </si>
  <si>
    <t>C5 Home Ed/Private Tutoring 2025-26</t>
  </si>
  <si>
    <t>August 2026</t>
  </si>
  <si>
    <r>
      <t xml:space="preserve"> Required ACS File Naming Convention
NOTES: </t>
    </r>
    <r>
      <rPr>
        <i/>
        <sz val="14"/>
        <color rgb="FF000000"/>
        <rFont val="Aptos Narrow"/>
        <family val="2"/>
      </rPr>
      <t xml:space="preserve">Use </t>
    </r>
    <r>
      <rPr>
        <i/>
        <sz val="14"/>
        <color indexed="8"/>
        <rFont val="Aptos Narrow"/>
        <family val="2"/>
      </rPr>
      <t>naming convention below unless one is found on the ACS &amp; military time</t>
    </r>
  </si>
  <si>
    <t>Cohort Graduation Rates</t>
  </si>
  <si>
    <t>Graduate and Dropout Counts</t>
  </si>
  <si>
    <t>Sarah Baxter</t>
  </si>
  <si>
    <t>PY Internal Snapshot 
Run Date (Deadline)</t>
  </si>
  <si>
    <t>Current Year (CY) Snapshot Run Date (Deadline)</t>
  </si>
  <si>
    <t>Previous Year (PY) Snapshot Run Date (Deadline)</t>
  </si>
  <si>
    <t>Unique Formulta - Runs on Data Set - Description</t>
  </si>
  <si>
    <t>Key notes for Updating this Tab</t>
  </si>
  <si>
    <t>(a) Professional Personnel
(b) Support Personnel
(c) EL Coordinator</t>
  </si>
  <si>
    <t>(a) Required
(b) Required
(c) Required</t>
  </si>
  <si>
    <t>Child Accounting SD &amp; CS (kindergarten starting age)</t>
  </si>
  <si>
    <t>Special Education Act 16 -- Services cost per student</t>
  </si>
  <si>
    <t>(a) Student, Student Snapshot (10/1), School Enrollment
(b) Programs Fact</t>
  </si>
  <si>
    <t>(a) Required
(b) Required</t>
  </si>
  <si>
    <t>(a) One Student Template can be submitted for multiple Data Sets
(b) For all schools with any of the tracked programs</t>
  </si>
  <si>
    <t>(a) Student Updates &amp; Internal Snapshot, Grad Drop Cohort
(b) School Enrollment
(c) Programs</t>
  </si>
  <si>
    <t>(a) Student
(b) School Enrollment
(c) Programs Fact</t>
  </si>
  <si>
    <t>Student - Local Assessment for Early Indicators of Success</t>
  </si>
  <si>
    <t xml:space="preserve">Student - Industry-Recognized Credentials and Work-Based Learning Experiences for Non-CTE Students </t>
  </si>
  <si>
    <t>Title III Professional Development Activities</t>
  </si>
  <si>
    <t>Child Accounting SD &amp; IU Preliminary JIAF Collection</t>
  </si>
  <si>
    <t>(a) Student (October 1)
(b) Programs</t>
  </si>
  <si>
    <t>(a) Student, School Enrollment, Programs Fact
(b) Staff
(c) Staff, Staff Assignment</t>
  </si>
  <si>
    <t>PSSA Accountability Reporting  for English Language Arts #1 (report data as of the last day of the testing window)</t>
  </si>
  <si>
    <t>PSSA Accountability Reporting for Mathematics #1 (report data as of the last day of the testing window)</t>
  </si>
  <si>
    <t>PSSA Accountability Reporting for Science #1 (report data as of the last day of the testing window)</t>
  </si>
  <si>
    <t>PSSA Accountability Reporting for English Language Arts #2 (report data as of the last day of the testing window)</t>
  </si>
  <si>
    <t>PSSA Accountability Reporting for Mathematics #2 (report data as of the last day of the testing window)</t>
  </si>
  <si>
    <t>PSSA Accountability Reporting for Science #2 (report data as of the last day of the testing window)</t>
  </si>
  <si>
    <t>Grade 11 Keystone Accountability #1 (report data as of the last day of the testing window)</t>
  </si>
  <si>
    <t>Grade 11 Keystone Accountability #2 (report data as of the last day of the testing window)</t>
  </si>
  <si>
    <t>ACCESS for ELLs and Alternate ACCESS for ELLs  Precodes</t>
  </si>
  <si>
    <t>(a) CTE Student Fact, CTE Industry Credential
(b) Student Snapshot CTE Students Only (6/30) - A year long compiled snapshot</t>
  </si>
  <si>
    <t>ACS required for all LEAs who report Course data</t>
  </si>
  <si>
    <t>'Teacher Student Linkages 1</t>
  </si>
  <si>
    <t>Teacher Student Linkages 2</t>
  </si>
  <si>
    <t>Teacher Student Linkages 3</t>
  </si>
  <si>
    <t>Teacher Student Linkages 4</t>
  </si>
  <si>
    <t>Teacher Student Linkages 5</t>
  </si>
  <si>
    <t>Teacher Student Linkages 6</t>
  </si>
  <si>
    <t>PVAAS Student RV Gap Enrollment 1</t>
  </si>
  <si>
    <t>Teacher Student Linkages 1</t>
  </si>
  <si>
    <t>(a) PVAAS Student Enrollment 1 
(b) PVAAS Staff Account Creation, Termination, and Movement within LEA</t>
  </si>
  <si>
    <t>(a) Student, School Enrollment, Programs Fact
(b) Staff</t>
  </si>
  <si>
    <t>(a) PVAAS Student Enrollment 2
(b) PVAAS Staff Account Creation, Termination, and Movement within LEA</t>
  </si>
  <si>
    <t>(a) PVAAS Student Enrollment 3
(b) PVAAS Staff Account Creation, Termination, and Movement within LEA
(c) PEERS Account Creation</t>
  </si>
  <si>
    <t>(a) PVAAS Student Enrollment 4
(b) PVAAS Staff Account Creation, Termination, and Movement within LEA</t>
  </si>
  <si>
    <t>(a) PVAAS Student Enrollment 5
(b) PVAAS Staff Account Creation, Termination, and Movement within LEA</t>
  </si>
  <si>
    <t>(a) PVAAS Student Enrollment 6
(b) PVAAS Staff Account Creation, Termination, and Movement within LEA</t>
  </si>
  <si>
    <t>(a) PVAAS Student Enrollment 7 and Subgroup Update
(b) PVAAS Staff Account Creation, Termination, Movement within LEA, and Update Staff Email Addresses</t>
  </si>
  <si>
    <t>PVAAS Student RV Gap Enrollment 2</t>
  </si>
  <si>
    <r>
      <t xml:space="preserve">ACS All &gt; </t>
    </r>
    <r>
      <rPr>
        <sz val="12"/>
        <color indexed="8"/>
        <rFont val="Calibri"/>
        <family val="2"/>
      </rPr>
      <t>LEA Staff Profile and ACS </t>
    </r>
  </si>
  <si>
    <t>*Searchable Fields: (1) Collection | Reporting School Year (2) Data Set - Description / Internal Snapshot Name;  NOTE - Search Results will be highlighted in orange</t>
  </si>
  <si>
    <t>Maintenance Window</t>
  </si>
  <si>
    <t>Maintenance</t>
  </si>
  <si>
    <t>PIMS Sandbox Refresh</t>
  </si>
  <si>
    <t>Required for all School Districts</t>
  </si>
  <si>
    <t>PIMS Item Changed</t>
  </si>
  <si>
    <t>Description of Change</t>
  </si>
  <si>
    <t>Dan Ficca</t>
  </si>
  <si>
    <t>7/20 to 7/31</t>
  </si>
  <si>
    <t>10/15 to 10/30</t>
  </si>
  <si>
    <t>Included on the LEA Staff 
Profile ACS (Due 11/14)</t>
  </si>
  <si>
    <t>ACS All &gt; Keystone Assessment Subgroup ACS – Precodes</t>
  </si>
  <si>
    <t>9/1 to 10/23</t>
  </si>
  <si>
    <t>Submitted in the FRCPP and only required for School Districts</t>
  </si>
  <si>
    <t>ACS submitted in the FRCPP</t>
  </si>
  <si>
    <t>Included on the Safe Schools ACS  submitted in the FRCPP</t>
  </si>
  <si>
    <t>Unlawful  Absence</t>
  </si>
  <si>
    <t>(a) Staff
(b) EL Coordinator</t>
  </si>
  <si>
    <t>(a) Staff, Staff Assignment (PIL position only)
(b) Person, Person Role</t>
  </si>
  <si>
    <t>7/22 to 7/27</t>
  </si>
  <si>
    <t>7/29 to 8/10</t>
  </si>
  <si>
    <t>9/1 - 10/23</t>
  </si>
  <si>
    <t>Must be updated by 12:00 noon on the collection closes date to be included in the collection</t>
  </si>
  <si>
    <t>The due date for child accounting is August 1. Section 2652.1 of the School Code allows for data to be submitted without penalty up to 30 days after the due date, until August 31.</t>
  </si>
  <si>
    <t>(a) None
(b) Snapshot Date June 30; data must reflect all CTE students in the current SY</t>
  </si>
  <si>
    <t>(a) Updates, one day prior to internal snapshot
(b) Updates
(c) Updates</t>
  </si>
  <si>
    <t>Fire Drills and Security Drills must be reported by July 31.
However, the Bus Evacuation Drill ACS and Security Drill Certification must be submitted by April 10.
ACS submitted through the FRCPP</t>
  </si>
  <si>
    <t>Missy Graybill / Rick Levis</t>
  </si>
  <si>
    <t>Student Teachers</t>
  </si>
  <si>
    <t>District Fact for Student Teachers</t>
  </si>
  <si>
    <t>Optional for all LEAs that want to request student teachers</t>
  </si>
  <si>
    <t>Internal Snapshots / Data Pulls</t>
  </si>
  <si>
    <t>ACS All &gt; PSSA Assessment Subgroup ACS - Precodes</t>
  </si>
  <si>
    <t>ACS All &gt; Keystone Assessment Subgroup ACS – Reporting</t>
  </si>
  <si>
    <t>ACS All &gt; PSSA Assessment Subgroup ACS – Accountability</t>
  </si>
  <si>
    <t>ACS All &gt; Keystone Assessment Subgroup ACS – Accountability</t>
  </si>
  <si>
    <t>PSSA Early Precode (Create Shipment Files)</t>
  </si>
  <si>
    <t>Student, School Enrollment</t>
  </si>
  <si>
    <t>NOTE - Most recent change will be listed first; Changed cells are highlighted in light yellow</t>
  </si>
  <si>
    <t>PVAAS Staff Student Subtest</t>
  </si>
  <si>
    <t>Collection Closes / Snapshot Deadline</t>
  </si>
  <si>
    <t xml:space="preserve">PY Snapshot Run Date </t>
  </si>
  <si>
    <t>(a) C6 Student Updates 2026-27
(b) C6 Staff Updates 2026-27</t>
  </si>
  <si>
    <t>C5 Student Teachers 26-27</t>
  </si>
  <si>
    <t>C6 Student Updates 2026-27</t>
  </si>
  <si>
    <t>(a) C6 Student Updates 2026-27
(b) C6 Staff Updates 2026-27
(c) C6 Staff Updates 2026-27</t>
  </si>
  <si>
    <t>C5  Grad Drop Cohort 2026-27</t>
  </si>
  <si>
    <t>C1 OCT Student 2026-27</t>
  </si>
  <si>
    <t>C1 OCT Student 2026-27 (Child Accounting)</t>
  </si>
  <si>
    <t>C1 Title 3 Npub Student 2026-27</t>
  </si>
  <si>
    <t>C1 Staff Oct 2026-27</t>
  </si>
  <si>
    <t>C1 Oct Prof Staff Vacancy 2026-27</t>
  </si>
  <si>
    <t>C2 SPEC ED Dec 2026-27</t>
  </si>
  <si>
    <t>C3 Child Acct JIAF 2026-27</t>
  </si>
  <si>
    <t>C4 SP ED Transition/Exits 2026-27</t>
  </si>
  <si>
    <t>C4 LIEP Survey 2026-27</t>
  </si>
  <si>
    <t>C5 Child Acct EOY 2026-27</t>
  </si>
  <si>
    <t>C5 Title 1 Student 2026-27</t>
  </si>
  <si>
    <t>C5 Athletic Opp 2026-27</t>
  </si>
  <si>
    <t>C5 Title 3 Prof Dev Act 2026-27</t>
  </si>
  <si>
    <t>C5 Home Ed/Private Tutoring 2026-27</t>
  </si>
  <si>
    <t>C6 PVAAS 2026-27</t>
  </si>
  <si>
    <t>C6 Teacher Student Linkages 2026-27</t>
  </si>
  <si>
    <t>C6 Safe Schools - Bus 2026-27</t>
  </si>
  <si>
    <t>C6 Course/Instructor 2026-27</t>
  </si>
  <si>
    <t>C6 Non-Cte ICN/WBLE 2026-27</t>
  </si>
  <si>
    <t>C6 Career Standards 2026-27</t>
  </si>
  <si>
    <t>C6 Local Assess Early Ind 2026-27</t>
  </si>
  <si>
    <t>C6 Staff Updates 2026-27</t>
  </si>
  <si>
    <t>C6 Local Assess Analytics 2026-27</t>
  </si>
  <si>
    <t>C6 Student Updates 2026-27'</t>
  </si>
  <si>
    <t>C6 Safe Schools - Fire/Sec 2026-27</t>
  </si>
  <si>
    <t>C6 Unlawful Absence 2026-27</t>
  </si>
  <si>
    <t>C6 Safe Schools 2026-27</t>
  </si>
  <si>
    <t>C1 Act 35 2026-27</t>
  </si>
  <si>
    <t>C6 Prof Staff Vacancy Updates 2026-27 (Jan.)</t>
  </si>
  <si>
    <t>C6 Prof Staff Vacancy Updates 2026-27 (April)</t>
  </si>
  <si>
    <t>C6 Prof Staff Vacancy Updates 2026-27 (June)</t>
  </si>
  <si>
    <t>C6 Safe Schools - AED 2026-27</t>
  </si>
  <si>
    <t>ACS_AUN_PRE_WIN_2026-27_YYYYMMDD_HHMM.pdf</t>
  </si>
  <si>
    <t>ACS_AUN_PRE_PSSA_2026-27_YYYYMMDD_HHMM.pdf</t>
  </si>
  <si>
    <t>ACS_AUN_KEY_WIN_2026-27_YYYYMMDD_HHMM.pdf</t>
  </si>
  <si>
    <t>ACS_AUN_ELL_Accountability_2026-27_YYYYMMDD_HHMM.pdf</t>
  </si>
  <si>
    <t>ACS_AUN_PRE_SPR_2026-27_YYYYMMDD_HHMM.pdf</t>
  </si>
  <si>
    <t>ACS_AUN_EL_Immigrant_School_Year_2026-27_YYYYMMDD_HHMM.pdf</t>
  </si>
  <si>
    <t>ACS_AUN_PSSA_E_2026-27_YYYYMMDD_HHMM.pdf</t>
  </si>
  <si>
    <t>ACS_AUN_PSSA_M-S_2026-27_YYYYMMDD_HHMM.pdf</t>
  </si>
  <si>
    <t>ACS_AUN_PRE_SUM_2026-27_YYYYMMDD_HHMM.pdf</t>
  </si>
  <si>
    <t>ACS_AUN_KEY_ACC_2026-27_YYYYMMDD_HHMM.pdf</t>
  </si>
  <si>
    <t>ACS_AUN_Immigrant_End_of_Year_2026-27_YYYYMMDD_HHMM.pdf</t>
  </si>
  <si>
    <t xml:space="preserve">
ACS_AUN_GradDrop_2026-27_YYYYMMDD_HHMM.pdf
</t>
  </si>
  <si>
    <t>ACS_AUN_CohortGradRate_2026-27_YYYYMMDD_HHMM.pdf</t>
  </si>
  <si>
    <t>ACS_AUN_Oct_Student_2026-27_YYYYMMDD_HHMM.pdf</t>
  </si>
  <si>
    <t>ACS_AUN_Oct_Staff_2026-27_YYYYMMDD_HHMM.pdf</t>
  </si>
  <si>
    <t>ACS_AUN_Course_Instructor_2026-27_YYYYMMDD_HHMM.pdf</t>
  </si>
  <si>
    <t xml:space="preserve">ACS_AUN_Student_Award_Fact_2026-27_YYYYMMDD_HHMM.pdf </t>
  </si>
  <si>
    <t>ACS_AUN_Student Fact_CSB_2026-27_YYYYMMDD_HHMM.pdf</t>
  </si>
  <si>
    <t>ACS_AUN_Act_35_2026-27_YYYYMMDD_HHDD.pdf</t>
  </si>
  <si>
    <t>ACS_AUN_Prof_Staff_Vac_2026-27_YYYYMMDD_HHDD.pdf</t>
  </si>
  <si>
    <t>C1 SPEC ED ACT 16 2025-26</t>
  </si>
  <si>
    <t>September 2026</t>
  </si>
  <si>
    <t>October 2026</t>
  </si>
  <si>
    <t>November 2026</t>
  </si>
  <si>
    <t>December 2026</t>
  </si>
  <si>
    <t>January 2027</t>
  </si>
  <si>
    <t>February 2027</t>
  </si>
  <si>
    <t>March 2027</t>
  </si>
  <si>
    <t>April 2027</t>
  </si>
  <si>
    <t>May 2027</t>
  </si>
  <si>
    <t>June 2027</t>
  </si>
  <si>
    <t>July 2027</t>
  </si>
  <si>
    <t>4/2/2027
(Snapshot date will display as 4/1 on reports)</t>
  </si>
  <si>
    <t>11/14
EL Coordinator - No ACS</t>
  </si>
  <si>
    <t>C6</t>
  </si>
  <si>
    <t>C1</t>
  </si>
  <si>
    <t>C5</t>
  </si>
  <si>
    <t>C2</t>
  </si>
  <si>
    <t>C3</t>
  </si>
  <si>
    <t>C4</t>
  </si>
  <si>
    <t>(a) Staff, Staff Snapshot (10/1), Staff Assignment
(b) District Fact
(c) Person, Person Role</t>
  </si>
  <si>
    <t>District Fact reporting date 10/1</t>
  </si>
  <si>
    <t>12/22 to 1/1</t>
  </si>
  <si>
    <t>Reviewed w/ Owner?</t>
  </si>
  <si>
    <r>
      <t xml:space="preserve">PIMS Refresh Schedule
</t>
    </r>
    <r>
      <rPr>
        <b/>
        <sz val="14"/>
        <rFont val="Calibri"/>
        <family val="2"/>
      </rPr>
      <t>(Aug 2026 - June 2027)*</t>
    </r>
  </si>
  <si>
    <t>Winter Keystone Test Sessions (Formerly Precodes)</t>
  </si>
  <si>
    <t>Complete</t>
  </si>
  <si>
    <t>PSSA Test Sessions</t>
  </si>
  <si>
    <t>Spring Keystone Test Sessions</t>
  </si>
  <si>
    <t>4/30 
(Snapshot Date will display as 4/29 on reports)</t>
  </si>
  <si>
    <t>5/7
(Snapshot Date will display as 5/6 on reports)</t>
  </si>
  <si>
    <t>As of 5/28 
(will display as 5/27 Snapshot Date)</t>
  </si>
  <si>
    <t>Must be updated by 12:00 noon on the snapshot deadline to be included in the data pull</t>
  </si>
  <si>
    <t>Must be updated by 12:00 noon on snapshot deadline to be included in the Internal Snapshot, must reflect accurate PIMS internal snapshot as of date data in Student, School Enrollment and Programs Fact.</t>
  </si>
  <si>
    <t>Must be updated by 12:00 noon on the snapshot deadline to be included in the Internal Snapshot</t>
  </si>
  <si>
    <t xml:space="preserve">Must be updated by 12:00 noon on the snapshot deadline to be included in the Internal Snapshot </t>
  </si>
  <si>
    <t>Must be updated by the snapshot deadline to be included in the data pull</t>
  </si>
  <si>
    <t>Must be updated by 12:00 noon on the snapshot deadline to be included in the Internal Snapshot, must reflect accurate May 2 data in Student, School Enrollment and Programs Fact.</t>
  </si>
  <si>
    <t>Must be updated by 12:00 noon on the snapshot deadline to be included in the Internal Snapshot
Internal Snapshot to collect year end student data</t>
  </si>
  <si>
    <t xml:space="preserve">Must be updated by 12:00 noon on the snapshot deadline to be included in the collection. *Required* for SD, IU, Cyber Charter Schools. and CTC (CTCs that offer Keystone "trigger" courses). Optional for Brick and Mortar Charter Schools. </t>
  </si>
  <si>
    <t>Collection Opens / CY Snapshot Enrolled on Date
------------------
Internal Snapshot Date</t>
  </si>
  <si>
    <t>Collection 
Opens/Snapshot Enrolled on Date
----------------------
Internal Snapshot Date</t>
  </si>
  <si>
    <t>Reporting Year</t>
  </si>
  <si>
    <t xml:space="preserve">Reporting Year </t>
  </si>
  <si>
    <t>***All PIMS data is due and collections will close by 12:00 PM (Noon) on the final date specified in the Collection Window Field unless otherwise noted***</t>
  </si>
  <si>
    <t>PIMS Data Collections - Collections 1 through 6</t>
  </si>
  <si>
    <t>Required if LEA has PDE approved / registered adult CTE programs.</t>
  </si>
  <si>
    <t>Career &amp; Technical Education - Secondary</t>
  </si>
  <si>
    <t>Career &amp; Technical Education - Adult</t>
  </si>
  <si>
    <t>Collection Opens / 
CY Snapshot Enrolled on Date
-------------------------
Internal Snapshot Date</t>
  </si>
  <si>
    <t>C4 CTE Adult 2026-27</t>
  </si>
  <si>
    <t>C4 CTE Secondary 2026-27</t>
  </si>
  <si>
    <t>7/1 to 7/15</t>
  </si>
  <si>
    <t>C1 Student Teachers 2025-26</t>
  </si>
  <si>
    <t xml:space="preserve">
1. ACS_AUN_Child_Acct_APS_2026-27_YYYYMMDD_HHMM.pdf
2. ACS_AUN_Child_Acct_CharterSchool_2026-27_YYYYMMDD
    _HHMM.pdf
3. ACS_AUN_Child_Acct_CTC_2026-27_YYYYMMDD_HHMM.pdf
4. ACS_AUN_Child_Acct_IU_2026-27_YYYYMMDD_HHMM.pdf
5. ACS_AUN_Child_Acct_PRRI_2026-27_YYYYMMDD_HHMM.pdf
6. ACS_AUN_Child_Acct_SD_2026-27_YYYYMMDD_HHMM.pdf</t>
  </si>
  <si>
    <t xml:space="preserve">
1. ACS_AUN_Child_Acct_APS_2025-26_YYYYMMDD_HHMM.pdf
2. ACS_AUN_Child_Acct_CharterSchool_2025-26_YYYYMMDD
    _HHMM.pdf
3. ACS_AUN_Child_Acct_CTC_2025-26_YYYYMMDD_HHMM.pdf
4. ACS_AUN_Child_Acct_IU_2025-26_YYYYMMDD_HHMM.pdf
5. ACS_AUN_Child_Acct_PRRI_2025-26_YYYYMMDD_HHMM.pdf
6. ACS_AUN_Child_Acct_SD_2025-26_YYYYMMDD_HHMM.pdf</t>
  </si>
  <si>
    <t>ACS_AUN_STUDENT_LOCAL_ASSMNT_SUBTEST_2026-27_YYYYMMDD_HHMM.pdf</t>
  </si>
  <si>
    <t>com</t>
  </si>
  <si>
    <t>District Fact reporting data 1/2/2027</t>
  </si>
  <si>
    <t>District Fact reporting data 4/2/2027</t>
  </si>
  <si>
    <t>District Fact reporting data 6/26/2027</t>
  </si>
  <si>
    <t>ACS_AUN_KEY_SPR_2026-27_YYYYMMDD_HHMM.pdf</t>
  </si>
  <si>
    <t xml:space="preserve">Submitted in the FRCPP and required for  schools in School Districts, Charter Schools, and Comprehensive CTCs with any  grade 7-12 </t>
  </si>
  <si>
    <t>ACS is required if data is submitted</t>
  </si>
  <si>
    <r>
      <t>ACS is required.  If no data is reported, run and submit an ACS.  Select the date of the ESSA snapshot</t>
    </r>
    <r>
      <rPr>
        <b/>
        <sz val="12"/>
        <color rgb="FFFF0000"/>
        <rFont val="Aptos Narrow"/>
        <family val="2"/>
      </rPr>
      <t xml:space="preserve"> [link to snapshot date? </t>
    </r>
    <r>
      <rPr>
        <sz val="12"/>
        <color theme="1"/>
        <rFont val="Aptos Narrow"/>
        <family val="2"/>
      </rPr>
      <t>] for this ACS</t>
    </r>
  </si>
  <si>
    <t>Required for all public schools and any APSs and PRRIs receiving AEDs through the program described in Act 35 of 2014, 25 P.S. § 14-1424 Automatic external defibrillators.
ACS is on the Safe chools ACS and is submitted through the FRCPP</t>
  </si>
  <si>
    <t>Graduate and Dropout Counts (25-26)</t>
  </si>
  <si>
    <t>Cohort Graduation Rates (25-26)</t>
  </si>
  <si>
    <t>C6 Student Updates 2025-26</t>
  </si>
  <si>
    <t>C5  Grad Drop Cohort 2025-26</t>
  </si>
  <si>
    <t>C5 Student Teachers 2025-26</t>
  </si>
  <si>
    <t>From SY25-26 Calendar</t>
  </si>
  <si>
    <t>8/31/26 (Grad/Drop)</t>
  </si>
  <si>
    <t xml:space="preserve">
ACS_AUN_GradDrop_2025-26_YYYYMMDD_HHMM.pdf
</t>
  </si>
  <si>
    <t>01/08/27 (Cohort)</t>
  </si>
  <si>
    <t>ACS_AUN_CohortGradRate_2025-26_YYYYMMDD_HHMM.pdf</t>
  </si>
  <si>
    <t>EL Immigrant End of Year Counts (25-26)</t>
  </si>
  <si>
    <t>Must be updated by 12:00 noon on the snapshot run date to be included in the Internal Snapshot
Internal Snapshot to collect year end student data</t>
  </si>
  <si>
    <t>ACS_AUN_Immigrant_End_of_Year_2025-26_YYYYMMDD_HHMM.pdf</t>
  </si>
  <si>
    <t>August 2027</t>
  </si>
  <si>
    <t>ACS required for all SD, CS, CTCs, and any IU, APS, PRRI, or SJCI that reports in this collection. Occupational CTCs must submit an ACS regardless of whether they report.</t>
  </si>
  <si>
    <t xml:space="preserve">All SD, CS, and CTC: ACS is required.  If no data is reported, run and submit an ACS.
IU, APS, PRRI, SJCI: ACS is required if data is reported. </t>
  </si>
  <si>
    <t>Included on the Safe Schools ACS</t>
  </si>
  <si>
    <t>1/4 to 1/22</t>
  </si>
  <si>
    <t>8/2 to 8/20</t>
  </si>
  <si>
    <t>Dan Ficca &amp; Ashley McCann</t>
  </si>
  <si>
    <t>As of 1/19 
(Snapshot date will display as 1/18 on reports)</t>
  </si>
  <si>
    <t>(Actual Snapshot Date)</t>
  </si>
  <si>
    <t>PIMS Internal Snapshot Date as of</t>
  </si>
  <si>
    <t>Page 1 of 3</t>
  </si>
  <si>
    <t>Page 2 of 3</t>
  </si>
  <si>
    <t>Page 3 of 3</t>
  </si>
  <si>
    <t>2026-27  Elementary/Secondary Consolidated Data Collection Calendar | Executive Summary</t>
  </si>
  <si>
    <t>Reporting Year: SY 2026-27</t>
  </si>
  <si>
    <t>ACS Summary</t>
  </si>
  <si>
    <t>Collection Window 5 - Summer SY25-26</t>
  </si>
  <si>
    <t>Collection Window 1</t>
  </si>
  <si>
    <t>Collection Window 2</t>
  </si>
  <si>
    <t>Collection Window 3</t>
  </si>
  <si>
    <t>Collection Window 4</t>
  </si>
  <si>
    <r>
      <rPr>
        <b/>
        <sz val="14"/>
        <color rgb="FF000000"/>
        <rFont val="Aptos Narrow"/>
        <family val="2"/>
      </rPr>
      <t xml:space="preserve">Collection Window 5 </t>
    </r>
    <r>
      <rPr>
        <b/>
        <sz val="12"/>
        <color rgb="FFFF0000"/>
        <rFont val="Aptos Narrow"/>
        <family val="2"/>
      </rPr>
      <t>(Begins Immediately After PIMS Maintenance)</t>
    </r>
  </si>
  <si>
    <t>Collection Window 6 - All Year Varied</t>
  </si>
  <si>
    <t>Personal Notes</t>
  </si>
  <si>
    <t>Collection 
OR
Data Set - Description</t>
  </si>
  <si>
    <r>
      <t xml:space="preserve">Personal Notes
</t>
    </r>
    <r>
      <rPr>
        <sz val="14"/>
        <color theme="1"/>
        <rFont val="Aptos Narrow"/>
        <family val="2"/>
      </rPr>
      <t xml:space="preserve">--------------------------
</t>
    </r>
    <r>
      <rPr>
        <i/>
        <sz val="14"/>
        <color theme="1"/>
        <rFont val="Aptos Narrow"/>
        <family val="2"/>
      </rPr>
      <t>Must be entered on the "Personal Notes" tab and will automatically be pulled into this worksheet</t>
    </r>
  </si>
  <si>
    <r>
      <t xml:space="preserve">Personal Notes
---------------------
</t>
    </r>
    <r>
      <rPr>
        <i/>
        <sz val="14"/>
        <rFont val="Aptos Narrow"/>
        <family val="2"/>
      </rPr>
      <t>Must be entered on the "Personal Notes" tab</t>
    </r>
  </si>
  <si>
    <r>
      <t xml:space="preserve">Personal Notes
</t>
    </r>
    <r>
      <rPr>
        <i/>
        <sz val="14"/>
        <color rgb="FF000000"/>
        <rFont val="Calibri"/>
        <family val="2"/>
        <scheme val="minor"/>
      </rPr>
      <t xml:space="preserve">
Must be entered on the "Personal Notes" tab and will automatically be pulled into this worksheet</t>
    </r>
  </si>
  <si>
    <t>9/1 - 10/22</t>
  </si>
  <si>
    <t>9/1 to 10/22</t>
  </si>
  <si>
    <t>8/31/27 (Grad/Drop)</t>
  </si>
  <si>
    <t>1/7/28 (Cohort)</t>
  </si>
  <si>
    <t>Required if LEA has PDE approved / registered secondary CTE programs.</t>
  </si>
  <si>
    <t>(a) CTE Student Fact, CTE Industry Credential
(b) Student Snapshot CTE Students Only (6/30) - A year long compiled snapshot
(c) Student Template</t>
  </si>
  <si>
    <t>(a) None
(b) Snapshot Date June 30; data must reflect all CTE students in the current SY
(c) The only collection that will allow AAP students to be uploaded</t>
  </si>
  <si>
    <t>7/16 to 8/6</t>
  </si>
  <si>
    <t>7/16 to 7/30</t>
  </si>
  <si>
    <t>PIMSReports_V2 &gt; CTE &gt; Adult &gt; Student Level – QC and Verification &gt;  
  ACS QC RPt16 – AAP Accuracy Certification Statement (ACS)</t>
  </si>
  <si>
    <t>PIMSReports_V2 &gt; CTE &gt; Secondary &gt; Student Level – QC and Verification &gt;  
  QC Rpt16 – Accuracy Certification Statement (ACS)</t>
  </si>
  <si>
    <t>ACS_AUN_CTEAdult_2025-26_YYMMDD_HHMM.pdf</t>
  </si>
  <si>
    <t>ACS_AUN_CTESecondary_2025-26_YYMMDD_HHMM.pdf</t>
  </si>
  <si>
    <r>
      <t xml:space="preserve">Personal Notes Template
</t>
    </r>
    <r>
      <rPr>
        <i/>
        <sz val="12"/>
        <color theme="1"/>
        <rFont val="Aptos Narrow"/>
        <family val="2"/>
      </rPr>
      <t xml:space="preserve">Note: This is a template worksheet.  This worksheet will need to be updated by the user when a new version of the PIMS Calendar is downloaded.  </t>
    </r>
  </si>
  <si>
    <r>
      <rPr>
        <b/>
        <u/>
        <sz val="12"/>
        <rFont val="Aptos Narrow"/>
        <family val="2"/>
      </rPr>
      <t>Steps to Success:</t>
    </r>
    <r>
      <rPr>
        <sz val="12"/>
        <rFont val="Aptos Narrow"/>
        <family val="2"/>
      </rPr>
      <t xml:space="preserve">
Make sure you save a local copy of the most recent calendar.  Use this version as your working copy and add your notes to the "Personal Notes" tab.  When a new version of the calendar is released - Download it!  Open your local version of the calendar then copy and paste the values in Column C into the new calendar version.  Once this is complete, replace your local copy with the new one to keep your notes!</t>
    </r>
  </si>
  <si>
    <r>
      <rPr>
        <b/>
        <u/>
        <sz val="12"/>
        <rFont val="Aptos Narrow"/>
        <family val="2"/>
      </rPr>
      <t>Mistakes that will break the functionality of this tab:</t>
    </r>
    <r>
      <rPr>
        <sz val="12"/>
        <rFont val="Aptos Narrow"/>
        <family val="2"/>
      </rPr>
      <t xml:space="preserve">
You can not edit the values in Column A or B (these are locked).  You can not sort or change the order of the values in Column A or B (these are locked).  Do not change the name of the tab.  The only place you can edit your notes is on the "Personal Notes" tab.  You are not able to edit these fields on other worksheets.  This is to prevent your notes from being lost when a new version of the calendar is released.</t>
    </r>
  </si>
  <si>
    <t>PASA Accountability #2</t>
  </si>
  <si>
    <t>ACS removed; No longer required for SY26-27</t>
  </si>
  <si>
    <t>*This worksheet is protected.  To unprotect, go to "review", click "unprotect sheet," click "enter."</t>
  </si>
  <si>
    <r>
      <t xml:space="preserve">ACS Summary
</t>
    </r>
    <r>
      <rPr>
        <i/>
        <sz val="12"/>
        <color theme="1"/>
        <rFont val="Aptos Narrow"/>
        <family val="2"/>
      </rPr>
      <t>*This worksheet is protected.  To unprotect, go to "review", click "unprotect sheet," click "enter."</t>
    </r>
  </si>
  <si>
    <r>
      <t xml:space="preserve">Collection Details Calendar
</t>
    </r>
    <r>
      <rPr>
        <i/>
        <sz val="12"/>
        <rFont val="Aptos Narrow"/>
        <family val="2"/>
      </rPr>
      <t>*This worksheet is protected.  To unprotect, go to "review", click "unprotect sheet," click "enter."</t>
    </r>
  </si>
  <si>
    <t>About</t>
  </si>
  <si>
    <t>Added note to the About Tab regarding worksheet protection and how to unprotect</t>
  </si>
  <si>
    <t>Joe Cowan</t>
  </si>
  <si>
    <t>C6 Cyber CS Annual Attend 2026-27</t>
  </si>
  <si>
    <t>Cyber CS Annual  Atendance Benchmark</t>
  </si>
  <si>
    <t>Required for all Cyber Charter Schools</t>
  </si>
  <si>
    <t>Open through</t>
  </si>
  <si>
    <t>ACS All &gt; Cyber CS Annual Attendance Benchmark ACS</t>
  </si>
  <si>
    <t>ACS_AUN_Annual Cyber Attend_2025-26_YYYYMMDD_HHMM.pdf</t>
  </si>
  <si>
    <t>ACS is required.</t>
  </si>
  <si>
    <t>C6 Cyber CS Monthly Attend 2026-27</t>
  </si>
  <si>
    <t>Cyber CS Monthly  Atendance Benchmark</t>
  </si>
  <si>
    <t>Required for all Cyber Charter Schools having any truant students. Monthly report is is due at the end of the month following the reporting month (September data is due October 31)</t>
  </si>
  <si>
    <t>ACS All &gt; Cyber CS Monthly  Attendance Benchmark ACS</t>
  </si>
  <si>
    <t>ACS_AUN_Monthly_ Cyber Attend_2025-26_YYYYMMDD_HHMM.pdf</t>
  </si>
  <si>
    <t xml:space="preserve">ACS is required regardelss of whether the Cyber Charter Schools reports in this data set. </t>
  </si>
  <si>
    <t>ACS All &gt; 
  1. LEA Profile and ACS with Graduation And
       Dropout Data</t>
  </si>
  <si>
    <t>ACS All &gt; LEA Staff Profile and ACS </t>
  </si>
  <si>
    <t>ACS All &gt; ACCESS for ELLS Accountability – ACS</t>
  </si>
  <si>
    <t>ACS All &gt; Course Instructor ACS</t>
  </si>
  <si>
    <t>ACS All &gt; Student Fact Career Standards Benchmarks ACS</t>
  </si>
  <si>
    <t>ACS is required.  If no data is reported, run and submit an ACS.  Select the date of the ESSA snapshot [link to snapshot date? ] for this ACS</t>
  </si>
  <si>
    <t>ACS All &gt; Student Award Fact ACS</t>
  </si>
  <si>
    <t>ACS All &gt; Student Local Assessment Subtest ACS</t>
  </si>
  <si>
    <t>Collection Details, ACS Summary, Executive Summary</t>
  </si>
  <si>
    <t>C6 Cyber CS Annual Attend 2026-27
C6 Cyber CS Monthly Attend 2026-27</t>
  </si>
  <si>
    <t>Added these collections</t>
  </si>
  <si>
    <t>Conditional Formatting</t>
  </si>
  <si>
    <t>Added conditional formatting; See additional information on the "About" tab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</si>
</sst>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m/dd/yyyy"/>
    <numFmt numFmtId="165" formatCode="m/d;@"/>
    <numFmt numFmtId="166" formatCode="[$-409]mmmm\-yy;@"/>
  </numFmts>
  <fonts count="79" x14ac:knownFonts="1">
    <font>
      <sz val="11"/>
      <color theme="1"/>
      <name val="Calibri"/>
      <family val="2"/>
      <scheme val="minor"/>
    </font>
    <font>
      <sz val="8"/>
      <name val="Calibri"/>
      <family val="2"/>
    </font>
    <font>
      <b/>
      <sz val="14"/>
      <name val="Calibri"/>
      <family val="2"/>
    </font>
    <font>
      <b/>
      <sz val="15"/>
      <color theme="3"/>
      <name val="Calibri"/>
      <family val="2"/>
      <scheme val="minor"/>
    </font>
    <font>
      <b/>
      <sz val="11"/>
      <color theme="3"/>
      <name val="Calibri"/>
      <family val="2"/>
      <scheme val="minor"/>
    </font>
    <font>
      <b/>
      <sz val="18"/>
      <color theme="3"/>
      <name val="Cambria"/>
      <family val="2"/>
      <scheme val="major"/>
    </font>
    <font>
      <b/>
      <sz val="11"/>
      <color theme="1"/>
      <name val="Calibri"/>
      <family val="2"/>
      <scheme val="minor"/>
    </font>
    <font>
      <b/>
      <sz val="16"/>
      <color theme="1"/>
      <name val="Calibri"/>
      <family val="2"/>
      <scheme val="minor"/>
    </font>
    <font>
      <b/>
      <sz val="14"/>
      <color theme="1"/>
      <name val="Calibri"/>
      <family val="2"/>
      <scheme val="minor"/>
    </font>
    <font>
      <sz val="11"/>
      <name val="Calibri"/>
      <family val="2"/>
      <scheme val="minor"/>
    </font>
    <font>
      <sz val="14"/>
      <color theme="1"/>
      <name val="Calibri"/>
      <family val="2"/>
      <scheme val="minor"/>
    </font>
    <font>
      <b/>
      <sz val="14"/>
      <name val="Cambria"/>
      <family val="2"/>
      <scheme val="major"/>
    </font>
    <font>
      <sz val="12"/>
      <color theme="1"/>
      <name val="Calibri"/>
      <family val="2"/>
      <scheme val="minor"/>
    </font>
    <font>
      <b/>
      <sz val="11"/>
      <name val="Calibri"/>
      <family val="2"/>
      <scheme val="minor"/>
    </font>
    <font>
      <b/>
      <sz val="14"/>
      <name val="Calibri"/>
      <family val="2"/>
      <scheme val="minor"/>
    </font>
    <font>
      <b/>
      <sz val="12"/>
      <name val="Calibri"/>
      <family val="2"/>
      <scheme val="minor"/>
    </font>
    <font>
      <b/>
      <sz val="24"/>
      <name val="Calibri"/>
      <family val="2"/>
      <scheme val="minor"/>
    </font>
    <font>
      <sz val="16"/>
      <color theme="1"/>
      <name val="Calibri"/>
      <family val="2"/>
      <scheme val="minor"/>
    </font>
    <font>
      <b/>
      <sz val="18"/>
      <name val="Calibri"/>
      <family val="2"/>
      <scheme val="minor"/>
    </font>
    <font>
      <i/>
      <sz val="10"/>
      <name val="Calibri"/>
      <family val="2"/>
      <scheme val="minor"/>
    </font>
    <font>
      <sz val="18"/>
      <name val="Calibri"/>
      <family val="2"/>
      <scheme val="minor"/>
    </font>
    <font>
      <sz val="8"/>
      <name val="Calibri"/>
      <family val="2"/>
      <scheme val="minor"/>
    </font>
    <font>
      <sz val="12"/>
      <name val="Calibri"/>
      <family val="2"/>
      <scheme val="minor"/>
    </font>
    <font>
      <i/>
      <sz val="12"/>
      <name val="Calibri"/>
      <family val="2"/>
      <scheme val="minor"/>
    </font>
    <font>
      <sz val="12"/>
      <name val="Calibri"/>
      <family val="2"/>
    </font>
    <font>
      <sz val="12"/>
      <color indexed="60"/>
      <name val="Calibri"/>
      <family val="2"/>
    </font>
    <font>
      <b/>
      <sz val="16"/>
      <name val="Calibri"/>
      <family val="2"/>
      <scheme val="minor"/>
    </font>
    <font>
      <sz val="16"/>
      <name val="Calibri"/>
      <family val="2"/>
      <scheme val="minor"/>
    </font>
    <font>
      <b/>
      <sz val="28"/>
      <color theme="1"/>
      <name val="Calibri"/>
      <family val="2"/>
      <scheme val="minor"/>
    </font>
    <font>
      <sz val="14"/>
      <name val="Calibri"/>
      <family val="2"/>
      <scheme val="minor"/>
    </font>
    <font>
      <u/>
      <sz val="11"/>
      <color theme="10"/>
      <name val="Calibri"/>
      <family val="2"/>
      <scheme val="minor"/>
    </font>
    <font>
      <b/>
      <sz val="24"/>
      <name val="Aptos Narrow"/>
      <family val="2"/>
    </font>
    <font>
      <b/>
      <sz val="11"/>
      <name val="Aptos Narrow"/>
      <family val="2"/>
    </font>
    <font>
      <b/>
      <sz val="14"/>
      <name val="Aptos Narrow"/>
      <family val="2"/>
    </font>
    <font>
      <sz val="12"/>
      <name val="Aptos Narrow"/>
      <family val="2"/>
    </font>
    <font>
      <i/>
      <sz val="12"/>
      <name val="Aptos Narrow"/>
      <family val="2"/>
    </font>
    <font>
      <sz val="11"/>
      <name val="Aptos Narrow"/>
      <family val="2"/>
    </font>
    <font>
      <b/>
      <sz val="24"/>
      <color theme="1"/>
      <name val="Aptos Narrow"/>
      <family val="2"/>
    </font>
    <font>
      <b/>
      <sz val="12"/>
      <name val="Aptos Narrow"/>
      <family val="2"/>
    </font>
    <font>
      <sz val="11"/>
      <color theme="1"/>
      <name val="Aptos Narrow"/>
      <family val="2"/>
    </font>
    <font>
      <b/>
      <sz val="18"/>
      <color theme="1"/>
      <name val="Aptos Narrow"/>
      <family val="2"/>
    </font>
    <font>
      <b/>
      <sz val="16"/>
      <color theme="1"/>
      <name val="Aptos Narrow"/>
      <family val="2"/>
    </font>
    <font>
      <b/>
      <sz val="11"/>
      <color theme="1"/>
      <name val="Aptos Narrow"/>
      <family val="2"/>
    </font>
    <font>
      <b/>
      <sz val="16"/>
      <color indexed="8"/>
      <name val="Aptos Narrow"/>
      <family val="2"/>
    </font>
    <font>
      <b/>
      <sz val="14"/>
      <color rgb="FF000000"/>
      <name val="Aptos Narrow"/>
      <family val="2"/>
    </font>
    <font>
      <i/>
      <sz val="11"/>
      <color theme="1"/>
      <name val="Aptos Narrow"/>
      <family val="2"/>
    </font>
    <font>
      <b/>
      <sz val="11"/>
      <color theme="0"/>
      <name val="Aptos Narrow"/>
      <family val="2"/>
    </font>
    <font>
      <b/>
      <sz val="20"/>
      <color theme="0"/>
      <name val="Aptos Narrow"/>
      <family val="2"/>
    </font>
    <font>
      <b/>
      <sz val="14"/>
      <color rgb="FF0000FF"/>
      <name val="Aptos Narrow"/>
      <family val="2"/>
    </font>
    <font>
      <b/>
      <sz val="12"/>
      <color rgb="FFFF0000"/>
      <name val="Aptos Narrow"/>
      <family val="2"/>
    </font>
    <font>
      <b/>
      <sz val="14"/>
      <color theme="1"/>
      <name val="Aptos Narrow"/>
      <family val="2"/>
    </font>
    <font>
      <sz val="12"/>
      <color theme="1"/>
      <name val="Aptos Narrow"/>
      <family val="2"/>
    </font>
    <font>
      <sz val="12"/>
      <color indexed="8"/>
      <name val="Aptos Narrow"/>
      <family val="2"/>
    </font>
    <font>
      <sz val="12"/>
      <color rgb="FF000000"/>
      <name val="Aptos Narrow"/>
      <family val="2"/>
    </font>
    <font>
      <sz val="11"/>
      <color rgb="FF006100"/>
      <name val="Calibri"/>
      <family val="2"/>
      <scheme val="minor"/>
    </font>
    <font>
      <sz val="14"/>
      <color rgb="FF000000"/>
      <name val="Aptos Narrow"/>
      <family val="2"/>
    </font>
    <font>
      <i/>
      <sz val="14"/>
      <color rgb="FF000000"/>
      <name val="Aptos Narrow"/>
      <family val="2"/>
    </font>
    <font>
      <b/>
      <sz val="14"/>
      <color indexed="8"/>
      <name val="Aptos Narrow"/>
      <family val="2"/>
    </font>
    <font>
      <i/>
      <sz val="14"/>
      <color indexed="8"/>
      <name val="Aptos Narrow"/>
      <family val="2"/>
    </font>
    <font>
      <b/>
      <sz val="14"/>
      <color rgb="FF000000"/>
      <name val="Calibri"/>
      <family val="2"/>
      <scheme val="minor"/>
    </font>
    <font>
      <sz val="14"/>
      <color theme="1"/>
      <name val="Aptos Narrow"/>
      <family val="2"/>
    </font>
    <font>
      <b/>
      <sz val="36"/>
      <name val="Aptos Narrow"/>
      <family val="2"/>
    </font>
    <font>
      <b/>
      <sz val="20"/>
      <name val="Aptos Narrow"/>
      <family val="2"/>
    </font>
    <font>
      <sz val="20"/>
      <name val="Aptos Narrow"/>
      <family val="2"/>
    </font>
    <font>
      <sz val="12"/>
      <color indexed="8"/>
      <name val="Calibri"/>
      <family val="2"/>
    </font>
    <font>
      <i/>
      <sz val="11"/>
      <name val="Aptos Narrow"/>
      <family val="2"/>
    </font>
    <font>
      <i/>
      <sz val="11"/>
      <color theme="1"/>
      <name val="Calibri"/>
      <family val="2"/>
      <scheme val="minor"/>
    </font>
    <font>
      <sz val="12"/>
      <color rgb="FF006100"/>
      <name val="Aptos Narrow"/>
      <family val="2"/>
    </font>
    <font>
      <u/>
      <sz val="14"/>
      <color theme="10"/>
      <name val="Aptos Narrow"/>
      <family val="2"/>
    </font>
    <font>
      <sz val="11"/>
      <color theme="6" tint="-0.499984740745262"/>
      <name val="Aptos Narrow"/>
      <family val="2"/>
    </font>
    <font>
      <b/>
      <i/>
      <sz val="10"/>
      <color theme="1"/>
      <name val="Aptos Narrow"/>
      <family val="2"/>
    </font>
    <font>
      <b/>
      <u/>
      <sz val="12"/>
      <color theme="1"/>
      <name val="Aptos Narrow"/>
      <family val="2"/>
    </font>
    <font>
      <i/>
      <sz val="14"/>
      <color theme="1"/>
      <name val="Aptos Narrow"/>
      <family val="2"/>
    </font>
    <font>
      <i/>
      <sz val="14"/>
      <name val="Aptos Narrow"/>
      <family val="2"/>
    </font>
    <font>
      <i/>
      <sz val="14"/>
      <color rgb="FF000000"/>
      <name val="Calibri"/>
      <family val="2"/>
      <scheme val="minor"/>
    </font>
    <font>
      <i/>
      <sz val="12"/>
      <color theme="1"/>
      <name val="Aptos Narrow"/>
      <family val="2"/>
    </font>
    <font>
      <b/>
      <u/>
      <sz val="12"/>
      <name val="Aptos Narrow"/>
      <family val="2"/>
    </font>
    <font>
      <i/>
      <sz val="10"/>
      <color theme="1"/>
      <name val="Aptos Narrow"/>
      <family val="2"/>
    </font>
    <font>
      <i/>
      <sz val="11"/>
      <name val="Calibri"/>
      <family val="2"/>
      <scheme val="minor"/>
    </font>
  </fonts>
  <fills count="25">
    <fill>
      <patternFill patternType="none"/>
    </fill>
    <fill>
      <patternFill patternType="gray125"/>
    </fill>
    <fill>
      <patternFill patternType="solid">
        <fgColor indexed="65"/>
        <bgColor indexed="64"/>
      </patternFill>
    </fill>
    <fill>
      <patternFill patternType="solid">
        <fgColor theme="0"/>
        <bgColor indexed="64"/>
      </patternFill>
    </fill>
    <fill>
      <patternFill patternType="solid">
        <fgColor theme="1"/>
        <bgColor indexed="64"/>
      </patternFill>
    </fill>
    <fill>
      <patternFill patternType="solid">
        <fgColor rgb="FFFFFF99"/>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F0000"/>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rgb="FFFFCCFF"/>
        <bgColor indexed="64"/>
      </patternFill>
    </fill>
    <fill>
      <patternFill patternType="solid">
        <fgColor rgb="FFD9D9D9"/>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rgb="FFFFC000"/>
        <bgColor indexed="64"/>
      </patternFill>
    </fill>
    <fill>
      <patternFill patternType="solid">
        <fgColor rgb="FFFFFF00"/>
        <bgColor indexed="64"/>
      </patternFill>
    </fill>
    <fill>
      <patternFill patternType="solid">
        <fgColor rgb="FFC6EFCE"/>
      </patternFill>
    </fill>
    <fill>
      <patternFill patternType="solid">
        <fgColor theme="4" tint="0.79998168889431442"/>
        <bgColor indexed="64"/>
      </patternFill>
    </fill>
    <fill>
      <patternFill patternType="solid">
        <fgColor theme="7" tint="-0.499984740745262"/>
        <bgColor indexed="64"/>
      </patternFill>
    </fill>
    <fill>
      <patternFill patternType="solid">
        <fgColor rgb="FFFF99CC"/>
        <bgColor indexed="64"/>
      </patternFill>
    </fill>
    <fill>
      <patternFill patternType="solid">
        <fgColor theme="0" tint="-4.9989318521683403E-2"/>
        <bgColor indexed="64"/>
      </patternFill>
    </fill>
  </fills>
  <borders count="7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diagonal/>
    </border>
    <border>
      <left style="medium">
        <color indexed="64"/>
      </left>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bottom style="thick">
        <color theme="4"/>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style="thick">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ck">
        <color indexed="64"/>
      </bottom>
      <diagonal/>
    </border>
    <border>
      <left/>
      <right/>
      <top style="thin">
        <color indexed="64"/>
      </top>
      <bottom/>
      <diagonal/>
    </border>
    <border>
      <left/>
      <right style="thin">
        <color indexed="64"/>
      </right>
      <top/>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bottom style="thin">
        <color indexed="64"/>
      </bottom>
      <diagonal/>
    </border>
    <border>
      <left style="mediumDashDot">
        <color theme="3"/>
      </left>
      <right style="mediumDashDot">
        <color theme="3"/>
      </right>
      <top style="mediumDashDot">
        <color theme="3"/>
      </top>
      <bottom style="mediumDashDot">
        <color theme="3"/>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thick">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ck">
        <color indexed="64"/>
      </left>
      <right/>
      <top/>
      <bottom/>
      <diagonal/>
    </border>
    <border>
      <left style="thin">
        <color indexed="64"/>
      </left>
      <right style="thin">
        <color indexed="64"/>
      </right>
      <top style="thick">
        <color rgb="FF0070C0"/>
      </top>
      <bottom style="thin">
        <color indexed="64"/>
      </bottom>
      <diagonal/>
    </border>
    <border>
      <left/>
      <right/>
      <top style="thick">
        <color rgb="FF0070C0"/>
      </top>
      <bottom/>
      <diagonal/>
    </border>
    <border>
      <left style="thin">
        <color indexed="64"/>
      </left>
      <right style="thin">
        <color indexed="64"/>
      </right>
      <top style="thick">
        <color rgb="FF0070C0"/>
      </top>
      <bottom/>
      <diagonal/>
    </border>
    <border>
      <left style="thin">
        <color indexed="64"/>
      </left>
      <right style="thin">
        <color indexed="64"/>
      </right>
      <top style="thick">
        <color rgb="FF0070C0"/>
      </top>
      <bottom style="thick">
        <color rgb="FF0070C0"/>
      </bottom>
      <diagonal/>
    </border>
    <border>
      <left/>
      <right/>
      <top style="thick">
        <color rgb="FF0070C0"/>
      </top>
      <bottom style="thick">
        <color rgb="FF0070C0"/>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Dashed">
        <color rgb="FF0070C0"/>
      </top>
      <bottom style="thin">
        <color indexed="64"/>
      </bottom>
      <diagonal/>
    </border>
    <border>
      <left/>
      <right/>
      <top style="mediumDashed">
        <color rgb="FF0070C0"/>
      </top>
      <bottom style="thin">
        <color indexed="64"/>
      </bottom>
      <diagonal/>
    </border>
    <border>
      <left/>
      <right style="thin">
        <color indexed="64"/>
      </right>
      <top style="thick">
        <color indexed="64"/>
      </top>
      <bottom style="thick">
        <color indexed="64"/>
      </bottom>
      <diagonal/>
    </border>
    <border>
      <left style="thick">
        <color indexed="64"/>
      </left>
      <right/>
      <top style="thick">
        <color indexed="64"/>
      </top>
      <bottom style="thick">
        <color indexed="64"/>
      </bottom>
      <diagonal/>
    </border>
    <border>
      <left style="thin">
        <color indexed="64"/>
      </left>
      <right style="thin">
        <color indexed="64"/>
      </right>
      <top style="medium">
        <color indexed="64"/>
      </top>
      <bottom style="thick">
        <color indexed="64"/>
      </bottom>
      <diagonal/>
    </border>
    <border>
      <left style="medium">
        <color indexed="64"/>
      </left>
      <right style="medium">
        <color indexed="64"/>
      </right>
      <top style="medium">
        <color indexed="64"/>
      </top>
      <bottom style="medium">
        <color indexed="64"/>
      </bottom>
      <diagonal/>
    </border>
    <border>
      <left style="thick">
        <color indexed="64"/>
      </left>
      <right/>
      <top style="thick">
        <color indexed="64"/>
      </top>
      <bottom/>
      <diagonal/>
    </border>
  </borders>
  <cellStyleXfs count="6">
    <xf numFmtId="0" fontId="0" fillId="0" borderId="0"/>
    <xf numFmtId="0" fontId="3" fillId="0" borderId="37" applyNumberFormat="0" applyFill="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30" fillId="0" borderId="0" applyNumberFormat="0" applyFill="0" applyBorder="0" applyAlignment="0" applyProtection="0"/>
    <xf numFmtId="0" fontId="54" fillId="20" borderId="0" applyNumberFormat="0" applyBorder="0" applyAlignment="0" applyProtection="0"/>
  </cellStyleXfs>
  <cellXfs count="549">
    <xf numFmtId="0" fontId="0" fillId="0" borderId="0" xfId="0"/>
    <xf numFmtId="0" fontId="3" fillId="0" borderId="0" xfId="1" applyBorder="1" applyAlignment="1">
      <alignment horizontal="center"/>
    </xf>
    <xf numFmtId="0" fontId="4" fillId="0" borderId="0" xfId="2" applyAlignment="1">
      <alignment horizontal="left" wrapText="1"/>
    </xf>
    <xf numFmtId="14" fontId="10" fillId="0" borderId="6" xfId="0" applyNumberFormat="1" applyFont="1" applyBorder="1" applyAlignment="1">
      <alignment horizontal="right" indent="6"/>
    </xf>
    <xf numFmtId="0" fontId="10" fillId="0" borderId="6" xfId="0" applyFont="1" applyBorder="1" applyAlignment="1">
      <alignment horizontal="left" indent="5"/>
    </xf>
    <xf numFmtId="0" fontId="11" fillId="7" borderId="1" xfId="3" applyFont="1" applyFill="1" applyBorder="1" applyAlignment="1">
      <alignment horizontal="right" indent="8"/>
    </xf>
    <xf numFmtId="0" fontId="12" fillId="0" borderId="1" xfId="0" applyFont="1" applyBorder="1" applyAlignment="1">
      <alignment horizontal="left" indent="7"/>
    </xf>
    <xf numFmtId="0" fontId="12" fillId="0" borderId="7" xfId="0" applyFont="1" applyBorder="1" applyAlignment="1">
      <alignment horizontal="left" indent="7"/>
    </xf>
    <xf numFmtId="14" fontId="12" fillId="0" borderId="1" xfId="0" applyNumberFormat="1" applyFont="1" applyBorder="1" applyAlignment="1">
      <alignment horizontal="right" indent="6"/>
    </xf>
    <xf numFmtId="0" fontId="12" fillId="0" borderId="1" xfId="0" applyFont="1" applyBorder="1" applyAlignment="1">
      <alignment horizontal="left" indent="5"/>
    </xf>
    <xf numFmtId="0" fontId="11" fillId="7" borderId="1" xfId="3" applyFont="1" applyFill="1" applyBorder="1" applyAlignment="1">
      <alignment horizontal="left" indent="5"/>
    </xf>
    <xf numFmtId="0" fontId="3" fillId="0" borderId="9" xfId="1" applyBorder="1" applyAlignment="1">
      <alignment horizontal="center"/>
    </xf>
    <xf numFmtId="0" fontId="0" fillId="0" borderId="0" xfId="0" applyAlignment="1">
      <alignment horizontal="center"/>
    </xf>
    <xf numFmtId="0" fontId="0" fillId="0" borderId="0" xfId="0" applyAlignment="1">
      <alignment vertical="top" wrapText="1"/>
    </xf>
    <xf numFmtId="0" fontId="0" fillId="0" borderId="0" xfId="0" applyAlignment="1">
      <alignment horizontal="center" vertical="top" wrapText="1"/>
    </xf>
    <xf numFmtId="0" fontId="13" fillId="0" borderId="0" xfId="0" applyFont="1" applyAlignment="1">
      <alignment wrapText="1"/>
    </xf>
    <xf numFmtId="0" fontId="9" fillId="0" borderId="0" xfId="0" applyFont="1"/>
    <xf numFmtId="0" fontId="9" fillId="0" borderId="0" xfId="0" applyFont="1" applyAlignment="1">
      <alignment wrapText="1"/>
    </xf>
    <xf numFmtId="0" fontId="13" fillId="0" borderId="0" xfId="0" applyFont="1" applyAlignment="1">
      <alignment horizontal="left" vertical="top" wrapText="1"/>
    </xf>
    <xf numFmtId="0" fontId="13" fillId="0" borderId="0" xfId="0" applyFont="1" applyAlignment="1">
      <alignment vertical="top" wrapText="1"/>
    </xf>
    <xf numFmtId="0" fontId="13" fillId="0" borderId="0" xfId="0" applyFont="1" applyAlignment="1">
      <alignment horizontal="center" vertical="center" wrapText="1"/>
    </xf>
    <xf numFmtId="0" fontId="13" fillId="0" borderId="0" xfId="0" applyFont="1" applyAlignment="1">
      <alignment horizontal="center" vertical="top" wrapText="1"/>
    </xf>
    <xf numFmtId="14" fontId="15" fillId="9" borderId="1" xfId="0" applyNumberFormat="1" applyFont="1" applyFill="1" applyBorder="1" applyAlignment="1">
      <alignment horizontal="right" wrapText="1" indent="6"/>
    </xf>
    <xf numFmtId="0" fontId="15" fillId="9" borderId="1" xfId="0" applyFont="1" applyFill="1" applyBorder="1" applyAlignment="1">
      <alignment horizontal="left" vertical="top" wrapText="1" indent="5"/>
    </xf>
    <xf numFmtId="0" fontId="0" fillId="0" borderId="1" xfId="0" applyBorder="1" applyAlignment="1">
      <alignment vertical="top" wrapText="1"/>
    </xf>
    <xf numFmtId="14" fontId="0" fillId="0" borderId="1" xfId="0" applyNumberFormat="1" applyBorder="1" applyAlignment="1">
      <alignment horizontal="center" vertical="top" wrapText="1"/>
    </xf>
    <xf numFmtId="0" fontId="13" fillId="0" borderId="0" xfId="0" applyFont="1" applyAlignment="1">
      <alignment horizontal="left" vertical="top"/>
    </xf>
    <xf numFmtId="14" fontId="13" fillId="0" borderId="0" xfId="0" applyNumberFormat="1" applyFont="1" applyAlignment="1">
      <alignment horizontal="left" vertical="top" wrapText="1"/>
    </xf>
    <xf numFmtId="14" fontId="13" fillId="0" borderId="0" xfId="0" applyNumberFormat="1" applyFont="1" applyAlignment="1">
      <alignment horizontal="center" vertical="top" wrapText="1"/>
    </xf>
    <xf numFmtId="14" fontId="9" fillId="0" borderId="0" xfId="0" applyNumberFormat="1" applyFont="1" applyAlignment="1">
      <alignment horizontal="center" vertical="top" wrapText="1"/>
    </xf>
    <xf numFmtId="0" fontId="12" fillId="0" borderId="0" xfId="0" applyFont="1"/>
    <xf numFmtId="14" fontId="22" fillId="0" borderId="1" xfId="0" applyNumberFormat="1" applyFont="1" applyBorder="1" applyAlignment="1">
      <alignment horizontal="center" vertical="top" wrapText="1"/>
    </xf>
    <xf numFmtId="0" fontId="22" fillId="0" borderId="1" xfId="0" applyFont="1" applyBorder="1" applyAlignment="1">
      <alignment vertical="top" wrapText="1"/>
    </xf>
    <xf numFmtId="49" fontId="22" fillId="0" borderId="1" xfId="0" applyNumberFormat="1" applyFont="1" applyBorder="1" applyAlignment="1">
      <alignment vertical="top" wrapText="1"/>
    </xf>
    <xf numFmtId="0" fontId="24" fillId="0" borderId="1" xfId="0" applyFont="1" applyBorder="1" applyAlignment="1">
      <alignment vertical="top" wrapText="1"/>
    </xf>
    <xf numFmtId="0" fontId="22" fillId="0" borderId="1" xfId="0" applyFont="1" applyBorder="1" applyAlignment="1">
      <alignment horizontal="left" vertical="top" wrapText="1"/>
    </xf>
    <xf numFmtId="0" fontId="22" fillId="0" borderId="11" xfId="0" applyFont="1" applyBorder="1" applyAlignment="1">
      <alignment vertical="top" wrapText="1"/>
    </xf>
    <xf numFmtId="0" fontId="22" fillId="0" borderId="15" xfId="0" applyFont="1" applyBorder="1" applyAlignment="1">
      <alignment vertical="top" wrapText="1"/>
    </xf>
    <xf numFmtId="14" fontId="0" fillId="0" borderId="0" xfId="0" applyNumberFormat="1" applyAlignment="1">
      <alignment horizontal="center"/>
    </xf>
    <xf numFmtId="14" fontId="0" fillId="0" borderId="0" xfId="0" applyNumberFormat="1"/>
    <xf numFmtId="0" fontId="0" fillId="0" borderId="1" xfId="0" applyBorder="1" applyAlignment="1">
      <alignment horizontal="center" vertical="top" wrapText="1"/>
    </xf>
    <xf numFmtId="0" fontId="26" fillId="0" borderId="0" xfId="0" applyFont="1" applyAlignment="1">
      <alignment vertical="center" wrapText="1"/>
    </xf>
    <xf numFmtId="0" fontId="26" fillId="0" borderId="0" xfId="0" applyFont="1" applyAlignment="1">
      <alignment horizontal="left" vertical="center" wrapText="1"/>
    </xf>
    <xf numFmtId="0" fontId="27" fillId="0" borderId="0" xfId="0" applyFont="1" applyAlignment="1">
      <alignment vertical="center" wrapText="1"/>
    </xf>
    <xf numFmtId="0" fontId="8" fillId="0" borderId="7" xfId="0" applyFont="1" applyBorder="1" applyAlignment="1">
      <alignment horizontal="center" vertical="center" wrapText="1"/>
    </xf>
    <xf numFmtId="0" fontId="8" fillId="0" borderId="1" xfId="0" applyFont="1" applyBorder="1" applyAlignment="1">
      <alignment horizontal="center" vertical="center" wrapText="1"/>
    </xf>
    <xf numFmtId="0" fontId="8" fillId="0" borderId="7" xfId="0" applyFont="1" applyBorder="1" applyAlignment="1">
      <alignment horizontal="center" vertical="center"/>
    </xf>
    <xf numFmtId="0" fontId="22" fillId="0" borderId="1" xfId="0" applyFont="1" applyBorder="1" applyAlignment="1">
      <alignment horizontal="center" vertical="center" wrapText="1"/>
    </xf>
    <xf numFmtId="14" fontId="22" fillId="0" borderId="1" xfId="0" applyNumberFormat="1" applyFont="1" applyBorder="1" applyAlignment="1">
      <alignment horizontal="center" vertical="center" wrapText="1"/>
    </xf>
    <xf numFmtId="0" fontId="22" fillId="0" borderId="39" xfId="0" applyFont="1" applyBorder="1" applyAlignment="1">
      <alignment horizontal="center" vertical="center" wrapText="1"/>
    </xf>
    <xf numFmtId="14" fontId="22" fillId="0" borderId="39" xfId="0" applyNumberFormat="1" applyFont="1" applyBorder="1" applyAlignment="1">
      <alignment horizontal="center" vertical="center" wrapText="1"/>
    </xf>
    <xf numFmtId="14" fontId="23" fillId="0" borderId="1" xfId="0" applyNumberFormat="1" applyFont="1" applyBorder="1" applyAlignment="1">
      <alignment horizontal="center" vertical="center" wrapText="1"/>
    </xf>
    <xf numFmtId="0" fontId="23" fillId="0" borderId="1" xfId="0" applyFont="1" applyBorder="1" applyAlignment="1">
      <alignment horizontal="center" vertical="center" wrapText="1"/>
    </xf>
    <xf numFmtId="49" fontId="22" fillId="0" borderId="1" xfId="0" applyNumberFormat="1" applyFont="1" applyBorder="1" applyAlignment="1">
      <alignment horizontal="center" vertical="center" wrapText="1"/>
    </xf>
    <xf numFmtId="0" fontId="22" fillId="0" borderId="1" xfId="0" applyFont="1" applyBorder="1" applyAlignment="1">
      <alignment horizontal="center" vertical="center"/>
    </xf>
    <xf numFmtId="0" fontId="26" fillId="0" borderId="1" xfId="0" applyFont="1" applyBorder="1" applyAlignment="1">
      <alignment horizontal="center" vertical="center" wrapText="1"/>
    </xf>
    <xf numFmtId="0" fontId="27" fillId="0" borderId="1" xfId="0" applyFont="1" applyBorder="1" applyAlignment="1">
      <alignment horizontal="center" vertical="center" wrapText="1"/>
    </xf>
    <xf numFmtId="0" fontId="22" fillId="0" borderId="1" xfId="0" applyFont="1" applyBorder="1" applyAlignment="1">
      <alignment horizontal="center" vertical="top" wrapText="1"/>
    </xf>
    <xf numFmtId="0" fontId="22" fillId="0" borderId="7" xfId="0" applyFont="1" applyBorder="1" applyAlignment="1">
      <alignment vertical="top" wrapText="1"/>
    </xf>
    <xf numFmtId="16" fontId="22" fillId="0" borderId="1" xfId="0" applyNumberFormat="1" applyFont="1" applyBorder="1" applyAlignment="1">
      <alignment vertical="top" wrapText="1"/>
    </xf>
    <xf numFmtId="14" fontId="22" fillId="0" borderId="15" xfId="0" applyNumberFormat="1" applyFont="1" applyBorder="1" applyAlignment="1">
      <alignment horizontal="center" vertical="top" wrapText="1"/>
    </xf>
    <xf numFmtId="0" fontId="22" fillId="0" borderId="28" xfId="0" applyFont="1" applyBorder="1" applyAlignment="1">
      <alignment vertical="top" wrapText="1"/>
    </xf>
    <xf numFmtId="0" fontId="22" fillId="0" borderId="38" xfId="0" applyFont="1" applyBorder="1" applyAlignment="1">
      <alignment horizontal="center" vertical="center" wrapText="1"/>
    </xf>
    <xf numFmtId="14" fontId="22" fillId="0" borderId="38" xfId="0" applyNumberFormat="1" applyFont="1" applyBorder="1" applyAlignment="1">
      <alignment horizontal="center" vertical="center" wrapText="1"/>
    </xf>
    <xf numFmtId="0" fontId="29" fillId="0" borderId="39" xfId="0" applyFont="1" applyBorder="1" applyAlignment="1">
      <alignment horizontal="center" vertical="center" wrapText="1"/>
    </xf>
    <xf numFmtId="0" fontId="29" fillId="0" borderId="1" xfId="0" applyFont="1" applyBorder="1" applyAlignment="1">
      <alignment horizontal="center" vertical="center" wrapText="1"/>
    </xf>
    <xf numFmtId="0" fontId="29" fillId="0" borderId="38" xfId="0" applyFont="1" applyBorder="1" applyAlignment="1">
      <alignment horizontal="center" vertical="center" wrapText="1"/>
    </xf>
    <xf numFmtId="0" fontId="8" fillId="7" borderId="7" xfId="0" applyFont="1" applyFill="1" applyBorder="1" applyAlignment="1">
      <alignment horizontal="center" vertical="center"/>
    </xf>
    <xf numFmtId="0" fontId="8" fillId="7" borderId="7" xfId="0" applyFont="1" applyFill="1" applyBorder="1" applyAlignment="1">
      <alignment horizontal="center" vertical="center" wrapText="1"/>
    </xf>
    <xf numFmtId="14" fontId="22" fillId="18" borderId="1" xfId="0" applyNumberFormat="1" applyFont="1" applyFill="1" applyBorder="1" applyAlignment="1">
      <alignment horizontal="center" vertical="top" wrapText="1"/>
    </xf>
    <xf numFmtId="0" fontId="22" fillId="18" borderId="1" xfId="0" applyFont="1" applyFill="1" applyBorder="1" applyAlignment="1">
      <alignment horizontal="center" vertical="top" wrapText="1"/>
    </xf>
    <xf numFmtId="14" fontId="22" fillId="18" borderId="7" xfId="0" applyNumberFormat="1" applyFont="1" applyFill="1" applyBorder="1" applyAlignment="1">
      <alignment horizontal="center" vertical="top" wrapText="1"/>
    </xf>
    <xf numFmtId="14" fontId="22" fillId="18" borderId="15" xfId="0" applyNumberFormat="1" applyFont="1" applyFill="1" applyBorder="1" applyAlignment="1">
      <alignment horizontal="center" vertical="top" wrapText="1"/>
    </xf>
    <xf numFmtId="0" fontId="22" fillId="18" borderId="39" xfId="0" applyFont="1" applyFill="1" applyBorder="1" applyAlignment="1">
      <alignment horizontal="center" vertical="center" wrapText="1"/>
    </xf>
    <xf numFmtId="0" fontId="22" fillId="18" borderId="1" xfId="0" applyFont="1" applyFill="1" applyBorder="1" applyAlignment="1">
      <alignment horizontal="center" vertical="center" wrapText="1"/>
    </xf>
    <xf numFmtId="0" fontId="22" fillId="18" borderId="38" xfId="0" applyFont="1" applyFill="1" applyBorder="1" applyAlignment="1">
      <alignment horizontal="center" vertical="center" wrapText="1"/>
    </xf>
    <xf numFmtId="14" fontId="22" fillId="18" borderId="39" xfId="0" applyNumberFormat="1" applyFont="1" applyFill="1" applyBorder="1" applyAlignment="1">
      <alignment horizontal="center" vertical="center" wrapText="1"/>
    </xf>
    <xf numFmtId="14" fontId="22" fillId="18" borderId="1" xfId="0" applyNumberFormat="1" applyFont="1" applyFill="1" applyBorder="1" applyAlignment="1">
      <alignment horizontal="center" vertical="center" wrapText="1"/>
    </xf>
    <xf numFmtId="0" fontId="26" fillId="7" borderId="1" xfId="0" applyFont="1" applyFill="1" applyBorder="1" applyAlignment="1">
      <alignment horizontal="center" vertical="center" wrapText="1"/>
    </xf>
    <xf numFmtId="0" fontId="14" fillId="0" borderId="7" xfId="0" applyFont="1" applyBorder="1" applyAlignment="1">
      <alignment horizontal="center" vertical="center" wrapText="1"/>
    </xf>
    <xf numFmtId="0" fontId="14" fillId="0" borderId="41" xfId="0" applyFont="1" applyBorder="1" applyAlignment="1">
      <alignment horizontal="center" vertical="center" wrapText="1"/>
    </xf>
    <xf numFmtId="0" fontId="26" fillId="0" borderId="0" xfId="0" applyFont="1" applyAlignment="1">
      <alignment horizontal="center" vertical="center" wrapText="1"/>
    </xf>
    <xf numFmtId="0" fontId="32" fillId="0" borderId="0" xfId="0" applyFont="1" applyAlignment="1">
      <alignment wrapText="1"/>
    </xf>
    <xf numFmtId="0" fontId="33" fillId="8" borderId="7" xfId="0" applyFont="1" applyFill="1" applyBorder="1" applyAlignment="1">
      <alignment horizontal="center" vertical="center" wrapText="1"/>
    </xf>
    <xf numFmtId="0" fontId="32" fillId="0" borderId="0" xfId="0" applyFont="1" applyAlignment="1">
      <alignment vertical="top" wrapText="1"/>
    </xf>
    <xf numFmtId="0" fontId="32" fillId="0" borderId="0" xfId="0" applyFont="1" applyAlignment="1">
      <alignment horizontal="left" vertical="top" wrapText="1"/>
    </xf>
    <xf numFmtId="14" fontId="32" fillId="0" borderId="0" xfId="0" applyNumberFormat="1" applyFont="1" applyAlignment="1">
      <alignment horizontal="left" vertical="top" wrapText="1"/>
    </xf>
    <xf numFmtId="0" fontId="32" fillId="0" borderId="0" xfId="0" applyFont="1" applyAlignment="1">
      <alignment horizontal="center" vertical="center" wrapText="1"/>
    </xf>
    <xf numFmtId="0" fontId="32" fillId="0" borderId="0" xfId="0" applyFont="1" applyAlignment="1">
      <alignment horizontal="center" vertical="top" wrapText="1"/>
    </xf>
    <xf numFmtId="0" fontId="36" fillId="0" borderId="0" xfId="0" applyFont="1" applyAlignment="1">
      <alignment wrapText="1"/>
    </xf>
    <xf numFmtId="0" fontId="38" fillId="0" borderId="0" xfId="0" applyFont="1" applyAlignment="1">
      <alignment wrapText="1"/>
    </xf>
    <xf numFmtId="0" fontId="34" fillId="0" borderId="0" xfId="0" applyFont="1"/>
    <xf numFmtId="0" fontId="38" fillId="0" borderId="0" xfId="0" applyFont="1" applyAlignment="1">
      <alignment vertical="top" wrapText="1"/>
    </xf>
    <xf numFmtId="0" fontId="34" fillId="0" borderId="1" xfId="0" applyFont="1" applyBorder="1" applyAlignment="1">
      <alignment horizontal="center" vertical="center" wrapText="1"/>
    </xf>
    <xf numFmtId="14" fontId="34" fillId="0" borderId="1" xfId="0" applyNumberFormat="1" applyFont="1" applyBorder="1" applyAlignment="1">
      <alignment horizontal="center" vertical="center" wrapText="1"/>
    </xf>
    <xf numFmtId="0" fontId="34" fillId="0" borderId="1" xfId="0" applyFont="1" applyBorder="1" applyAlignment="1">
      <alignment horizontal="center" vertical="center"/>
    </xf>
    <xf numFmtId="0" fontId="34" fillId="0" borderId="5" xfId="0" applyFont="1" applyBorder="1" applyAlignment="1">
      <alignment horizontal="center" vertical="center" wrapText="1"/>
    </xf>
    <xf numFmtId="14" fontId="34" fillId="0" borderId="5" xfId="0" applyNumberFormat="1" applyFont="1" applyBorder="1" applyAlignment="1">
      <alignment horizontal="center" vertical="center" wrapText="1"/>
    </xf>
    <xf numFmtId="0" fontId="39" fillId="4" borderId="0" xfId="0" applyFont="1" applyFill="1" applyAlignment="1">
      <alignment wrapText="1"/>
    </xf>
    <xf numFmtId="0" fontId="39" fillId="4" borderId="0" xfId="0" applyFont="1" applyFill="1" applyAlignment="1">
      <alignment horizontal="left" vertical="center" wrapText="1" indent="1"/>
    </xf>
    <xf numFmtId="0" fontId="39" fillId="4" borderId="0" xfId="0" applyFont="1" applyFill="1" applyAlignment="1">
      <alignment vertical="center" wrapText="1"/>
    </xf>
    <xf numFmtId="0" fontId="39" fillId="0" borderId="0" xfId="0" applyFont="1" applyAlignment="1">
      <alignment wrapText="1"/>
    </xf>
    <xf numFmtId="0" fontId="39" fillId="4" borderId="3" xfId="0" applyFont="1" applyFill="1" applyBorder="1" applyAlignment="1">
      <alignment wrapText="1"/>
    </xf>
    <xf numFmtId="0" fontId="39" fillId="3" borderId="0" xfId="0" applyFont="1" applyFill="1" applyAlignment="1">
      <alignment wrapText="1"/>
    </xf>
    <xf numFmtId="0" fontId="39" fillId="3" borderId="0" xfId="0" applyFont="1" applyFill="1" applyAlignment="1">
      <alignment horizontal="left" vertical="center" wrapText="1" indent="1"/>
    </xf>
    <xf numFmtId="0" fontId="39" fillId="3" borderId="0" xfId="0" applyFont="1" applyFill="1" applyAlignment="1">
      <alignment vertical="center" wrapText="1"/>
    </xf>
    <xf numFmtId="0" fontId="39" fillId="0" borderId="0" xfId="0" applyFont="1"/>
    <xf numFmtId="0" fontId="41" fillId="3" borderId="0" xfId="0" applyFont="1" applyFill="1" applyAlignment="1">
      <alignment horizontal="center" vertical="center" wrapText="1"/>
    </xf>
    <xf numFmtId="0" fontId="42" fillId="4" borderId="0" xfId="0" applyFont="1" applyFill="1" applyAlignment="1">
      <alignment horizontal="center" vertical="center" wrapText="1"/>
    </xf>
    <xf numFmtId="0" fontId="42" fillId="0" borderId="0" xfId="0" applyFont="1" applyAlignment="1">
      <alignment horizontal="center" vertical="center" wrapText="1"/>
    </xf>
    <xf numFmtId="0" fontId="42" fillId="10" borderId="7" xfId="0" applyFont="1" applyFill="1" applyBorder="1" applyAlignment="1">
      <alignment horizontal="center" vertical="center" wrapText="1"/>
    </xf>
    <xf numFmtId="0" fontId="42" fillId="10" borderId="22" xfId="0" applyFont="1" applyFill="1" applyBorder="1" applyAlignment="1">
      <alignment horizontal="center" vertical="center" wrapText="1"/>
    </xf>
    <xf numFmtId="0" fontId="39" fillId="2" borderId="11" xfId="0" applyFont="1" applyFill="1" applyBorder="1" applyAlignment="1">
      <alignment horizontal="left" vertical="center" wrapText="1" indent="1"/>
    </xf>
    <xf numFmtId="0" fontId="39" fillId="2" borderId="5" xfId="0" applyFont="1" applyFill="1" applyBorder="1" applyAlignment="1">
      <alignment horizontal="center" vertical="center" wrapText="1"/>
    </xf>
    <xf numFmtId="0" fontId="39" fillId="2" borderId="5" xfId="0" applyFont="1" applyFill="1" applyBorder="1" applyAlignment="1">
      <alignment horizontal="left" vertical="center" wrapText="1" indent="1"/>
    </xf>
    <xf numFmtId="14" fontId="39" fillId="0" borderId="7" xfId="0" applyNumberFormat="1" applyFont="1" applyBorder="1" applyAlignment="1">
      <alignment horizontal="center" vertical="center" wrapText="1"/>
    </xf>
    <xf numFmtId="0" fontId="39" fillId="0" borderId="7" xfId="0" applyFont="1" applyBorder="1" applyAlignment="1">
      <alignment horizontal="center" vertical="center" wrapText="1"/>
    </xf>
    <xf numFmtId="0" fontId="39" fillId="2" borderId="17" xfId="0" applyFont="1" applyFill="1" applyBorder="1" applyAlignment="1">
      <alignment horizontal="center" vertical="center" wrapText="1"/>
    </xf>
    <xf numFmtId="14" fontId="39" fillId="2" borderId="17" xfId="0" applyNumberFormat="1" applyFont="1" applyFill="1" applyBorder="1" applyAlignment="1">
      <alignment horizontal="center" vertical="center" wrapText="1"/>
    </xf>
    <xf numFmtId="14" fontId="39" fillId="2" borderId="17" xfId="0" applyNumberFormat="1" applyFont="1" applyFill="1" applyBorder="1" applyAlignment="1">
      <alignment horizontal="left" vertical="center" wrapText="1" indent="1"/>
    </xf>
    <xf numFmtId="0" fontId="42" fillId="4" borderId="0" xfId="0" applyFont="1" applyFill="1" applyAlignment="1">
      <alignment wrapText="1"/>
    </xf>
    <xf numFmtId="0" fontId="42" fillId="0" borderId="0" xfId="0" applyFont="1" applyAlignment="1">
      <alignment wrapText="1"/>
    </xf>
    <xf numFmtId="0" fontId="39" fillId="2" borderId="14" xfId="0" applyFont="1" applyFill="1" applyBorder="1" applyAlignment="1">
      <alignment horizontal="left" vertical="center" wrapText="1" indent="1"/>
    </xf>
    <xf numFmtId="0" fontId="39" fillId="0" borderId="15" xfId="0" applyFont="1" applyBorder="1" applyAlignment="1">
      <alignment horizontal="center" vertical="center" wrapText="1"/>
    </xf>
    <xf numFmtId="0" fontId="42" fillId="6" borderId="7" xfId="0" applyFont="1" applyFill="1" applyBorder="1" applyAlignment="1">
      <alignment horizontal="center" vertical="center" wrapText="1"/>
    </xf>
    <xf numFmtId="0" fontId="42" fillId="6" borderId="22" xfId="0" applyFont="1" applyFill="1" applyBorder="1" applyAlignment="1">
      <alignment horizontal="center" vertical="center" wrapText="1"/>
    </xf>
    <xf numFmtId="0" fontId="42" fillId="6" borderId="6" xfId="0" applyFont="1" applyFill="1" applyBorder="1" applyAlignment="1">
      <alignment horizontal="center" vertical="center" wrapText="1"/>
    </xf>
    <xf numFmtId="0" fontId="42" fillId="6" borderId="6" xfId="0" applyFont="1" applyFill="1" applyBorder="1" applyAlignment="1">
      <alignment vertical="center" wrapText="1"/>
    </xf>
    <xf numFmtId="0" fontId="42" fillId="6" borderId="10" xfId="0" applyFont="1" applyFill="1" applyBorder="1" applyAlignment="1">
      <alignment vertical="center" wrapText="1"/>
    </xf>
    <xf numFmtId="0" fontId="39" fillId="2" borderId="23" xfId="0" applyFont="1" applyFill="1" applyBorder="1" applyAlignment="1">
      <alignment horizontal="left" vertical="center" wrapText="1" indent="1"/>
    </xf>
    <xf numFmtId="165" fontId="39" fillId="0" borderId="1" xfId="0" applyNumberFormat="1" applyFont="1" applyBorder="1" applyAlignment="1">
      <alignment horizontal="center" vertical="center" wrapText="1"/>
    </xf>
    <xf numFmtId="14" fontId="39" fillId="0" borderId="1" xfId="0" applyNumberFormat="1" applyFont="1" applyBorder="1" applyAlignment="1">
      <alignment horizontal="center" vertical="center" wrapText="1"/>
    </xf>
    <xf numFmtId="0" fontId="39" fillId="0" borderId="17" xfId="0" applyFont="1" applyBorder="1" applyAlignment="1">
      <alignment horizontal="center" vertical="center" wrapText="1"/>
    </xf>
    <xf numFmtId="0" fontId="42" fillId="6" borderId="10" xfId="0" applyFont="1" applyFill="1" applyBorder="1" applyAlignment="1">
      <alignment horizontal="center" vertical="center" wrapText="1"/>
    </xf>
    <xf numFmtId="0" fontId="39" fillId="0" borderId="11" xfId="0" applyFont="1" applyBorder="1" applyAlignment="1">
      <alignment horizontal="left" vertical="center" wrapText="1" indent="1"/>
    </xf>
    <xf numFmtId="0" fontId="39" fillId="0" borderId="1" xfId="0" applyFont="1" applyBorder="1" applyAlignment="1">
      <alignment horizontal="left" vertical="center" wrapText="1" indent="1"/>
    </xf>
    <xf numFmtId="165" fontId="39" fillId="0" borderId="17" xfId="0" applyNumberFormat="1" applyFont="1" applyBorder="1" applyAlignment="1">
      <alignment horizontal="center" vertical="center" wrapText="1"/>
    </xf>
    <xf numFmtId="0" fontId="39" fillId="0" borderId="13" xfId="0" applyFont="1" applyBorder="1" applyAlignment="1">
      <alignment horizontal="left" vertical="center" wrapText="1" indent="1"/>
    </xf>
    <xf numFmtId="0" fontId="39" fillId="0" borderId="1" xfId="0" applyFont="1" applyBorder="1" applyAlignment="1">
      <alignment horizontal="center" vertical="center" wrapText="1"/>
    </xf>
    <xf numFmtId="14" fontId="45" fillId="0" borderId="20" xfId="0" applyNumberFormat="1" applyFont="1" applyBorder="1" applyAlignment="1">
      <alignment horizontal="center" vertical="center" wrapText="1"/>
    </xf>
    <xf numFmtId="165" fontId="39" fillId="0" borderId="20" xfId="0" applyNumberFormat="1" applyFont="1" applyBorder="1" applyAlignment="1">
      <alignment horizontal="center" vertical="center" wrapText="1"/>
    </xf>
    <xf numFmtId="0" fontId="39" fillId="0" borderId="14" xfId="0" applyFont="1" applyBorder="1" applyAlignment="1">
      <alignment horizontal="left" vertical="center" wrapText="1" indent="1"/>
    </xf>
    <xf numFmtId="0" fontId="39" fillId="0" borderId="15" xfId="0" applyFont="1" applyBorder="1" applyAlignment="1">
      <alignment horizontal="left" vertical="center" wrapText="1" indent="1"/>
    </xf>
    <xf numFmtId="165" fontId="39" fillId="0" borderId="15" xfId="0" applyNumberFormat="1" applyFont="1" applyBorder="1" applyAlignment="1">
      <alignment horizontal="center" vertical="center" wrapText="1"/>
    </xf>
    <xf numFmtId="14" fontId="45" fillId="0" borderId="16" xfId="0" applyNumberFormat="1" applyFont="1" applyBorder="1" applyAlignment="1">
      <alignment horizontal="center" vertical="center" wrapText="1"/>
    </xf>
    <xf numFmtId="0" fontId="42" fillId="5" borderId="7" xfId="0" applyFont="1" applyFill="1" applyBorder="1" applyAlignment="1">
      <alignment horizontal="center" vertical="center" wrapText="1"/>
    </xf>
    <xf numFmtId="0" fontId="42" fillId="5" borderId="22" xfId="0" applyFont="1" applyFill="1" applyBorder="1" applyAlignment="1">
      <alignment horizontal="center" vertical="center" wrapText="1"/>
    </xf>
    <xf numFmtId="0" fontId="39" fillId="2" borderId="19" xfId="0" applyFont="1" applyFill="1" applyBorder="1" applyAlignment="1">
      <alignment horizontal="left" vertical="center" wrapText="1" indent="1"/>
    </xf>
    <xf numFmtId="0" fontId="39" fillId="2" borderId="1" xfId="0" applyFont="1" applyFill="1" applyBorder="1" applyAlignment="1">
      <alignment horizontal="center" vertical="center" wrapText="1"/>
    </xf>
    <xf numFmtId="0" fontId="39" fillId="2" borderId="1" xfId="0" applyFont="1" applyFill="1" applyBorder="1" applyAlignment="1">
      <alignment horizontal="left" vertical="center" wrapText="1" indent="1"/>
    </xf>
    <xf numFmtId="0" fontId="39" fillId="2" borderId="15" xfId="0" applyFont="1" applyFill="1" applyBorder="1" applyAlignment="1">
      <alignment horizontal="left" vertical="center" wrapText="1" indent="1"/>
    </xf>
    <xf numFmtId="0" fontId="42" fillId="17" borderId="7" xfId="0" applyFont="1" applyFill="1" applyBorder="1" applyAlignment="1">
      <alignment horizontal="center" vertical="center" wrapText="1"/>
    </xf>
    <xf numFmtId="0" fontId="42" fillId="17" borderId="22" xfId="0" applyFont="1" applyFill="1" applyBorder="1" applyAlignment="1">
      <alignment horizontal="center" vertical="center" wrapText="1"/>
    </xf>
    <xf numFmtId="0" fontId="42" fillId="12" borderId="7" xfId="0" applyFont="1" applyFill="1" applyBorder="1" applyAlignment="1">
      <alignment horizontal="center" vertical="center" wrapText="1"/>
    </xf>
    <xf numFmtId="0" fontId="42" fillId="12" borderId="22" xfId="0" applyFont="1" applyFill="1" applyBorder="1" applyAlignment="1">
      <alignment horizontal="center" vertical="center" wrapText="1"/>
    </xf>
    <xf numFmtId="49" fontId="39" fillId="2" borderId="11" xfId="0" applyNumberFormat="1" applyFont="1" applyFill="1" applyBorder="1" applyAlignment="1">
      <alignment horizontal="left" vertical="center" wrapText="1" indent="1"/>
    </xf>
    <xf numFmtId="0" fontId="36" fillId="2" borderId="7" xfId="0" applyFont="1" applyFill="1" applyBorder="1" applyAlignment="1">
      <alignment horizontal="center" vertical="center" wrapText="1"/>
    </xf>
    <xf numFmtId="0" fontId="39" fillId="2" borderId="36" xfId="0" applyFont="1" applyFill="1" applyBorder="1" applyAlignment="1">
      <alignment horizontal="left" vertical="center" wrapText="1" indent="1"/>
    </xf>
    <xf numFmtId="165" fontId="39" fillId="2" borderId="16" xfId="0" applyNumberFormat="1" applyFont="1" applyFill="1" applyBorder="1" applyAlignment="1">
      <alignment horizontal="center" vertical="center" wrapText="1"/>
    </xf>
    <xf numFmtId="0" fontId="42" fillId="13" borderId="7" xfId="0" applyFont="1" applyFill="1" applyBorder="1" applyAlignment="1">
      <alignment horizontal="center" vertical="center" wrapText="1"/>
    </xf>
    <xf numFmtId="0" fontId="42" fillId="13" borderId="22" xfId="0" applyFont="1" applyFill="1" applyBorder="1" applyAlignment="1">
      <alignment horizontal="center" vertical="center" wrapText="1"/>
    </xf>
    <xf numFmtId="0" fontId="36" fillId="2" borderId="1" xfId="0" applyFont="1" applyFill="1" applyBorder="1" applyAlignment="1">
      <alignment horizontal="center" vertical="center" wrapText="1"/>
    </xf>
    <xf numFmtId="165" fontId="39" fillId="0" borderId="7" xfId="0" applyNumberFormat="1" applyFont="1" applyBorder="1" applyAlignment="1">
      <alignment horizontal="center" vertical="center" wrapText="1"/>
    </xf>
    <xf numFmtId="165" fontId="39" fillId="0" borderId="5" xfId="0" applyNumberFormat="1" applyFont="1" applyBorder="1" applyAlignment="1">
      <alignment horizontal="center" vertical="center" wrapText="1"/>
    </xf>
    <xf numFmtId="0" fontId="42" fillId="14" borderId="7" xfId="0" applyFont="1" applyFill="1" applyBorder="1" applyAlignment="1">
      <alignment horizontal="center" vertical="center" wrapText="1"/>
    </xf>
    <xf numFmtId="0" fontId="42" fillId="14" borderId="22" xfId="0" applyFont="1" applyFill="1" applyBorder="1" applyAlignment="1">
      <alignment horizontal="center" vertical="center" wrapText="1"/>
    </xf>
    <xf numFmtId="0" fontId="39" fillId="0" borderId="19" xfId="0" applyFont="1" applyBorder="1" applyAlignment="1">
      <alignment horizontal="left" vertical="center" wrapText="1" indent="1"/>
    </xf>
    <xf numFmtId="0" fontId="36" fillId="0" borderId="7" xfId="0" applyFont="1" applyBorder="1" applyAlignment="1">
      <alignment horizontal="center" vertical="center" wrapText="1"/>
    </xf>
    <xf numFmtId="14" fontId="39" fillId="0" borderId="26" xfId="0" applyNumberFormat="1" applyFont="1" applyBorder="1" applyAlignment="1">
      <alignment horizontal="center" vertical="center" wrapText="1"/>
    </xf>
    <xf numFmtId="165" fontId="39" fillId="0" borderId="26" xfId="0" applyNumberFormat="1" applyFont="1" applyBorder="1" applyAlignment="1">
      <alignment horizontal="center" vertical="center" wrapText="1"/>
    </xf>
    <xf numFmtId="0" fontId="42" fillId="8" borderId="27" xfId="0" applyFont="1" applyFill="1" applyBorder="1" applyAlignment="1">
      <alignment horizontal="center" vertical="center" wrapText="1"/>
    </xf>
    <xf numFmtId="165" fontId="36" fillId="0" borderId="1" xfId="0" applyNumberFormat="1" applyFont="1" applyBorder="1" applyAlignment="1">
      <alignment horizontal="center" vertical="center" wrapText="1"/>
    </xf>
    <xf numFmtId="0" fontId="34" fillId="0" borderId="1" xfId="0" applyFont="1" applyBorder="1" applyAlignment="1">
      <alignment vertical="top" wrapText="1"/>
    </xf>
    <xf numFmtId="0" fontId="34" fillId="0" borderId="1" xfId="0" applyFont="1" applyBorder="1" applyAlignment="1">
      <alignment horizontal="left" vertical="top" wrapText="1"/>
    </xf>
    <xf numFmtId="164" fontId="36" fillId="0" borderId="1" xfId="0" applyNumberFormat="1" applyFont="1" applyBorder="1" applyAlignment="1">
      <alignment horizontal="center" vertical="center" wrapText="1"/>
    </xf>
    <xf numFmtId="0" fontId="36" fillId="0" borderId="1" xfId="0" applyFont="1" applyBorder="1" applyAlignment="1">
      <alignment horizontal="center" vertical="center" wrapText="1"/>
    </xf>
    <xf numFmtId="0" fontId="39" fillId="0" borderId="1" xfId="0" applyFont="1" applyBorder="1" applyAlignment="1">
      <alignment vertical="center" wrapText="1"/>
    </xf>
    <xf numFmtId="0" fontId="39" fillId="0" borderId="15" xfId="0" applyFont="1" applyBorder="1" applyAlignment="1">
      <alignment vertical="center" wrapText="1"/>
    </xf>
    <xf numFmtId="165" fontId="36" fillId="0" borderId="15" xfId="0" applyNumberFormat="1" applyFont="1" applyBorder="1" applyAlignment="1">
      <alignment horizontal="center" vertical="center" wrapText="1"/>
    </xf>
    <xf numFmtId="0" fontId="39" fillId="0" borderId="0" xfId="0" applyFont="1" applyAlignment="1">
      <alignment horizontal="left" vertical="center" wrapText="1" indent="1"/>
    </xf>
    <xf numFmtId="0" fontId="39" fillId="0" borderId="0" xfId="0" applyFont="1" applyAlignment="1">
      <alignment vertical="center" wrapText="1"/>
    </xf>
    <xf numFmtId="0" fontId="34" fillId="0" borderId="0" xfId="0" applyFont="1" applyAlignment="1">
      <alignment vertical="top" wrapText="1"/>
    </xf>
    <xf numFmtId="0" fontId="38" fillId="0" borderId="0" xfId="0" applyFont="1" applyAlignment="1">
      <alignment vertical="center" wrapText="1"/>
    </xf>
    <xf numFmtId="0" fontId="34" fillId="0" borderId="5" xfId="0" applyFont="1" applyBorder="1" applyAlignment="1">
      <alignment vertical="top" wrapText="1"/>
    </xf>
    <xf numFmtId="0" fontId="36" fillId="0" borderId="0" xfId="0" applyFont="1"/>
    <xf numFmtId="14" fontId="34" fillId="0" borderId="1" xfId="0" applyNumberFormat="1" applyFont="1" applyBorder="1" applyAlignment="1">
      <alignment horizontal="center" vertical="top" wrapText="1"/>
    </xf>
    <xf numFmtId="0" fontId="50" fillId="0" borderId="15" xfId="0" applyFont="1" applyBorder="1" applyAlignment="1">
      <alignment horizontal="center" vertical="center" wrapText="1"/>
    </xf>
    <xf numFmtId="0" fontId="51" fillId="0" borderId="5" xfId="0" applyFont="1" applyBorder="1" applyAlignment="1">
      <alignment vertical="top" wrapText="1"/>
    </xf>
    <xf numFmtId="0" fontId="51" fillId="0" borderId="1" xfId="0" applyFont="1" applyBorder="1" applyAlignment="1">
      <alignment vertical="top" wrapText="1"/>
    </xf>
    <xf numFmtId="0" fontId="51" fillId="0" borderId="1" xfId="0" applyFont="1" applyBorder="1" applyAlignment="1">
      <alignment horizontal="left" vertical="top" wrapText="1"/>
    </xf>
    <xf numFmtId="14" fontId="51" fillId="0" borderId="1" xfId="0" applyNumberFormat="1" applyFont="1" applyBorder="1" applyAlignment="1">
      <alignment horizontal="left" vertical="top" wrapText="1"/>
    </xf>
    <xf numFmtId="0" fontId="42" fillId="0" borderId="0" xfId="0" applyFont="1" applyAlignment="1">
      <alignment horizontal="left" vertical="top" wrapText="1"/>
    </xf>
    <xf numFmtId="0" fontId="42" fillId="0" borderId="0" xfId="0" applyFont="1" applyAlignment="1">
      <alignment vertical="top" wrapText="1"/>
    </xf>
    <xf numFmtId="14" fontId="39" fillId="0" borderId="0" xfId="0" applyNumberFormat="1" applyFont="1" applyAlignment="1">
      <alignment wrapText="1"/>
    </xf>
    <xf numFmtId="14" fontId="42" fillId="0" borderId="0" xfId="0" applyNumberFormat="1" applyFont="1" applyAlignment="1">
      <alignment horizontal="center" wrapText="1"/>
    </xf>
    <xf numFmtId="0" fontId="54" fillId="20" borderId="0" xfId="5" applyBorder="1" applyAlignment="1">
      <alignment vertical="top" wrapText="1"/>
    </xf>
    <xf numFmtId="14" fontId="54" fillId="20" borderId="0" xfId="5" applyNumberFormat="1" applyBorder="1" applyAlignment="1">
      <alignment horizontal="center" vertical="top" wrapText="1"/>
    </xf>
    <xf numFmtId="14" fontId="54" fillId="20" borderId="0" xfId="5" applyNumberFormat="1" applyBorder="1" applyAlignment="1">
      <alignment horizontal="center"/>
    </xf>
    <xf numFmtId="14" fontId="54" fillId="20" borderId="0" xfId="5" applyNumberFormat="1" applyBorder="1" applyAlignment="1">
      <alignment horizontal="center" wrapText="1"/>
    </xf>
    <xf numFmtId="0" fontId="14" fillId="8" borderId="1" xfId="0" applyFont="1" applyFill="1" applyBorder="1" applyAlignment="1" applyProtection="1">
      <alignment horizontal="center" vertical="center" wrapText="1"/>
      <protection locked="0"/>
    </xf>
    <xf numFmtId="0" fontId="8" fillId="8" borderId="1" xfId="0" applyFont="1" applyFill="1" applyBorder="1" applyAlignment="1" applyProtection="1">
      <alignment horizontal="center" vertical="center" wrapText="1"/>
      <protection locked="0"/>
    </xf>
    <xf numFmtId="14" fontId="8" fillId="8" borderId="1" xfId="0" applyNumberFormat="1" applyFont="1" applyFill="1" applyBorder="1" applyAlignment="1" applyProtection="1">
      <alignment horizontal="center" vertical="center" wrapText="1"/>
      <protection locked="0"/>
    </xf>
    <xf numFmtId="14" fontId="59" fillId="8" borderId="1" xfId="0" applyNumberFormat="1" applyFont="1" applyFill="1" applyBorder="1" applyAlignment="1" applyProtection="1">
      <alignment horizontal="center" vertical="center" wrapText="1"/>
      <protection locked="0"/>
    </xf>
    <xf numFmtId="49" fontId="59" fillId="8" borderId="1" xfId="0" applyNumberFormat="1" applyFont="1" applyFill="1" applyBorder="1" applyAlignment="1" applyProtection="1">
      <alignment horizontal="center" vertical="center" wrapText="1"/>
      <protection locked="0"/>
    </xf>
    <xf numFmtId="0" fontId="0" fillId="0" borderId="0" xfId="0" applyProtection="1">
      <protection locked="0"/>
    </xf>
    <xf numFmtId="0" fontId="0" fillId="0" borderId="0" xfId="0" applyAlignment="1">
      <alignment vertical="top"/>
    </xf>
    <xf numFmtId="14" fontId="0" fillId="0" borderId="0" xfId="0" applyNumberFormat="1" applyAlignment="1">
      <alignment horizontal="center" vertical="top" wrapText="1"/>
    </xf>
    <xf numFmtId="14" fontId="0" fillId="0" borderId="0" xfId="0" applyNumberFormat="1" applyAlignment="1">
      <alignment horizontal="center" wrapText="1"/>
    </xf>
    <xf numFmtId="0" fontId="33" fillId="8" borderId="48" xfId="0" applyFont="1" applyFill="1" applyBorder="1" applyAlignment="1" applyProtection="1">
      <alignment horizontal="center" vertical="center" wrapText="1"/>
      <protection locked="0"/>
    </xf>
    <xf numFmtId="0" fontId="50" fillId="8" borderId="49" xfId="0" applyFont="1" applyFill="1" applyBorder="1" applyAlignment="1" applyProtection="1">
      <alignment horizontal="center" vertical="center" wrapText="1"/>
      <protection locked="0"/>
    </xf>
    <xf numFmtId="14" fontId="50" fillId="8" borderId="49" xfId="0" applyNumberFormat="1" applyFont="1" applyFill="1" applyBorder="1" applyAlignment="1" applyProtection="1">
      <alignment horizontal="center" vertical="center" wrapText="1"/>
      <protection locked="0"/>
    </xf>
    <xf numFmtId="14" fontId="50" fillId="8" borderId="50" xfId="0" applyNumberFormat="1" applyFont="1" applyFill="1" applyBorder="1" applyAlignment="1" applyProtection="1">
      <alignment horizontal="center" vertical="center" wrapText="1"/>
      <protection locked="0"/>
    </xf>
    <xf numFmtId="49" fontId="44" fillId="8" borderId="51" xfId="0" applyNumberFormat="1" applyFont="1" applyFill="1" applyBorder="1" applyAlignment="1" applyProtection="1">
      <alignment horizontal="center" vertical="center" wrapText="1"/>
      <protection locked="0"/>
    </xf>
    <xf numFmtId="0" fontId="51" fillId="0" borderId="1" xfId="0" applyFont="1" applyBorder="1" applyAlignment="1" applyProtection="1">
      <alignment horizontal="left" vertical="top" wrapText="1"/>
      <protection locked="0"/>
    </xf>
    <xf numFmtId="14" fontId="51" fillId="0" borderId="1" xfId="0" applyNumberFormat="1" applyFont="1" applyBorder="1" applyAlignment="1" applyProtection="1">
      <alignment horizontal="center" vertical="top" wrapText="1"/>
      <protection locked="0"/>
    </xf>
    <xf numFmtId="0" fontId="34" fillId="0" borderId="1" xfId="0" applyFont="1" applyBorder="1" applyAlignment="1" applyProtection="1">
      <alignment horizontal="left" vertical="top" wrapText="1"/>
      <protection locked="0"/>
    </xf>
    <xf numFmtId="0" fontId="51" fillId="0" borderId="1" xfId="0" applyFont="1" applyBorder="1" applyAlignment="1" applyProtection="1">
      <alignment vertical="top" wrapText="1"/>
      <protection locked="0"/>
    </xf>
    <xf numFmtId="0" fontId="51" fillId="0" borderId="0" xfId="0" applyFont="1" applyProtection="1">
      <protection locked="0"/>
    </xf>
    <xf numFmtId="14" fontId="51" fillId="0" borderId="0" xfId="0" applyNumberFormat="1" applyFont="1" applyProtection="1">
      <protection locked="0"/>
    </xf>
    <xf numFmtId="14" fontId="51" fillId="0" borderId="0" xfId="0" applyNumberFormat="1" applyFont="1" applyAlignment="1" applyProtection="1">
      <alignment horizontal="center"/>
      <protection locked="0"/>
    </xf>
    <xf numFmtId="0" fontId="60" fillId="0" borderId="0" xfId="0" applyFont="1" applyProtection="1">
      <protection locked="0"/>
    </xf>
    <xf numFmtId="0" fontId="34" fillId="0" borderId="1" xfId="0" applyFont="1" applyBorder="1" applyAlignment="1">
      <alignment horizontal="center" vertical="top" wrapText="1"/>
    </xf>
    <xf numFmtId="0" fontId="34" fillId="0" borderId="1" xfId="0" quotePrefix="1" applyFont="1" applyBorder="1" applyAlignment="1">
      <alignment horizontal="center" vertical="center" wrapText="1"/>
    </xf>
    <xf numFmtId="0" fontId="32" fillId="0" borderId="0" xfId="0" applyFont="1" applyAlignment="1">
      <alignment vertical="center" wrapText="1"/>
    </xf>
    <xf numFmtId="14" fontId="34" fillId="0" borderId="5" xfId="0" applyNumberFormat="1" applyFont="1" applyBorder="1" applyAlignment="1">
      <alignment horizontal="center" vertical="top" wrapText="1"/>
    </xf>
    <xf numFmtId="0" fontId="34" fillId="0" borderId="1" xfId="0" applyFont="1" applyBorder="1" applyAlignment="1">
      <alignment horizontal="left" vertical="center" wrapText="1"/>
    </xf>
    <xf numFmtId="49" fontId="34" fillId="0" borderId="1" xfId="0" applyNumberFormat="1" applyFont="1" applyBorder="1" applyAlignment="1">
      <alignment horizontal="center" vertical="center" wrapText="1"/>
    </xf>
    <xf numFmtId="0" fontId="38" fillId="0" borderId="0" xfId="0" applyFont="1" applyAlignment="1">
      <alignment horizontal="center" vertical="center" wrapText="1"/>
    </xf>
    <xf numFmtId="0" fontId="38" fillId="0" borderId="0" xfId="0" applyFont="1" applyAlignment="1">
      <alignment horizontal="left" vertical="center" wrapText="1"/>
    </xf>
    <xf numFmtId="0" fontId="34" fillId="0" borderId="0" xfId="0" applyFont="1" applyAlignment="1">
      <alignment vertical="center" wrapText="1"/>
    </xf>
    <xf numFmtId="0" fontId="38" fillId="0" borderId="0" xfId="0" applyFont="1" applyAlignment="1">
      <alignment horizontal="left" vertical="top" wrapText="1"/>
    </xf>
    <xf numFmtId="0" fontId="38" fillId="0" borderId="0" xfId="0" applyFont="1" applyAlignment="1">
      <alignment horizontal="center" vertical="top" wrapText="1"/>
    </xf>
    <xf numFmtId="0" fontId="34" fillId="0" borderId="0" xfId="0" applyFont="1" applyAlignment="1">
      <alignment wrapText="1"/>
    </xf>
    <xf numFmtId="14" fontId="38" fillId="0" borderId="0" xfId="0" applyNumberFormat="1" applyFont="1" applyAlignment="1">
      <alignment horizontal="left" vertical="top" wrapText="1"/>
    </xf>
    <xf numFmtId="0" fontId="60" fillId="0" borderId="0" xfId="0" applyFont="1"/>
    <xf numFmtId="0" fontId="33" fillId="0" borderId="0" xfId="0" applyFont="1" applyAlignment="1">
      <alignment wrapText="1"/>
    </xf>
    <xf numFmtId="0" fontId="33" fillId="16" borderId="7" xfId="0" applyFont="1" applyFill="1" applyBorder="1" applyAlignment="1">
      <alignment horizontal="center" vertical="center" wrapText="1"/>
    </xf>
    <xf numFmtId="0" fontId="33" fillId="16" borderId="1" xfId="0" applyFont="1" applyFill="1" applyBorder="1" applyAlignment="1">
      <alignment horizontal="center" vertical="center" wrapText="1"/>
    </xf>
    <xf numFmtId="0" fontId="50" fillId="11" borderId="1" xfId="0" applyFont="1" applyFill="1" applyBorder="1" applyAlignment="1">
      <alignment horizontal="center" vertical="center" wrapText="1"/>
    </xf>
    <xf numFmtId="0" fontId="50" fillId="11" borderId="7" xfId="0" applyFont="1" applyFill="1" applyBorder="1" applyAlignment="1">
      <alignment horizontal="center" vertical="center"/>
    </xf>
    <xf numFmtId="0" fontId="50" fillId="11" borderId="7" xfId="0" applyFont="1" applyFill="1" applyBorder="1" applyAlignment="1">
      <alignment horizontal="center" vertical="center" wrapText="1"/>
    </xf>
    <xf numFmtId="0" fontId="50" fillId="21" borderId="1" xfId="0" applyFont="1" applyFill="1" applyBorder="1" applyAlignment="1">
      <alignment horizontal="center" vertical="center" wrapText="1"/>
    </xf>
    <xf numFmtId="0" fontId="50" fillId="21" borderId="7" xfId="0" applyFont="1" applyFill="1" applyBorder="1" applyAlignment="1">
      <alignment horizontal="center" vertical="center"/>
    </xf>
    <xf numFmtId="0" fontId="50" fillId="21" borderId="7" xfId="0" applyFont="1" applyFill="1" applyBorder="1" applyAlignment="1">
      <alignment horizontal="center" vertical="center" wrapText="1"/>
    </xf>
    <xf numFmtId="0" fontId="51" fillId="0" borderId="1" xfId="0" applyFont="1" applyBorder="1" applyAlignment="1">
      <alignment horizontal="center" vertical="top"/>
    </xf>
    <xf numFmtId="0" fontId="34" fillId="0" borderId="5" xfId="0" applyFont="1" applyBorder="1" applyAlignment="1">
      <alignment horizontal="left" vertical="center" wrapText="1"/>
    </xf>
    <xf numFmtId="0" fontId="36" fillId="0" borderId="15" xfId="0" applyFont="1" applyBorder="1" applyAlignment="1">
      <alignment horizontal="center" vertical="center" wrapText="1"/>
    </xf>
    <xf numFmtId="0" fontId="39" fillId="0" borderId="5" xfId="0" applyFont="1" applyBorder="1" applyAlignment="1">
      <alignment horizontal="center" vertical="center" wrapText="1"/>
    </xf>
    <xf numFmtId="0" fontId="39" fillId="0" borderId="18" xfId="0" applyFont="1" applyBorder="1" applyAlignment="1">
      <alignment horizontal="left" vertical="center" wrapText="1" indent="1"/>
    </xf>
    <xf numFmtId="14" fontId="39" fillId="0" borderId="15" xfId="0" applyNumberFormat="1" applyFont="1" applyBorder="1" applyAlignment="1">
      <alignment horizontal="center" vertical="center" wrapText="1"/>
    </xf>
    <xf numFmtId="14" fontId="39" fillId="0" borderId="16" xfId="0" applyNumberFormat="1" applyFont="1" applyBorder="1" applyAlignment="1">
      <alignment horizontal="left" vertical="center" wrapText="1" indent="1"/>
    </xf>
    <xf numFmtId="14" fontId="39" fillId="0" borderId="17" xfId="0" applyNumberFormat="1" applyFont="1" applyBorder="1" applyAlignment="1">
      <alignment horizontal="center" vertical="center" wrapText="1"/>
    </xf>
    <xf numFmtId="0" fontId="33" fillId="8" borderId="0" xfId="0" applyFont="1" applyFill="1" applyAlignment="1">
      <alignment horizontal="center" vertical="center" wrapText="1"/>
    </xf>
    <xf numFmtId="0" fontId="33" fillId="8" borderId="1" xfId="0" applyFont="1" applyFill="1" applyBorder="1" applyAlignment="1">
      <alignment horizontal="center" vertical="center" wrapText="1"/>
    </xf>
    <xf numFmtId="0" fontId="0" fillId="0" borderId="1" xfId="0" applyBorder="1"/>
    <xf numFmtId="0" fontId="0" fillId="0" borderId="0" xfId="0" applyAlignment="1">
      <alignment wrapText="1"/>
    </xf>
    <xf numFmtId="0" fontId="51" fillId="0" borderId="0" xfId="0" applyFont="1" applyAlignment="1" applyProtection="1">
      <alignment horizontal="center"/>
      <protection locked="0"/>
    </xf>
    <xf numFmtId="0" fontId="34" fillId="0" borderId="5" xfId="0" applyFont="1" applyBorder="1" applyAlignment="1">
      <alignment horizontal="center" vertical="top" wrapText="1"/>
    </xf>
    <xf numFmtId="0" fontId="39" fillId="0" borderId="0" xfId="0" applyFont="1" applyAlignment="1">
      <alignment horizontal="center" wrapText="1"/>
    </xf>
    <xf numFmtId="0" fontId="51" fillId="0" borderId="0" xfId="0" applyFont="1" applyAlignment="1">
      <alignment wrapText="1"/>
    </xf>
    <xf numFmtId="0" fontId="39" fillId="0" borderId="11" xfId="0" applyFont="1" applyBorder="1" applyAlignment="1">
      <alignment horizontal="left" vertical="top" wrapText="1" indent="1"/>
    </xf>
    <xf numFmtId="0" fontId="39" fillId="0" borderId="14" xfId="0" applyFont="1" applyBorder="1" applyAlignment="1">
      <alignment horizontal="left" vertical="top" wrapText="1" indent="1"/>
    </xf>
    <xf numFmtId="0" fontId="34" fillId="0" borderId="1" xfId="0" quotePrefix="1" applyFont="1" applyBorder="1" applyAlignment="1">
      <alignment horizontal="left" vertical="center" wrapText="1"/>
    </xf>
    <xf numFmtId="14" fontId="15" fillId="10" borderId="1" xfId="0" applyNumberFormat="1" applyFont="1" applyFill="1" applyBorder="1" applyAlignment="1">
      <alignment horizontal="right" wrapText="1" indent="6"/>
    </xf>
    <xf numFmtId="0" fontId="15" fillId="10" borderId="1" xfId="0" applyFont="1" applyFill="1" applyBorder="1" applyAlignment="1">
      <alignment horizontal="left" vertical="top" wrapText="1" indent="5"/>
    </xf>
    <xf numFmtId="0" fontId="50" fillId="11" borderId="15" xfId="0" applyFont="1" applyFill="1" applyBorder="1" applyAlignment="1">
      <alignment horizontal="center" vertical="center" wrapText="1"/>
    </xf>
    <xf numFmtId="0" fontId="33" fillId="21" borderId="7" xfId="0" applyFont="1" applyFill="1" applyBorder="1" applyAlignment="1">
      <alignment horizontal="center" vertical="center" wrapText="1"/>
    </xf>
    <xf numFmtId="0" fontId="6" fillId="8" borderId="1" xfId="0" applyFont="1" applyFill="1" applyBorder="1" applyAlignment="1">
      <alignment horizontal="center" vertical="center" wrapText="1"/>
    </xf>
    <xf numFmtId="49" fontId="34" fillId="0" borderId="1" xfId="0" applyNumberFormat="1" applyFont="1" applyBorder="1" applyAlignment="1">
      <alignment horizontal="left" vertical="top" wrapText="1"/>
    </xf>
    <xf numFmtId="0" fontId="51" fillId="0" borderId="0" xfId="0" applyFont="1" applyAlignment="1">
      <alignment horizontal="center" vertical="center" wrapText="1"/>
    </xf>
    <xf numFmtId="14" fontId="51" fillId="0" borderId="1" xfId="0" applyNumberFormat="1" applyFont="1" applyBorder="1" applyAlignment="1">
      <alignment horizontal="center" vertical="top" wrapText="1"/>
    </xf>
    <xf numFmtId="14" fontId="51" fillId="0" borderId="1" xfId="0" applyNumberFormat="1" applyFont="1" applyBorder="1" applyAlignment="1">
      <alignment horizontal="center" vertical="top"/>
    </xf>
    <xf numFmtId="0" fontId="67" fillId="20" borderId="0" xfId="5" applyFont="1" applyBorder="1" applyAlignment="1">
      <alignment vertical="top" wrapText="1"/>
    </xf>
    <xf numFmtId="0" fontId="50" fillId="23" borderId="0" xfId="0" applyFont="1" applyFill="1" applyAlignment="1">
      <alignment vertical="top" wrapText="1"/>
    </xf>
    <xf numFmtId="14" fontId="60" fillId="19" borderId="47" xfId="0" applyNumberFormat="1" applyFont="1" applyFill="1" applyBorder="1" applyAlignment="1" applyProtection="1">
      <alignment vertical="top" wrapText="1"/>
      <protection locked="0"/>
    </xf>
    <xf numFmtId="14" fontId="39" fillId="7" borderId="0" xfId="0" applyNumberFormat="1" applyFont="1" applyFill="1" applyAlignment="1">
      <alignment horizontal="center" vertical="top" wrapText="1"/>
    </xf>
    <xf numFmtId="14" fontId="39" fillId="7" borderId="0" xfId="0" applyNumberFormat="1" applyFont="1" applyFill="1" applyAlignment="1">
      <alignment horizontal="center" wrapText="1"/>
    </xf>
    <xf numFmtId="0" fontId="68" fillId="7" borderId="0" xfId="4" applyFont="1" applyFill="1" applyBorder="1" applyAlignment="1">
      <alignment horizontal="right"/>
    </xf>
    <xf numFmtId="0" fontId="39" fillId="0" borderId="23" xfId="0" applyFont="1" applyBorder="1" applyAlignment="1">
      <alignment horizontal="left" vertical="center" wrapText="1" indent="1"/>
    </xf>
    <xf numFmtId="0" fontId="39" fillId="0" borderId="5" xfId="0" applyFont="1" applyBorder="1" applyAlignment="1">
      <alignment horizontal="left" vertical="center" wrapText="1" indent="1"/>
    </xf>
    <xf numFmtId="165" fontId="36" fillId="0" borderId="7" xfId="0" applyNumberFormat="1" applyFont="1" applyBorder="1" applyAlignment="1">
      <alignment horizontal="center" vertic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14" fontId="0" fillId="0" borderId="1" xfId="0" applyNumberFormat="1" applyBorder="1" applyAlignment="1">
      <alignment vertical="top" wrapText="1"/>
    </xf>
    <xf numFmtId="166" fontId="0" fillId="0" borderId="0" xfId="0" applyNumberFormat="1"/>
    <xf numFmtId="49" fontId="0" fillId="0" borderId="0" xfId="0" applyNumberFormat="1"/>
    <xf numFmtId="0" fontId="38" fillId="11" borderId="0" xfId="0" applyFont="1" applyFill="1" applyAlignment="1">
      <alignment vertical="top" wrapText="1"/>
    </xf>
    <xf numFmtId="0" fontId="38" fillId="11" borderId="0" xfId="0" applyFont="1" applyFill="1" applyAlignment="1">
      <alignment vertical="center" wrapText="1"/>
    </xf>
    <xf numFmtId="0" fontId="38" fillId="0" borderId="56" xfId="0" applyFont="1" applyBorder="1" applyAlignment="1">
      <alignment wrapText="1"/>
    </xf>
    <xf numFmtId="0" fontId="38" fillId="0" borderId="59" xfId="0" applyFont="1" applyBorder="1" applyAlignment="1">
      <alignment wrapText="1"/>
    </xf>
    <xf numFmtId="0" fontId="47" fillId="4" borderId="0" xfId="0" applyFont="1" applyFill="1" applyAlignment="1">
      <alignment horizontal="center" vertical="center" wrapText="1"/>
    </xf>
    <xf numFmtId="0" fontId="42" fillId="6" borderId="36" xfId="0" applyFont="1" applyFill="1" applyBorder="1" applyAlignment="1">
      <alignment horizontal="center" vertical="center" wrapText="1"/>
    </xf>
    <xf numFmtId="0" fontId="42" fillId="10" borderId="19" xfId="0" applyFont="1" applyFill="1" applyBorder="1" applyAlignment="1">
      <alignment horizontal="center" vertical="center" wrapText="1"/>
    </xf>
    <xf numFmtId="0" fontId="42" fillId="10" borderId="23" xfId="0" applyFont="1" applyFill="1" applyBorder="1" applyAlignment="1">
      <alignment horizontal="center" vertical="center" wrapText="1"/>
    </xf>
    <xf numFmtId="0" fontId="42" fillId="10" borderId="5" xfId="0" applyFont="1" applyFill="1" applyBorder="1" applyAlignment="1">
      <alignment horizontal="center" vertical="center" wrapText="1"/>
    </xf>
    <xf numFmtId="0" fontId="42" fillId="5" borderId="45" xfId="0" applyFont="1" applyFill="1" applyBorder="1" applyAlignment="1">
      <alignment horizontal="center" vertical="center" wrapText="1"/>
    </xf>
    <xf numFmtId="0" fontId="42" fillId="5" borderId="5" xfId="0" applyFont="1" applyFill="1" applyBorder="1" applyAlignment="1">
      <alignment horizontal="center" vertical="center" wrapText="1"/>
    </xf>
    <xf numFmtId="0" fontId="42" fillId="12" borderId="5" xfId="0" applyFont="1" applyFill="1" applyBorder="1" applyAlignment="1">
      <alignment horizontal="center" vertical="center" wrapText="1"/>
    </xf>
    <xf numFmtId="0" fontId="42" fillId="6" borderId="5" xfId="0" applyFont="1" applyFill="1" applyBorder="1" applyAlignment="1">
      <alignment horizontal="center" vertical="center" wrapText="1"/>
    </xf>
    <xf numFmtId="0" fontId="42" fillId="17" borderId="5" xfId="0" applyFont="1" applyFill="1" applyBorder="1" applyAlignment="1">
      <alignment horizontal="center" vertical="center" wrapText="1"/>
    </xf>
    <xf numFmtId="14" fontId="39" fillId="2" borderId="20" xfId="0" applyNumberFormat="1" applyFont="1" applyFill="1" applyBorder="1" applyAlignment="1">
      <alignment horizontal="center" vertical="center" wrapText="1"/>
    </xf>
    <xf numFmtId="0" fontId="39" fillId="2" borderId="12" xfId="0" applyFont="1" applyFill="1" applyBorder="1" applyAlignment="1">
      <alignment horizontal="center" vertical="center" wrapText="1"/>
    </xf>
    <xf numFmtId="0" fontId="39" fillId="2" borderId="21" xfId="0" applyFont="1" applyFill="1" applyBorder="1" applyAlignment="1">
      <alignment horizontal="center" vertical="center" wrapText="1"/>
    </xf>
    <xf numFmtId="0" fontId="46" fillId="4" borderId="2" xfId="0" applyFont="1" applyFill="1" applyBorder="1" applyAlignment="1">
      <alignment horizontal="center" vertical="center" wrapText="1"/>
    </xf>
    <xf numFmtId="0" fontId="46" fillId="4" borderId="17" xfId="0" applyFont="1" applyFill="1" applyBorder="1" applyAlignment="1">
      <alignment horizontal="center" vertical="center" wrapText="1"/>
    </xf>
    <xf numFmtId="0" fontId="42" fillId="10" borderId="20" xfId="0" applyFont="1" applyFill="1" applyBorder="1" applyAlignment="1">
      <alignment horizontal="center" vertical="center" wrapText="1"/>
    </xf>
    <xf numFmtId="0" fontId="42" fillId="10" borderId="21" xfId="0" applyFont="1" applyFill="1" applyBorder="1" applyAlignment="1">
      <alignment horizontal="center" vertical="center" wrapText="1"/>
    </xf>
    <xf numFmtId="0" fontId="42" fillId="6" borderId="45" xfId="0" applyFont="1" applyFill="1" applyBorder="1" applyAlignment="1">
      <alignment horizontal="center" vertical="center" wrapText="1"/>
    </xf>
    <xf numFmtId="0" fontId="42" fillId="6" borderId="46" xfId="0" applyFont="1" applyFill="1" applyBorder="1" applyAlignment="1">
      <alignment horizontal="center" vertical="center" wrapText="1"/>
    </xf>
    <xf numFmtId="0" fontId="42" fillId="6" borderId="20" xfId="0" applyFont="1" applyFill="1" applyBorder="1" applyAlignment="1">
      <alignment horizontal="center" vertical="center" wrapText="1"/>
    </xf>
    <xf numFmtId="0" fontId="42" fillId="6" borderId="21" xfId="0" applyFont="1" applyFill="1" applyBorder="1" applyAlignment="1">
      <alignment horizontal="center" vertical="center" wrapText="1"/>
    </xf>
    <xf numFmtId="0" fontId="42" fillId="5" borderId="20" xfId="0" applyFont="1" applyFill="1" applyBorder="1" applyAlignment="1">
      <alignment horizontal="center" vertical="center" wrapText="1"/>
    </xf>
    <xf numFmtId="0" fontId="42" fillId="5" borderId="21" xfId="0" applyFont="1" applyFill="1" applyBorder="1" applyAlignment="1">
      <alignment horizontal="center" vertical="center" wrapText="1"/>
    </xf>
    <xf numFmtId="0" fontId="39" fillId="2" borderId="20" xfId="0" applyFont="1" applyFill="1" applyBorder="1" applyAlignment="1">
      <alignment horizontal="center" vertical="center" wrapText="1"/>
    </xf>
    <xf numFmtId="0" fontId="39" fillId="2" borderId="32" xfId="0" applyFont="1" applyFill="1" applyBorder="1" applyAlignment="1">
      <alignment horizontal="center" vertical="center" wrapText="1"/>
    </xf>
    <xf numFmtId="0" fontId="42" fillId="17" borderId="20" xfId="0" applyFont="1" applyFill="1" applyBorder="1" applyAlignment="1">
      <alignment horizontal="center" vertical="center" wrapText="1"/>
    </xf>
    <xf numFmtId="0" fontId="42" fillId="17" borderId="21" xfId="0" applyFont="1" applyFill="1" applyBorder="1" applyAlignment="1">
      <alignment horizontal="center" vertical="center" wrapText="1"/>
    </xf>
    <xf numFmtId="0" fontId="42" fillId="13" borderId="20" xfId="0" applyFont="1" applyFill="1" applyBorder="1" applyAlignment="1">
      <alignment horizontal="center" vertical="center" wrapText="1"/>
    </xf>
    <xf numFmtId="0" fontId="42" fillId="13" borderId="21" xfId="0" applyFont="1" applyFill="1" applyBorder="1" applyAlignment="1">
      <alignment horizontal="center" vertical="center" wrapText="1"/>
    </xf>
    <xf numFmtId="0" fontId="42" fillId="14" borderId="5" xfId="0" applyFont="1" applyFill="1" applyBorder="1" applyAlignment="1">
      <alignment horizontal="center" vertical="center" wrapText="1"/>
    </xf>
    <xf numFmtId="0" fontId="42" fillId="14" borderId="20" xfId="0" applyFont="1" applyFill="1" applyBorder="1" applyAlignment="1">
      <alignment horizontal="center" vertical="center" wrapText="1"/>
    </xf>
    <xf numFmtId="0" fontId="42" fillId="14" borderId="21" xfId="0" applyFont="1" applyFill="1" applyBorder="1" applyAlignment="1">
      <alignment horizontal="center" vertical="center" wrapText="1"/>
    </xf>
    <xf numFmtId="0" fontId="42" fillId="13" borderId="5" xfId="0" applyFont="1" applyFill="1" applyBorder="1" applyAlignment="1">
      <alignment horizontal="center" vertical="center" wrapText="1"/>
    </xf>
    <xf numFmtId="0" fontId="42" fillId="14" borderId="19" xfId="0" applyFont="1" applyFill="1" applyBorder="1" applyAlignment="1">
      <alignment horizontal="center" vertical="center" wrapText="1"/>
    </xf>
    <xf numFmtId="0" fontId="42" fillId="14" borderId="23" xfId="0" applyFont="1" applyFill="1" applyBorder="1" applyAlignment="1">
      <alignment horizontal="center" vertical="center" wrapText="1"/>
    </xf>
    <xf numFmtId="0" fontId="42" fillId="13" borderId="19" xfId="0" applyFont="1" applyFill="1" applyBorder="1" applyAlignment="1">
      <alignment horizontal="center" vertical="center" wrapText="1"/>
    </xf>
    <xf numFmtId="0" fontId="42" fillId="13" borderId="23" xfId="0" applyFont="1" applyFill="1" applyBorder="1" applyAlignment="1">
      <alignment horizontal="center" vertical="center" wrapText="1"/>
    </xf>
    <xf numFmtId="0" fontId="48" fillId="7" borderId="29" xfId="0" applyFont="1" applyFill="1" applyBorder="1" applyAlignment="1">
      <alignment horizontal="center" vertical="center" wrapText="1"/>
    </xf>
    <xf numFmtId="0" fontId="48" fillId="7" borderId="30" xfId="0" applyFont="1" applyFill="1" applyBorder="1" applyAlignment="1">
      <alignment horizontal="center" vertical="center" wrapText="1"/>
    </xf>
    <xf numFmtId="0" fontId="48" fillId="7" borderId="31" xfId="0" applyFont="1" applyFill="1" applyBorder="1" applyAlignment="1">
      <alignment horizontal="center" vertical="center" wrapText="1"/>
    </xf>
    <xf numFmtId="0" fontId="42" fillId="12" borderId="24" xfId="0" applyFont="1" applyFill="1" applyBorder="1" applyAlignment="1">
      <alignment horizontal="center" vertical="center" wrapText="1"/>
    </xf>
    <xf numFmtId="0" fontId="42" fillId="17" borderId="45" xfId="0" applyFont="1" applyFill="1" applyBorder="1" applyAlignment="1">
      <alignment horizontal="center" vertical="center" wrapText="1"/>
    </xf>
    <xf numFmtId="0" fontId="42" fillId="17" borderId="46" xfId="0" applyFont="1" applyFill="1" applyBorder="1" applyAlignment="1">
      <alignment horizontal="center" vertical="center" wrapText="1"/>
    </xf>
    <xf numFmtId="0" fontId="42" fillId="12" borderId="19" xfId="0" applyFont="1" applyFill="1" applyBorder="1" applyAlignment="1">
      <alignment horizontal="center" vertical="center" wrapText="1"/>
    </xf>
    <xf numFmtId="0" fontId="42" fillId="12" borderId="44" xfId="0" applyFont="1" applyFill="1" applyBorder="1" applyAlignment="1">
      <alignment horizontal="center" vertical="center" wrapText="1"/>
    </xf>
    <xf numFmtId="0" fontId="42" fillId="12" borderId="20" xfId="0" applyFont="1" applyFill="1" applyBorder="1" applyAlignment="1">
      <alignment horizontal="center" vertical="center" wrapText="1"/>
    </xf>
    <xf numFmtId="0" fontId="42" fillId="12" borderId="21" xfId="0" applyFont="1" applyFill="1" applyBorder="1" applyAlignment="1">
      <alignment horizontal="center" vertical="center" wrapText="1"/>
    </xf>
    <xf numFmtId="14" fontId="69" fillId="7" borderId="0" xfId="0" applyNumberFormat="1" applyFont="1" applyFill="1" applyAlignment="1">
      <alignment horizontal="center" wrapText="1"/>
    </xf>
    <xf numFmtId="0" fontId="42" fillId="5" borderId="46" xfId="0" applyFont="1" applyFill="1" applyBorder="1" applyAlignment="1">
      <alignment vertical="center" wrapText="1"/>
    </xf>
    <xf numFmtId="0" fontId="42" fillId="5" borderId="5" xfId="0" applyFont="1" applyFill="1" applyBorder="1" applyAlignment="1">
      <alignment vertical="center" wrapText="1"/>
    </xf>
    <xf numFmtId="0" fontId="46" fillId="4" borderId="1" xfId="0" applyFont="1" applyFill="1" applyBorder="1" applyAlignment="1">
      <alignment horizontal="left" vertical="center"/>
    </xf>
    <xf numFmtId="0" fontId="39" fillId="2" borderId="15" xfId="0" applyFont="1" applyFill="1" applyBorder="1" applyAlignment="1">
      <alignment horizontal="center" vertical="center" wrapText="1"/>
    </xf>
    <xf numFmtId="0" fontId="39" fillId="0" borderId="60" xfId="0" applyFont="1" applyBorder="1"/>
    <xf numFmtId="0" fontId="39" fillId="0" borderId="61" xfId="0" applyFont="1" applyBorder="1"/>
    <xf numFmtId="0" fontId="48" fillId="7" borderId="29" xfId="0" applyFont="1" applyFill="1" applyBorder="1" applyAlignment="1">
      <alignment horizontal="center" vertical="center"/>
    </xf>
    <xf numFmtId="0" fontId="44" fillId="7" borderId="29" xfId="0" applyFont="1" applyFill="1" applyBorder="1" applyAlignment="1">
      <alignment vertical="center" wrapText="1"/>
    </xf>
    <xf numFmtId="0" fontId="44" fillId="7" borderId="30" xfId="0" applyFont="1" applyFill="1" applyBorder="1" applyAlignment="1">
      <alignment vertical="center" wrapText="1"/>
    </xf>
    <xf numFmtId="0" fontId="44" fillId="7" borderId="31" xfId="0" applyFont="1" applyFill="1" applyBorder="1" applyAlignment="1">
      <alignment vertical="center" wrapText="1"/>
    </xf>
    <xf numFmtId="0" fontId="44" fillId="7" borderId="30" xfId="0" applyFont="1" applyFill="1" applyBorder="1" applyAlignment="1">
      <alignment vertical="center"/>
    </xf>
    <xf numFmtId="0" fontId="40" fillId="15" borderId="33" xfId="0" applyFont="1" applyFill="1" applyBorder="1" applyAlignment="1">
      <alignment vertical="center" wrapText="1"/>
    </xf>
    <xf numFmtId="0" fontId="41" fillId="15" borderId="34" xfId="0" applyFont="1" applyFill="1" applyBorder="1" applyAlignment="1">
      <alignment vertical="center" wrapText="1"/>
    </xf>
    <xf numFmtId="0" fontId="41" fillId="15" borderId="35" xfId="0" applyFont="1" applyFill="1" applyBorder="1" applyAlignment="1">
      <alignment vertical="center" wrapText="1"/>
    </xf>
    <xf numFmtId="0" fontId="41" fillId="15" borderId="34" xfId="0" applyFont="1" applyFill="1" applyBorder="1" applyAlignment="1">
      <alignment horizontal="center" vertical="center"/>
    </xf>
    <xf numFmtId="0" fontId="41" fillId="15" borderId="34" xfId="0" applyFont="1" applyFill="1" applyBorder="1" applyAlignment="1">
      <alignment horizontal="left" vertical="center"/>
    </xf>
    <xf numFmtId="0" fontId="43" fillId="15" borderId="62" xfId="0" applyFont="1" applyFill="1" applyBorder="1" applyAlignment="1">
      <alignment vertical="center" wrapText="1"/>
    </xf>
    <xf numFmtId="0" fontId="41" fillId="15" borderId="63" xfId="0" applyFont="1" applyFill="1" applyBorder="1" applyAlignment="1">
      <alignment vertical="center" wrapText="1"/>
    </xf>
    <xf numFmtId="0" fontId="41" fillId="15" borderId="64" xfId="0" applyFont="1" applyFill="1" applyBorder="1" applyAlignment="1">
      <alignment vertical="center" wrapText="1"/>
    </xf>
    <xf numFmtId="0" fontId="42" fillId="15" borderId="60" xfId="0" applyFont="1" applyFill="1" applyBorder="1" applyAlignment="1">
      <alignment vertical="center"/>
    </xf>
    <xf numFmtId="0" fontId="42" fillId="15" borderId="65" xfId="0" applyFont="1" applyFill="1" applyBorder="1" applyAlignment="1">
      <alignment vertical="center"/>
    </xf>
    <xf numFmtId="0" fontId="41" fillId="15" borderId="65" xfId="0" applyFont="1" applyFill="1" applyBorder="1" applyAlignment="1">
      <alignment vertical="center" wrapText="1"/>
    </xf>
    <xf numFmtId="0" fontId="41" fillId="15" borderId="65" xfId="0" applyFont="1" applyFill="1" applyBorder="1" applyAlignment="1">
      <alignment horizontal="center" vertical="center" wrapText="1"/>
    </xf>
    <xf numFmtId="0" fontId="41" fillId="15" borderId="66" xfId="0" applyFont="1" applyFill="1" applyBorder="1" applyAlignment="1">
      <alignment vertical="center" wrapText="1"/>
    </xf>
    <xf numFmtId="0" fontId="41" fillId="15" borderId="63" xfId="0" applyFont="1" applyFill="1" applyBorder="1" applyAlignment="1">
      <alignment horizontal="left" vertical="center"/>
    </xf>
    <xf numFmtId="0" fontId="49" fillId="0" borderId="0" xfId="0" applyFont="1" applyAlignment="1">
      <alignment wrapText="1"/>
    </xf>
    <xf numFmtId="165" fontId="39" fillId="2" borderId="17" xfId="0" applyNumberFormat="1" applyFont="1" applyFill="1" applyBorder="1" applyAlignment="1">
      <alignment horizontal="center" vertical="center" wrapText="1"/>
    </xf>
    <xf numFmtId="0" fontId="39" fillId="0" borderId="13" xfId="0" applyFont="1" applyBorder="1"/>
    <xf numFmtId="0" fontId="39" fillId="0" borderId="43" xfId="0" applyFont="1" applyBorder="1"/>
    <xf numFmtId="0" fontId="38" fillId="0" borderId="68" xfId="0" applyFont="1" applyBorder="1" applyAlignment="1">
      <alignment wrapText="1"/>
    </xf>
    <xf numFmtId="0" fontId="47" fillId="22" borderId="0" xfId="0" applyFont="1" applyFill="1" applyAlignment="1">
      <alignment vertical="top" wrapText="1"/>
    </xf>
    <xf numFmtId="14" fontId="34" fillId="0" borderId="1" xfId="0" applyNumberFormat="1" applyFont="1" applyBorder="1" applyAlignment="1" applyProtection="1">
      <alignment horizontal="center" vertical="top" wrapText="1"/>
      <protection locked="0"/>
    </xf>
    <xf numFmtId="0" fontId="34" fillId="0" borderId="0" xfId="0" applyFont="1" applyProtection="1">
      <protection locked="0"/>
    </xf>
    <xf numFmtId="0" fontId="34" fillId="0" borderId="1" xfId="0" applyFont="1" applyBorder="1" applyAlignment="1">
      <alignment horizontal="center" vertical="top"/>
    </xf>
    <xf numFmtId="0" fontId="34" fillId="0" borderId="1" xfId="0" applyFont="1" applyBorder="1" applyAlignment="1" applyProtection="1">
      <alignment vertical="top" wrapText="1"/>
      <protection locked="0"/>
    </xf>
    <xf numFmtId="0" fontId="42" fillId="6" borderId="1" xfId="0" applyFont="1" applyFill="1" applyBorder="1" applyAlignment="1">
      <alignment horizontal="center" vertical="center" wrapText="1"/>
    </xf>
    <xf numFmtId="0" fontId="42" fillId="10" borderId="1" xfId="0" applyFont="1" applyFill="1" applyBorder="1" applyAlignment="1">
      <alignment horizontal="center" vertical="center" wrapText="1"/>
    </xf>
    <xf numFmtId="0" fontId="42" fillId="5" borderId="1" xfId="0" applyFont="1" applyFill="1" applyBorder="1" applyAlignment="1">
      <alignment horizontal="center" vertical="center" wrapText="1"/>
    </xf>
    <xf numFmtId="0" fontId="42" fillId="17" borderId="1" xfId="0" applyFont="1" applyFill="1" applyBorder="1" applyAlignment="1">
      <alignment horizontal="center" vertical="center" wrapText="1"/>
    </xf>
    <xf numFmtId="0" fontId="42" fillId="4" borderId="5" xfId="0" applyFont="1" applyFill="1" applyBorder="1" applyAlignment="1">
      <alignment horizontal="center" vertical="center" wrapText="1"/>
    </xf>
    <xf numFmtId="0" fontId="42" fillId="8" borderId="23" xfId="0" applyFont="1" applyFill="1" applyBorder="1" applyAlignment="1">
      <alignment horizontal="left" vertical="center" wrapText="1" indent="1"/>
    </xf>
    <xf numFmtId="0" fontId="42" fillId="8" borderId="24" xfId="0" applyFont="1" applyFill="1" applyBorder="1" applyAlignment="1">
      <alignment horizontal="center" vertical="center" wrapText="1"/>
    </xf>
    <xf numFmtId="0" fontId="42" fillId="8" borderId="5" xfId="0" applyFont="1" applyFill="1" applyBorder="1" applyAlignment="1">
      <alignment horizontal="left" vertical="center" wrapText="1" indent="1"/>
    </xf>
    <xf numFmtId="49" fontId="42" fillId="8" borderId="5" xfId="0" applyNumberFormat="1" applyFont="1" applyFill="1" applyBorder="1" applyAlignment="1">
      <alignment horizontal="center" vertical="center" wrapText="1"/>
    </xf>
    <xf numFmtId="0" fontId="42" fillId="8" borderId="48" xfId="0" applyFont="1" applyFill="1" applyBorder="1" applyAlignment="1">
      <alignment horizontal="left" vertical="center" wrapText="1" indent="1"/>
    </xf>
    <xf numFmtId="0" fontId="42" fillId="8" borderId="49" xfId="0" applyFont="1" applyFill="1" applyBorder="1" applyAlignment="1">
      <alignment horizontal="left" vertical="center" wrapText="1" indent="1"/>
    </xf>
    <xf numFmtId="49" fontId="42" fillId="8" borderId="49" xfId="0" applyNumberFormat="1" applyFont="1" applyFill="1" applyBorder="1" applyAlignment="1">
      <alignment horizontal="center" vertical="center" wrapText="1"/>
    </xf>
    <xf numFmtId="0" fontId="42" fillId="8" borderId="4" xfId="0" applyFont="1" applyFill="1" applyBorder="1" applyAlignment="1">
      <alignment horizontal="center" vertical="center" wrapText="1"/>
    </xf>
    <xf numFmtId="0" fontId="42" fillId="8" borderId="8" xfId="0" applyFont="1" applyFill="1" applyBorder="1" applyAlignment="1">
      <alignment horizontal="center" vertical="center" wrapText="1"/>
    </xf>
    <xf numFmtId="49" fontId="70" fillId="8" borderId="5" xfId="0" applyNumberFormat="1" applyFont="1" applyFill="1" applyBorder="1" applyAlignment="1">
      <alignment horizontal="center" vertical="center" wrapText="1"/>
    </xf>
    <xf numFmtId="49" fontId="34" fillId="0" borderId="5" xfId="0" applyNumberFormat="1" applyFont="1" applyBorder="1" applyAlignment="1">
      <alignment vertical="top" wrapText="1"/>
    </xf>
    <xf numFmtId="14" fontId="34" fillId="0" borderId="55" xfId="0" applyNumberFormat="1" applyFont="1" applyBorder="1" applyAlignment="1">
      <alignment horizontal="center" vertical="center" wrapText="1"/>
    </xf>
    <xf numFmtId="0" fontId="34" fillId="0" borderId="5" xfId="0" applyFont="1" applyBorder="1" applyAlignment="1">
      <alignment horizontal="left" vertical="top" wrapText="1"/>
    </xf>
    <xf numFmtId="0" fontId="50" fillId="8" borderId="71" xfId="0" applyFont="1" applyFill="1" applyBorder="1" applyAlignment="1" applyProtection="1">
      <alignment horizontal="center" vertical="center" wrapText="1"/>
      <protection locked="0"/>
    </xf>
    <xf numFmtId="0" fontId="34" fillId="24" borderId="1" xfId="0" applyFont="1" applyFill="1" applyBorder="1" applyAlignment="1">
      <alignment horizontal="left" vertical="top" wrapText="1"/>
    </xf>
    <xf numFmtId="0" fontId="51" fillId="24" borderId="1" xfId="0" applyFont="1" applyFill="1" applyBorder="1" applyAlignment="1">
      <alignment horizontal="left" vertical="top" wrapText="1"/>
    </xf>
    <xf numFmtId="0" fontId="62" fillId="23" borderId="73" xfId="0" applyFont="1" applyFill="1" applyBorder="1" applyAlignment="1">
      <alignment horizontal="right" vertical="center" wrapText="1"/>
    </xf>
    <xf numFmtId="0" fontId="38" fillId="0" borderId="1" xfId="0" applyFont="1" applyBorder="1" applyAlignment="1">
      <alignment horizontal="center" vertical="center" wrapText="1"/>
    </xf>
    <xf numFmtId="0" fontId="34" fillId="0" borderId="1" xfId="0" applyFont="1" applyBorder="1" applyAlignment="1">
      <alignment vertical="center" wrapText="1"/>
    </xf>
    <xf numFmtId="0" fontId="51" fillId="0" borderId="1" xfId="0" quotePrefix="1" applyFont="1" applyBorder="1" applyAlignment="1">
      <alignment vertical="top" wrapText="1"/>
    </xf>
    <xf numFmtId="0" fontId="51" fillId="0" borderId="1" xfId="0" quotePrefix="1" applyFont="1" applyBorder="1" applyAlignment="1">
      <alignment horizontal="center" vertical="top" wrapText="1"/>
    </xf>
    <xf numFmtId="0" fontId="35" fillId="0" borderId="5" xfId="0" applyFont="1" applyBorder="1" applyAlignment="1">
      <alignment horizontal="center" vertical="center" wrapText="1"/>
    </xf>
    <xf numFmtId="0" fontId="12" fillId="0" borderId="1" xfId="0" applyFont="1" applyBorder="1" applyAlignment="1">
      <alignment vertical="top" wrapText="1"/>
    </xf>
    <xf numFmtId="0" fontId="12" fillId="0" borderId="1" xfId="0" applyFont="1" applyBorder="1" applyAlignment="1">
      <alignment horizontal="left" vertical="top" wrapText="1"/>
    </xf>
    <xf numFmtId="165" fontId="34" fillId="0" borderId="1" xfId="0" applyNumberFormat="1" applyFont="1" applyBorder="1" applyAlignment="1">
      <alignment horizontal="center" vertical="center" wrapText="1"/>
    </xf>
    <xf numFmtId="0" fontId="34" fillId="0" borderId="7" xfId="0" applyFont="1" applyBorder="1" applyAlignment="1">
      <alignment horizontal="center" vertical="center" wrapText="1"/>
    </xf>
    <xf numFmtId="0" fontId="34" fillId="0" borderId="7" xfId="0" applyFont="1" applyBorder="1" applyAlignment="1">
      <alignment horizontal="left" vertical="center" wrapText="1"/>
    </xf>
    <xf numFmtId="14" fontId="34" fillId="0" borderId="7" xfId="0" applyNumberFormat="1" applyFont="1" applyBorder="1" applyAlignment="1">
      <alignment horizontal="center" vertical="center" wrapText="1"/>
    </xf>
    <xf numFmtId="14" fontId="35" fillId="0" borderId="7" xfId="0" applyNumberFormat="1" applyFont="1" applyBorder="1" applyAlignment="1">
      <alignment horizontal="center" vertical="center" wrapText="1"/>
    </xf>
    <xf numFmtId="0" fontId="34" fillId="0" borderId="7" xfId="0" applyFont="1" applyBorder="1" applyAlignment="1">
      <alignment vertical="top" wrapText="1"/>
    </xf>
    <xf numFmtId="0" fontId="34" fillId="0" borderId="57" xfId="0" applyFont="1" applyBorder="1" applyAlignment="1">
      <alignment horizontal="center" vertical="center" wrapText="1"/>
    </xf>
    <xf numFmtId="0" fontId="34" fillId="0" borderId="57" xfId="0" applyFont="1" applyBorder="1" applyAlignment="1">
      <alignment horizontal="left" vertical="center" wrapText="1"/>
    </xf>
    <xf numFmtId="14" fontId="34" fillId="0" borderId="57" xfId="0" applyNumberFormat="1" applyFont="1" applyBorder="1" applyAlignment="1">
      <alignment horizontal="center" vertical="center" wrapText="1"/>
    </xf>
    <xf numFmtId="0" fontId="34" fillId="0" borderId="57" xfId="0" applyFont="1" applyBorder="1" applyAlignment="1">
      <alignment vertical="top" wrapText="1"/>
    </xf>
    <xf numFmtId="0" fontId="34" fillId="0" borderId="58" xfId="0" applyFont="1" applyBorder="1" applyAlignment="1">
      <alignment horizontal="center" vertical="center" wrapText="1"/>
    </xf>
    <xf numFmtId="0" fontId="34" fillId="0" borderId="58" xfId="0" applyFont="1" applyBorder="1" applyAlignment="1">
      <alignment horizontal="left" vertical="center" wrapText="1"/>
    </xf>
    <xf numFmtId="14" fontId="34" fillId="0" borderId="58" xfId="0" applyNumberFormat="1" applyFont="1" applyBorder="1" applyAlignment="1">
      <alignment horizontal="center" vertical="center" wrapText="1"/>
    </xf>
    <xf numFmtId="0" fontId="34" fillId="0" borderId="58" xfId="0" applyFont="1" applyBorder="1" applyAlignment="1">
      <alignment vertical="top" wrapText="1"/>
    </xf>
    <xf numFmtId="49" fontId="34" fillId="0" borderId="7" xfId="0" applyNumberFormat="1" applyFont="1" applyBorder="1" applyAlignment="1">
      <alignment horizontal="center" vertical="center" wrapText="1"/>
    </xf>
    <xf numFmtId="0" fontId="34" fillId="0" borderId="55" xfId="0" applyFont="1" applyBorder="1" applyAlignment="1">
      <alignment horizontal="center" vertical="center" wrapText="1"/>
    </xf>
    <xf numFmtId="0" fontId="34" fillId="0" borderId="55" xfId="0" applyFont="1" applyBorder="1" applyAlignment="1">
      <alignment vertical="top" wrapText="1"/>
    </xf>
    <xf numFmtId="0" fontId="51" fillId="0" borderId="55" xfId="0" applyFont="1" applyBorder="1" applyAlignment="1">
      <alignment vertical="top" wrapText="1"/>
    </xf>
    <xf numFmtId="0" fontId="51" fillId="0" borderId="1" xfId="0" quotePrefix="1" applyFont="1" applyBorder="1" applyAlignment="1">
      <alignment horizontal="left" vertical="top" wrapText="1"/>
    </xf>
    <xf numFmtId="0" fontId="34" fillId="0" borderId="7" xfId="0" applyFont="1" applyBorder="1" applyAlignment="1">
      <alignment horizontal="left" vertical="top" wrapText="1"/>
    </xf>
    <xf numFmtId="0" fontId="34" fillId="0" borderId="67" xfId="0" applyFont="1" applyBorder="1" applyAlignment="1">
      <alignment horizontal="center" vertical="center" wrapText="1"/>
    </xf>
    <xf numFmtId="0" fontId="34" fillId="0" borderId="67" xfId="0" applyFont="1" applyBorder="1" applyAlignment="1">
      <alignment horizontal="left" vertical="center" wrapText="1"/>
    </xf>
    <xf numFmtId="14" fontId="34" fillId="0" borderId="67" xfId="0" applyNumberFormat="1" applyFont="1" applyBorder="1" applyAlignment="1">
      <alignment horizontal="center" vertical="center" wrapText="1"/>
    </xf>
    <xf numFmtId="0" fontId="34" fillId="0" borderId="67" xfId="0" applyFont="1" applyBorder="1" applyAlignment="1">
      <alignment vertical="top" wrapText="1"/>
    </xf>
    <xf numFmtId="0" fontId="34" fillId="0" borderId="67" xfId="0" applyFont="1" applyBorder="1" applyAlignment="1">
      <alignment horizontal="center" vertical="center"/>
    </xf>
    <xf numFmtId="0" fontId="34" fillId="0" borderId="7" xfId="0" applyFont="1" applyBorder="1" applyAlignment="1">
      <alignment horizontal="center" vertical="center"/>
    </xf>
    <xf numFmtId="14" fontId="34" fillId="0" borderId="55" xfId="0" applyNumberFormat="1" applyFont="1" applyBorder="1" applyAlignment="1">
      <alignment horizontal="center" vertical="top" wrapText="1"/>
    </xf>
    <xf numFmtId="14" fontId="35" fillId="0" borderId="1" xfId="0" applyNumberFormat="1" applyFont="1" applyBorder="1" applyAlignment="1">
      <alignment horizontal="center" vertical="center" wrapText="1"/>
    </xf>
    <xf numFmtId="49" fontId="34" fillId="0" borderId="1" xfId="0" applyNumberFormat="1" applyFont="1" applyBorder="1" applyAlignment="1">
      <alignment vertical="top" wrapText="1"/>
    </xf>
    <xf numFmtId="16" fontId="34" fillId="0" borderId="1" xfId="0" applyNumberFormat="1" applyFont="1" applyBorder="1" applyAlignment="1">
      <alignment horizontal="left" vertical="top" wrapText="1"/>
    </xf>
    <xf numFmtId="14" fontId="34" fillId="0" borderId="1" xfId="0" quotePrefix="1" applyNumberFormat="1" applyFont="1" applyBorder="1" applyAlignment="1">
      <alignment horizontal="center" vertical="center" wrapText="1"/>
    </xf>
    <xf numFmtId="14" fontId="51" fillId="0" borderId="1" xfId="0" applyNumberFormat="1" applyFont="1" applyBorder="1" applyAlignment="1" applyProtection="1">
      <alignment horizontal="left" vertical="top" wrapText="1"/>
      <protection hidden="1"/>
    </xf>
    <xf numFmtId="0" fontId="62" fillId="23" borderId="35" xfId="0" applyFont="1" applyFill="1" applyBorder="1" applyAlignment="1" applyProtection="1">
      <alignment horizontal="right" vertical="center" wrapText="1"/>
      <protection locked="0"/>
    </xf>
    <xf numFmtId="0" fontId="63" fillId="0" borderId="72" xfId="0" quotePrefix="1" applyFont="1" applyBorder="1" applyAlignment="1" applyProtection="1">
      <alignment horizontal="center" vertical="center" wrapText="1"/>
      <protection locked="0"/>
    </xf>
    <xf numFmtId="0" fontId="37" fillId="0" borderId="25" xfId="0" applyFont="1" applyBorder="1" applyAlignment="1" applyProtection="1">
      <alignment horizontal="center" vertical="center"/>
      <protection locked="0"/>
    </xf>
    <xf numFmtId="0" fontId="37" fillId="0" borderId="25" xfId="0" applyFont="1" applyBorder="1" applyAlignment="1" applyProtection="1">
      <alignment horizontal="center" vertical="center" wrapText="1"/>
      <protection locked="0"/>
    </xf>
    <xf numFmtId="14" fontId="37" fillId="0" borderId="25" xfId="0" applyNumberFormat="1" applyFont="1" applyBorder="1" applyAlignment="1" applyProtection="1">
      <alignment horizontal="center" vertical="center" wrapText="1"/>
      <protection locked="0"/>
    </xf>
    <xf numFmtId="0" fontId="50" fillId="11" borderId="15" xfId="0" applyFont="1" applyFill="1" applyBorder="1" applyAlignment="1" applyProtection="1">
      <alignment horizontal="center" vertical="center" wrapText="1"/>
      <protection locked="0"/>
    </xf>
    <xf numFmtId="0" fontId="57" fillId="11" borderId="15" xfId="0" applyFont="1" applyFill="1" applyBorder="1" applyAlignment="1" applyProtection="1">
      <alignment horizontal="center" vertical="center" wrapText="1"/>
      <protection locked="0"/>
    </xf>
    <xf numFmtId="14" fontId="50" fillId="11" borderId="15" xfId="0" applyNumberFormat="1" applyFont="1" applyFill="1" applyBorder="1" applyAlignment="1" applyProtection="1">
      <alignment horizontal="center" vertical="center" wrapText="1"/>
      <protection locked="0"/>
    </xf>
    <xf numFmtId="0" fontId="31" fillId="0" borderId="25" xfId="0" applyFont="1" applyBorder="1" applyAlignment="1" applyProtection="1">
      <alignment horizontal="center" vertical="center"/>
      <protection locked="0"/>
    </xf>
    <xf numFmtId="0" fontId="33" fillId="21" borderId="7" xfId="0" applyFont="1" applyFill="1" applyBorder="1" applyAlignment="1" applyProtection="1">
      <alignment horizontal="center" vertical="center" wrapText="1"/>
      <protection locked="0"/>
    </xf>
    <xf numFmtId="0" fontId="33" fillId="21" borderId="1" xfId="0" applyFont="1" applyFill="1" applyBorder="1" applyAlignment="1" applyProtection="1">
      <alignment horizontal="center" vertical="center" wrapText="1"/>
      <protection locked="0"/>
    </xf>
    <xf numFmtId="166" fontId="12" fillId="0" borderId="1" xfId="0" applyNumberFormat="1" applyFont="1" applyBorder="1" applyAlignment="1">
      <alignment horizontal="center" vertical="center" wrapText="1"/>
    </xf>
    <xf numFmtId="0" fontId="34" fillId="0" borderId="5" xfId="0" quotePrefix="1" applyFont="1" applyBorder="1" applyAlignment="1">
      <alignment horizontal="center" vertical="center" wrapText="1"/>
    </xf>
    <xf numFmtId="166" fontId="12" fillId="0" borderId="1" xfId="0" applyNumberFormat="1" applyFont="1" applyBorder="1" applyAlignment="1">
      <alignment horizontal="center" vertical="top" wrapText="1"/>
    </xf>
    <xf numFmtId="0" fontId="51" fillId="0" borderId="1" xfId="0" applyFont="1" applyBorder="1" applyAlignment="1">
      <alignment horizontal="center" vertical="top" wrapText="1"/>
    </xf>
    <xf numFmtId="14" fontId="34" fillId="0" borderId="1" xfId="0" applyNumberFormat="1" applyFont="1" applyBorder="1" applyAlignment="1">
      <alignment horizontal="left" vertical="top" wrapText="1"/>
    </xf>
    <xf numFmtId="0" fontId="34" fillId="0" borderId="1" xfId="4" applyFont="1" applyFill="1" applyBorder="1" applyAlignment="1" applyProtection="1">
      <alignment horizontal="center" vertical="top" wrapText="1"/>
    </xf>
    <xf numFmtId="0" fontId="51" fillId="0" borderId="5" xfId="0" applyFont="1" applyBorder="1" applyAlignment="1">
      <alignment horizontal="center" vertical="top" wrapText="1"/>
    </xf>
    <xf numFmtId="49" fontId="34" fillId="0" borderId="5" xfId="0" applyNumberFormat="1" applyFont="1" applyBorder="1" applyAlignment="1">
      <alignment horizontal="center" vertical="top" wrapText="1"/>
    </xf>
    <xf numFmtId="0" fontId="51" fillId="0" borderId="1" xfId="0" applyFont="1" applyBorder="1" applyAlignment="1">
      <alignment horizontal="left" vertical="top"/>
    </xf>
    <xf numFmtId="14" fontId="51" fillId="0" borderId="1" xfId="0" applyNumberFormat="1" applyFont="1" applyBorder="1" applyAlignment="1" applyProtection="1">
      <alignment horizontal="left" vertical="top" wrapText="1"/>
      <protection locked="0"/>
    </xf>
    <xf numFmtId="0" fontId="61" fillId="0" borderId="0" xfId="0" applyFont="1" applyAlignment="1">
      <alignment horizontal="center" vertical="center"/>
    </xf>
    <xf numFmtId="0" fontId="61" fillId="0" borderId="0" xfId="0" applyFont="1" applyAlignment="1">
      <alignment horizontal="center" vertical="top"/>
    </xf>
    <xf numFmtId="0" fontId="7" fillId="0" borderId="0" xfId="0" applyFont="1" applyAlignment="1">
      <alignment horizontal="center" vertical="center" wrapText="1"/>
    </xf>
    <xf numFmtId="0" fontId="17" fillId="0" borderId="0" xfId="0" applyFont="1" applyAlignment="1">
      <alignment horizontal="center" vertical="center" wrapText="1"/>
    </xf>
    <xf numFmtId="0" fontId="0" fillId="0" borderId="0" xfId="0" applyAlignment="1">
      <alignment horizontal="center" vertical="center" wrapText="1"/>
    </xf>
    <xf numFmtId="0" fontId="66" fillId="0" borderId="25" xfId="0" applyFont="1" applyBorder="1" applyAlignment="1">
      <alignment horizontal="center" vertical="center" wrapText="1"/>
    </xf>
    <xf numFmtId="0" fontId="34" fillId="10" borderId="0" xfId="0" applyFont="1" applyFill="1" applyAlignment="1" applyProtection="1">
      <alignment horizontal="left" vertical="top" wrapText="1"/>
      <protection locked="0"/>
    </xf>
    <xf numFmtId="0" fontId="34" fillId="11" borderId="0" xfId="0" applyFont="1" applyFill="1" applyAlignment="1" applyProtection="1">
      <alignment horizontal="left" vertical="top" wrapText="1"/>
      <protection locked="0"/>
    </xf>
    <xf numFmtId="0" fontId="71" fillId="0" borderId="0" xfId="0" applyFont="1" applyAlignment="1" applyProtection="1">
      <alignment horizontal="left" wrapText="1"/>
      <protection locked="0"/>
    </xf>
    <xf numFmtId="0" fontId="71" fillId="0" borderId="0" xfId="0" applyFont="1" applyAlignment="1" applyProtection="1">
      <alignment horizontal="left"/>
      <protection locked="0"/>
    </xf>
    <xf numFmtId="0" fontId="78" fillId="0" borderId="25" xfId="5" applyFont="1" applyFill="1" applyBorder="1" applyAlignment="1">
      <alignment horizontal="left" vertical="top" wrapText="1"/>
    </xf>
    <xf numFmtId="0" fontId="63" fillId="0" borderId="53" xfId="0" quotePrefix="1" applyFont="1" applyBorder="1" applyAlignment="1" applyProtection="1">
      <alignment horizontal="center" vertical="center" wrapText="1"/>
      <protection locked="0"/>
    </xf>
    <xf numFmtId="0" fontId="62" fillId="0" borderId="52" xfId="0" applyFont="1" applyBorder="1" applyAlignment="1" applyProtection="1">
      <alignment horizontal="center" vertical="center" wrapText="1"/>
      <protection locked="0"/>
    </xf>
    <xf numFmtId="0" fontId="65" fillId="0" borderId="54" xfId="0" applyFont="1" applyBorder="1" applyAlignment="1" applyProtection="1">
      <alignment horizontal="center" vertical="top" wrapText="1"/>
      <protection locked="0"/>
    </xf>
    <xf numFmtId="0" fontId="65" fillId="0" borderId="0" xfId="0" applyFont="1" applyAlignment="1" applyProtection="1">
      <alignment horizontal="center" vertical="top" wrapText="1"/>
      <protection locked="0"/>
    </xf>
    <xf numFmtId="0" fontId="62" fillId="23" borderId="70" xfId="0" applyFont="1" applyFill="1" applyBorder="1" applyAlignment="1" applyProtection="1">
      <alignment horizontal="center" vertical="center" wrapText="1"/>
      <protection locked="0"/>
    </xf>
    <xf numFmtId="0" fontId="62" fillId="23" borderId="69" xfId="0" applyFont="1" applyFill="1" applyBorder="1" applyAlignment="1" applyProtection="1">
      <alignment horizontal="center" vertical="center" wrapText="1"/>
      <protection locked="0"/>
    </xf>
    <xf numFmtId="0" fontId="31" fillId="0" borderId="25" xfId="0" applyFont="1" applyBorder="1" applyAlignment="1" applyProtection="1">
      <alignment horizontal="center" vertical="center" wrapText="1"/>
      <protection locked="0"/>
    </xf>
    <xf numFmtId="0" fontId="65" fillId="0" borderId="0" xfId="0" applyFont="1" applyAlignment="1" applyProtection="1">
      <alignment horizontal="left" vertical="top" wrapText="1"/>
      <protection locked="0"/>
    </xf>
    <xf numFmtId="0" fontId="33" fillId="8" borderId="2" xfId="0" applyFont="1" applyFill="1" applyBorder="1" applyAlignment="1">
      <alignment horizontal="center" vertical="center" wrapText="1"/>
    </xf>
    <xf numFmtId="0" fontId="33" fillId="8" borderId="28" xfId="0" applyFont="1" applyFill="1" applyBorder="1" applyAlignment="1">
      <alignment horizontal="center" vertical="center" wrapText="1"/>
    </xf>
    <xf numFmtId="0" fontId="37" fillId="8" borderId="1" xfId="0" applyFont="1" applyFill="1" applyBorder="1" applyAlignment="1">
      <alignment horizontal="center" vertical="center" wrapText="1"/>
    </xf>
    <xf numFmtId="0" fontId="37" fillId="8" borderId="1" xfId="0" applyFont="1" applyFill="1" applyBorder="1" applyAlignment="1">
      <alignment horizontal="center" vertical="center"/>
    </xf>
    <xf numFmtId="0" fontId="44" fillId="8" borderId="1" xfId="0" applyFont="1" applyFill="1" applyBorder="1" applyAlignment="1">
      <alignment horizontal="center" vertical="center" wrapText="1"/>
    </xf>
    <xf numFmtId="0" fontId="33" fillId="21" borderId="1" xfId="0" applyFont="1" applyFill="1" applyBorder="1" applyAlignment="1">
      <alignment horizontal="center" vertical="center" wrapText="1"/>
    </xf>
    <xf numFmtId="49" fontId="44" fillId="8" borderId="1" xfId="0" applyNumberFormat="1" applyFont="1" applyFill="1" applyBorder="1" applyAlignment="1">
      <alignment horizontal="center" vertical="center" wrapText="1"/>
    </xf>
    <xf numFmtId="165" fontId="39" fillId="0" borderId="2" xfId="0" applyNumberFormat="1" applyFont="1" applyBorder="1" applyAlignment="1">
      <alignment horizontal="center" vertical="center" wrapText="1"/>
    </xf>
    <xf numFmtId="165" fontId="39" fillId="0" borderId="28" xfId="0" applyNumberFormat="1" applyFont="1" applyBorder="1" applyAlignment="1">
      <alignment horizontal="center" vertical="center" wrapText="1"/>
    </xf>
    <xf numFmtId="0" fontId="42" fillId="14" borderId="2" xfId="0" applyFont="1" applyFill="1" applyBorder="1" applyAlignment="1">
      <alignment horizontal="center" vertical="center" wrapText="1"/>
    </xf>
    <xf numFmtId="0" fontId="42" fillId="14" borderId="28" xfId="0" applyFont="1" applyFill="1" applyBorder="1" applyAlignment="1">
      <alignment horizontal="center" vertical="center" wrapText="1"/>
    </xf>
    <xf numFmtId="0" fontId="42" fillId="13" borderId="2" xfId="0" applyFont="1" applyFill="1" applyBorder="1" applyAlignment="1">
      <alignment horizontal="center" vertical="center" wrapText="1"/>
    </xf>
    <xf numFmtId="0" fontId="42" fillId="13" borderId="28" xfId="0" applyFont="1" applyFill="1" applyBorder="1" applyAlignment="1">
      <alignment horizontal="center" vertical="center" wrapText="1"/>
    </xf>
    <xf numFmtId="0" fontId="44" fillId="7" borderId="29" xfId="0" applyFont="1" applyFill="1" applyBorder="1" applyAlignment="1">
      <alignment horizontal="center" vertical="center" wrapText="1"/>
    </xf>
    <xf numFmtId="0" fontId="44" fillId="7" borderId="30" xfId="0" applyFont="1" applyFill="1" applyBorder="1" applyAlignment="1">
      <alignment horizontal="center" vertical="center" wrapText="1"/>
    </xf>
    <xf numFmtId="0" fontId="44" fillId="7" borderId="31" xfId="0" applyFont="1" applyFill="1" applyBorder="1" applyAlignment="1">
      <alignment horizontal="center" vertical="center" wrapText="1"/>
    </xf>
    <xf numFmtId="0" fontId="77" fillId="3" borderId="34" xfId="0" applyFont="1" applyFill="1" applyBorder="1" applyAlignment="1">
      <alignment horizontal="center" vertical="center" wrapText="1"/>
    </xf>
    <xf numFmtId="0" fontId="42" fillId="12" borderId="2" xfId="0" applyFont="1" applyFill="1" applyBorder="1" applyAlignment="1">
      <alignment horizontal="center" vertical="center" wrapText="1"/>
    </xf>
    <xf numFmtId="0" fontId="42" fillId="12" borderId="28" xfId="0" applyFont="1" applyFill="1" applyBorder="1" applyAlignment="1">
      <alignment horizontal="center" vertical="center" wrapText="1"/>
    </xf>
    <xf numFmtId="0" fontId="42" fillId="10" borderId="2" xfId="0" applyFont="1" applyFill="1" applyBorder="1" applyAlignment="1">
      <alignment horizontal="center" vertical="center" wrapText="1"/>
    </xf>
    <xf numFmtId="0" fontId="42" fillId="10" borderId="28" xfId="0" applyFont="1" applyFill="1" applyBorder="1" applyAlignment="1">
      <alignment horizontal="center" vertical="center" wrapText="1"/>
    </xf>
    <xf numFmtId="0" fontId="42" fillId="5" borderId="2" xfId="0" applyFont="1" applyFill="1" applyBorder="1" applyAlignment="1">
      <alignment horizontal="center" vertical="center" wrapText="1"/>
    </xf>
    <xf numFmtId="0" fontId="42" fillId="5" borderId="28" xfId="0" applyFont="1" applyFill="1" applyBorder="1" applyAlignment="1">
      <alignment horizontal="center" vertical="center" wrapText="1"/>
    </xf>
    <xf numFmtId="0" fontId="42" fillId="6" borderId="2" xfId="0" applyFont="1" applyFill="1" applyBorder="1" applyAlignment="1">
      <alignment horizontal="center" vertical="center" wrapText="1"/>
    </xf>
    <xf numFmtId="0" fontId="42" fillId="6" borderId="28" xfId="0" applyFont="1" applyFill="1" applyBorder="1" applyAlignment="1">
      <alignment horizontal="center" vertical="center" wrapText="1"/>
    </xf>
    <xf numFmtId="0" fontId="42" fillId="8" borderId="22" xfId="0" applyFont="1" applyFill="1" applyBorder="1" applyAlignment="1">
      <alignment horizontal="center" vertical="center" wrapText="1"/>
    </xf>
    <xf numFmtId="0" fontId="42" fillId="8" borderId="40" xfId="0" applyFont="1" applyFill="1" applyBorder="1" applyAlignment="1">
      <alignment horizontal="center" vertical="center" wrapText="1"/>
    </xf>
    <xf numFmtId="0" fontId="42" fillId="17" borderId="2" xfId="0" applyFont="1" applyFill="1" applyBorder="1" applyAlignment="1">
      <alignment horizontal="center" vertical="center" wrapText="1"/>
    </xf>
    <xf numFmtId="0" fontId="42" fillId="17" borderId="28" xfId="0" applyFont="1" applyFill="1" applyBorder="1" applyAlignment="1">
      <alignment horizontal="center" vertical="center" wrapText="1"/>
    </xf>
    <xf numFmtId="0" fontId="18" fillId="8" borderId="2" xfId="1" applyFont="1" applyFill="1" applyBorder="1" applyAlignment="1">
      <alignment horizontal="center" wrapText="1"/>
    </xf>
    <xf numFmtId="0" fontId="18" fillId="8" borderId="28" xfId="1" applyFont="1" applyFill="1" applyBorder="1" applyAlignment="1">
      <alignment horizontal="center" wrapText="1"/>
    </xf>
    <xf numFmtId="0" fontId="18" fillId="5" borderId="2" xfId="1" applyFont="1" applyFill="1" applyBorder="1" applyAlignment="1">
      <alignment horizontal="center" wrapText="1"/>
    </xf>
    <xf numFmtId="0" fontId="20" fillId="5" borderId="28" xfId="0" applyFont="1" applyFill="1" applyBorder="1" applyAlignment="1">
      <alignment horizontal="center" wrapText="1"/>
    </xf>
    <xf numFmtId="14" fontId="12" fillId="0" borderId="7" xfId="0" applyNumberFormat="1" applyFont="1" applyBorder="1" applyAlignment="1">
      <alignment horizontal="center" vertical="center"/>
    </xf>
    <xf numFmtId="0" fontId="12" fillId="0" borderId="5" xfId="0" applyFont="1" applyBorder="1" applyAlignment="1">
      <alignment horizontal="center" vertical="center"/>
    </xf>
    <xf numFmtId="0" fontId="18" fillId="5" borderId="4" xfId="1" applyFont="1" applyFill="1" applyBorder="1" applyAlignment="1">
      <alignment horizontal="center" wrapText="1"/>
    </xf>
    <xf numFmtId="0" fontId="20" fillId="5" borderId="8" xfId="0" applyFont="1" applyFill="1" applyBorder="1" applyAlignment="1">
      <alignment horizontal="center" wrapText="1"/>
    </xf>
    <xf numFmtId="0" fontId="19" fillId="7" borderId="1" xfId="2" applyFont="1" applyFill="1" applyBorder="1" applyAlignment="1">
      <alignment horizontal="center" wrapText="1"/>
    </xf>
    <xf numFmtId="0" fontId="19" fillId="7" borderId="1" xfId="0" applyFont="1" applyFill="1" applyBorder="1" applyAlignment="1">
      <alignment horizontal="center" wrapText="1"/>
    </xf>
    <xf numFmtId="14" fontId="15" fillId="9" borderId="2" xfId="0" applyNumberFormat="1" applyFont="1" applyFill="1" applyBorder="1" applyAlignment="1">
      <alignment horizontal="center" wrapText="1"/>
    </xf>
    <xf numFmtId="14" fontId="15" fillId="9" borderId="28" xfId="0" applyNumberFormat="1" applyFont="1" applyFill="1" applyBorder="1" applyAlignment="1">
      <alignment horizontal="center" wrapText="1"/>
    </xf>
    <xf numFmtId="14" fontId="15" fillId="10" borderId="2" xfId="0" applyNumberFormat="1" applyFont="1" applyFill="1" applyBorder="1" applyAlignment="1">
      <alignment horizontal="center" wrapText="1"/>
    </xf>
    <xf numFmtId="14" fontId="15" fillId="10" borderId="28" xfId="0" applyNumberFormat="1" applyFont="1" applyFill="1" applyBorder="1" applyAlignment="1">
      <alignment horizontal="center" wrapText="1"/>
    </xf>
    <xf numFmtId="0" fontId="14" fillId="0" borderId="7" xfId="0" applyFont="1" applyBorder="1" applyAlignment="1">
      <alignment horizontal="center" vertical="center" wrapText="1"/>
    </xf>
    <xf numFmtId="0" fontId="14" fillId="0" borderId="41" xfId="0" applyFont="1" applyBorder="1" applyAlignment="1">
      <alignment horizontal="center" vertical="center" wrapText="1"/>
    </xf>
    <xf numFmtId="0" fontId="26" fillId="0" borderId="0" xfId="0" applyFont="1" applyAlignment="1">
      <alignment horizontal="center" vertical="center" wrapText="1"/>
    </xf>
    <xf numFmtId="0" fontId="16" fillId="0" borderId="1" xfId="0" applyFont="1" applyBorder="1" applyAlignment="1">
      <alignment horizontal="center" vertical="center"/>
    </xf>
    <xf numFmtId="0" fontId="28" fillId="0" borderId="22" xfId="0" applyFont="1" applyBorder="1" applyAlignment="1">
      <alignment horizontal="right" vertical="center"/>
    </xf>
    <xf numFmtId="0" fontId="28" fillId="0" borderId="42" xfId="0" applyFont="1" applyBorder="1" applyAlignment="1">
      <alignment horizontal="right" vertical="center"/>
    </xf>
    <xf numFmtId="0" fontId="28" fillId="0" borderId="40" xfId="0" applyFont="1" applyBorder="1" applyAlignment="1">
      <alignment horizontal="right" vertical="center"/>
    </xf>
    <xf numFmtId="0" fontId="28" fillId="0" borderId="9" xfId="0" applyFont="1" applyBorder="1" applyAlignment="1">
      <alignment horizontal="right" vertical="center"/>
    </xf>
    <xf numFmtId="0" fontId="28" fillId="0" borderId="0" xfId="0" applyFont="1" applyAlignment="1">
      <alignment horizontal="right" vertical="center"/>
    </xf>
    <xf numFmtId="0" fontId="28" fillId="0" borderId="43" xfId="0" applyFont="1" applyBorder="1" applyAlignment="1">
      <alignment horizontal="right" vertical="center"/>
    </xf>
    <xf numFmtId="0" fontId="28" fillId="0" borderId="4" xfId="0" applyFont="1" applyBorder="1" applyAlignment="1">
      <alignment horizontal="right" vertical="center"/>
    </xf>
    <xf numFmtId="0" fontId="28" fillId="0" borderId="25" xfId="0" applyFont="1" applyBorder="1" applyAlignment="1">
      <alignment horizontal="right" vertical="center"/>
    </xf>
    <xf numFmtId="0" fontId="28" fillId="0" borderId="8" xfId="0" applyFont="1" applyBorder="1" applyAlignment="1">
      <alignment horizontal="right" vertical="center"/>
    </xf>
    <xf numFmtId="0" fontId="8" fillId="0" borderId="2" xfId="0" applyFont="1" applyBorder="1" applyAlignment="1">
      <alignment horizontal="center" vertical="center"/>
    </xf>
    <xf numFmtId="0" fontId="8" fillId="0" borderId="28" xfId="0" applyFont="1" applyBorder="1" applyAlignment="1">
      <alignment horizontal="center" vertical="center"/>
    </xf>
    <xf numFmtId="0" fontId="8" fillId="0" borderId="2" xfId="0" applyFont="1" applyBorder="1" applyAlignment="1">
      <alignment horizontal="center" vertical="center" wrapText="1"/>
    </xf>
    <xf numFmtId="0" fontId="8" fillId="0" borderId="28" xfId="0" applyFont="1" applyBorder="1" applyAlignment="1">
      <alignment horizontal="center" vertical="center" wrapText="1"/>
    </xf>
    <xf numFmtId="0" fontId="12" fillId="0" borderId="22" xfId="0" applyFont="1" applyBorder="1" applyAlignment="1">
      <alignment horizontal="center"/>
    </xf>
    <xf numFmtId="0" fontId="12" fillId="0" borderId="42" xfId="0" applyFont="1" applyBorder="1" applyAlignment="1">
      <alignment horizontal="center"/>
    </xf>
    <xf numFmtId="0" fontId="12" fillId="0" borderId="40" xfId="0" applyFont="1" applyBorder="1" applyAlignment="1">
      <alignment horizontal="center"/>
    </xf>
    <xf numFmtId="0" fontId="12" fillId="0" borderId="9" xfId="0" applyFont="1" applyBorder="1" applyAlignment="1">
      <alignment horizontal="center"/>
    </xf>
    <xf numFmtId="0" fontId="12" fillId="0" borderId="0" xfId="0" applyFont="1" applyAlignment="1">
      <alignment horizontal="center"/>
    </xf>
    <xf numFmtId="0" fontId="12" fillId="0" borderId="43" xfId="0" applyFont="1" applyBorder="1" applyAlignment="1">
      <alignment horizontal="center"/>
    </xf>
    <xf numFmtId="0" fontId="12" fillId="0" borderId="4" xfId="0" applyFont="1" applyBorder="1" applyAlignment="1">
      <alignment horizontal="center"/>
    </xf>
    <xf numFmtId="0" fontId="12" fillId="0" borderId="25" xfId="0" applyFont="1" applyBorder="1" applyAlignment="1">
      <alignment horizontal="center"/>
    </xf>
    <xf numFmtId="0" fontId="12" fillId="0" borderId="8" xfId="0" applyFont="1" applyBorder="1" applyAlignment="1">
      <alignment horizontal="center"/>
    </xf>
    <xf numFmtId="0" fontId="8" fillId="7" borderId="2" xfId="0" applyFont="1" applyFill="1" applyBorder="1" applyAlignment="1">
      <alignment horizontal="right" vertical="center"/>
    </xf>
    <xf numFmtId="0" fontId="8" fillId="7" borderId="6" xfId="0" applyFont="1" applyFill="1" applyBorder="1" applyAlignment="1">
      <alignment horizontal="right" vertical="center"/>
    </xf>
    <xf numFmtId="0" fontId="14" fillId="0" borderId="2"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28" xfId="0" applyFont="1" applyBorder="1" applyAlignment="1">
      <alignment horizontal="center" vertical="center" wrapText="1"/>
    </xf>
    <xf numFmtId="0" fontId="39" fillId="0" borderId="0" xfId="0" applyFont="1" applyFill="1" applyAlignment="1">
      <alignment wrapText="1"/>
    </xf>
  </cellXfs>
  <cellStyles count="6">
    <cellStyle name="Good" xfId="5" builtinId="26"/>
    <cellStyle name="Heading 1" xfId="1" builtinId="16"/>
    <cellStyle name="Heading 4" xfId="2" builtinId="19"/>
    <cellStyle name="Hyperlink" xfId="4" builtinId="8"/>
    <cellStyle name="Normal" xfId="0" builtinId="0"/>
    <cellStyle name="Title" xfId="3" builtinId="15"/>
  </cellStyles>
  <dxfs count="35">
    <dxf>
      <font>
        <color rgb="FF9C0006"/>
      </font>
      <fill>
        <patternFill>
          <bgColor rgb="FFFFC7CE"/>
        </patternFill>
      </fill>
    </dxf>
    <dxf>
      <font>
        <color theme="9" tint="-0.24994659260841701"/>
      </font>
      <fill>
        <patternFill>
          <bgColor theme="9"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00B050"/>
      </font>
      <fill>
        <patternFill>
          <bgColor rgb="FFDDFFEC"/>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ill>
        <patternFill>
          <bgColor rgb="FFFFC000"/>
        </patternFill>
      </fill>
    </dxf>
    <dxf>
      <fill>
        <patternFill patternType="darkDown">
          <fgColor theme="0" tint="-0.14996795556505021"/>
        </patternFill>
      </fill>
    </dxf>
    <dxf>
      <font>
        <b/>
        <i val="0"/>
        <color rgb="FF00B050"/>
      </font>
      <fill>
        <patternFill>
          <bgColor rgb="FFDDFFEC"/>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ill>
        <patternFill patternType="darkDown">
          <fgColor theme="0" tint="-0.14996795556505021"/>
        </patternFill>
      </fill>
    </dxf>
    <dxf>
      <fill>
        <patternFill>
          <bgColor theme="5" tint="0.59996337778862885"/>
        </patternFill>
      </fill>
    </dxf>
    <dxf>
      <fill>
        <patternFill>
          <bgColor rgb="FFFFC000"/>
        </patternFill>
      </fill>
    </dxf>
    <dxf>
      <font>
        <color rgb="FF9C0006"/>
      </font>
      <fill>
        <patternFill>
          <bgColor rgb="FFFFC7CE"/>
        </patternFill>
      </fill>
    </dxf>
    <dxf>
      <font>
        <color theme="9" tint="-0.24994659260841701"/>
      </font>
      <fill>
        <patternFill>
          <bgColor theme="9" tint="0.59996337778862885"/>
        </patternFill>
      </fill>
    </dxf>
    <dxf>
      <font>
        <color theme="9" tint="-0.24994659260841701"/>
      </font>
      <fill>
        <patternFill>
          <bgColor theme="9" tint="0.59996337778862885"/>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b/>
        <i val="0"/>
        <color rgb="FF00B050"/>
      </font>
      <fill>
        <patternFill>
          <bgColor rgb="FFDDFFEC"/>
        </patternFill>
      </fill>
    </dxf>
    <dxf>
      <font>
        <b/>
        <i val="0"/>
        <color rgb="FF00B050"/>
      </font>
      <fill>
        <patternFill>
          <bgColor rgb="FFDDFFEC"/>
        </patternFill>
      </fill>
    </dxf>
    <dxf>
      <font>
        <b/>
        <i val="0"/>
        <color rgb="FF00B050"/>
      </font>
      <fill>
        <patternFill>
          <bgColor rgb="FFDDFFEC"/>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theme="9" tint="-0.24994659260841701"/>
      </font>
      <fill>
        <patternFill>
          <bgColor theme="9" tint="0.59996337778862885"/>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4E9A"/>
      <color rgb="FF009EDE"/>
      <color rgb="FF00AA48"/>
      <color rgb="FFFFFFCC"/>
      <color rgb="FFFFCCFF"/>
      <color rgb="FFFFFF99"/>
      <color rgb="FF505050"/>
      <color rgb="FFDDFFEC"/>
      <color rgb="FFFF99CC"/>
      <color rgb="FFB8CC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5"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theme" Target="theme/theme1.xml"/><Relationship Id="rId20"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0</xdr:col>
      <xdr:colOff>62865</xdr:colOff>
      <xdr:row>0</xdr:row>
      <xdr:rowOff>40004</xdr:rowOff>
    </xdr:from>
    <xdr:to>
      <xdr:col>16</xdr:col>
      <xdr:colOff>351693</xdr:colOff>
      <xdr:row>92</xdr:row>
      <xdr:rowOff>158261</xdr:rowOff>
    </xdr:to>
    <xdr:sp macro="" textlink="">
      <xdr:nvSpPr>
        <xdr:cNvPr id="2" name="TextBox 1">
          <a:extLst>
            <a:ext uri="{FF2B5EF4-FFF2-40B4-BE49-F238E27FC236}">
              <a16:creationId xmlns:a16="http://schemas.microsoft.com/office/drawing/2014/main" id="{4FA455B9-46FE-43A4-925C-C6A79734B8BC}"/>
            </a:ext>
          </a:extLst>
        </xdr:cNvPr>
        <xdr:cNvSpPr txBox="1"/>
      </xdr:nvSpPr>
      <xdr:spPr>
        <a:xfrm>
          <a:off x="62865" y="40004"/>
          <a:ext cx="10042428" cy="16835365"/>
        </a:xfrm>
        <a:prstGeom prst="rect">
          <a:avLst/>
        </a:prstGeom>
        <a:solidFill>
          <a:schemeClr val="lt1"/>
        </a:solidFill>
        <a:ln w="9525" cmpd="sng">
          <a:solidFill>
            <a:schemeClr val="lt1">
              <a:shade val="50000"/>
            </a:schemeClr>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600" b="1"/>
            <a:t>About the Elementary/Secondary</a:t>
          </a:r>
          <a:r>
            <a:rPr lang="en-US" sz="1600" b="1" baseline="0"/>
            <a:t> </a:t>
          </a:r>
          <a:r>
            <a:rPr lang="en-US" sz="1600" b="1"/>
            <a:t>PIMS Data Collection </a:t>
          </a:r>
          <a:r>
            <a:rPr lang="en-US" sz="1600" b="1" baseline="0">
              <a:effectLst/>
            </a:rPr>
            <a:t>Calendar</a:t>
          </a:r>
        </a:p>
        <a:p>
          <a:r>
            <a:rPr lang="en-US" sz="1100">
              <a:solidFill>
                <a:schemeClr val="dk1"/>
              </a:solidFill>
              <a:effectLst/>
              <a:latin typeface="+mn-lt"/>
              <a:ea typeface="+mn-ea"/>
              <a:cs typeface="+mn-cs"/>
            </a:rPr>
            <a:t>PIMS submissions are statewide data that are collected throughout the year in condensed, subject area Collections. The Data Collection Calendar is a complex tool that offers pertinent PIMS information in multiple tabs and formats to suit various needs.</a:t>
          </a:r>
        </a:p>
        <a:p>
          <a:endParaRPr lang="en-US" sz="1200">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1" i="0">
              <a:solidFill>
                <a:schemeClr val="dk1"/>
              </a:solidFill>
              <a:effectLst/>
              <a:latin typeface="+mn-lt"/>
              <a:ea typeface="+mn-ea"/>
              <a:cs typeface="+mn-cs"/>
            </a:rPr>
            <a:t>Each worksheet in this file has been protected to prevent unintended modifications to fields or formulas. If you need to remove protection from any sheet, you may do so at your discretion. To unprotect a sheet, go to the Review tab, select Unprotect Sheet, and press Enter. No password is required.</a:t>
          </a:r>
          <a:endParaRPr lang="en-US" sz="1200">
            <a:effectLst/>
          </a:endParaRPr>
        </a:p>
        <a:p>
          <a:endParaRPr lang="en-US" sz="1200">
            <a:effectLst/>
          </a:endParaRPr>
        </a:p>
        <a:p>
          <a:r>
            <a:rPr lang="en-US" sz="1400" b="1" u="sng">
              <a:solidFill>
                <a:schemeClr val="dk1"/>
              </a:solidFill>
              <a:effectLst/>
              <a:latin typeface="+mn-lt"/>
              <a:ea typeface="+mn-ea"/>
              <a:cs typeface="+mn-cs"/>
            </a:rPr>
            <a:t>Change Log</a:t>
          </a:r>
          <a:r>
            <a:rPr lang="en-US" sz="1200" b="1">
              <a:solidFill>
                <a:schemeClr val="dk1"/>
              </a:solidFill>
              <a:effectLst/>
              <a:latin typeface="+mn-lt"/>
              <a:ea typeface="+mn-ea"/>
              <a:cs typeface="+mn-cs"/>
            </a:rPr>
            <a:t>:</a:t>
          </a:r>
          <a:endParaRPr lang="en-US" sz="1400">
            <a:effectLst/>
          </a:endParaRPr>
        </a:p>
        <a:p>
          <a:pPr eaLnBrk="1" fontAlgn="auto" latinLnBrk="0" hangingPunct="1"/>
          <a:r>
            <a:rPr lang="en-US" sz="1100">
              <a:solidFill>
                <a:schemeClr val="dk1"/>
              </a:solidFill>
              <a:effectLst/>
              <a:latin typeface="+mn-lt"/>
              <a:ea typeface="+mn-ea"/>
              <a:cs typeface="+mn-cs"/>
            </a:rPr>
            <a:t>The Change Log tab outlines any adjustments that were made to the submission calendar by PDE. It specifically indicates which tabs and collections were updated, what the basics of the change were, and the date the change was made. The changes are organized by date the change</a:t>
          </a:r>
          <a:r>
            <a:rPr lang="en-US" sz="1100" baseline="0">
              <a:solidFill>
                <a:schemeClr val="dk1"/>
              </a:solidFill>
              <a:effectLst/>
              <a:latin typeface="+mn-lt"/>
              <a:ea typeface="+mn-ea"/>
              <a:cs typeface="+mn-cs"/>
            </a:rPr>
            <a:t> was made </a:t>
          </a:r>
          <a:r>
            <a:rPr lang="en-US" sz="1100">
              <a:solidFill>
                <a:schemeClr val="dk1"/>
              </a:solidFill>
              <a:effectLst/>
              <a:latin typeface="+mn-lt"/>
              <a:ea typeface="+mn-ea"/>
              <a:cs typeface="+mn-cs"/>
            </a:rPr>
            <a:t>and all changes are highlighted in yellow.</a:t>
          </a:r>
          <a:endParaRPr lang="en-US" sz="1200">
            <a:effectLst/>
          </a:endParaRPr>
        </a:p>
        <a:p>
          <a:endParaRPr lang="en-US" sz="1200" b="1"/>
        </a:p>
        <a:p>
          <a:r>
            <a:rPr lang="en-US" sz="1400" b="1" u="sng">
              <a:solidFill>
                <a:srgbClr val="7030A0"/>
              </a:solidFill>
            </a:rPr>
            <a:t>Personal Notes:</a:t>
          </a:r>
        </a:p>
        <a:p>
          <a:pPr eaLnBrk="1" fontAlgn="auto" latinLnBrk="0" hangingPunct="1"/>
          <a:r>
            <a:rPr lang="en-US" sz="1100" b="0">
              <a:solidFill>
                <a:schemeClr val="dk1"/>
              </a:solidFill>
              <a:effectLst/>
              <a:latin typeface="+mn-lt"/>
              <a:ea typeface="+mn-ea"/>
              <a:cs typeface="+mn-cs"/>
            </a:rPr>
            <a:t>The</a:t>
          </a:r>
          <a:r>
            <a:rPr lang="en-US" sz="1100" b="0" baseline="0">
              <a:solidFill>
                <a:schemeClr val="dk1"/>
              </a:solidFill>
              <a:effectLst/>
              <a:latin typeface="+mn-lt"/>
              <a:ea typeface="+mn-ea"/>
              <a:cs typeface="+mn-cs"/>
            </a:rPr>
            <a:t> Personal Notes tab provides an </a:t>
          </a:r>
          <a:r>
            <a:rPr lang="en-US" sz="1100" b="0" u="sng" baseline="0">
              <a:solidFill>
                <a:schemeClr val="dk1"/>
              </a:solidFill>
              <a:effectLst/>
              <a:latin typeface="+mn-lt"/>
              <a:ea typeface="+mn-ea"/>
              <a:cs typeface="+mn-cs"/>
            </a:rPr>
            <a:t>optional</a:t>
          </a:r>
          <a:r>
            <a:rPr lang="en-US" sz="1100" b="0" baseline="0">
              <a:solidFill>
                <a:schemeClr val="dk1"/>
              </a:solidFill>
              <a:effectLst/>
              <a:latin typeface="+mn-lt"/>
              <a:ea typeface="+mn-ea"/>
              <a:cs typeface="+mn-cs"/>
            </a:rPr>
            <a:t> place for you to make your own notes regarding standard collections, internal snapshots or data pulls.  This worksheet is chronologically organized in the same way as the dashboard.  If you make notes on this page, those notes (text only - not formatting) will be transfered to the Dashboard (Column H), Collection Details Calendar (Column O), and the ACS Summary (Column J).  These columns are conditionally formatted if the text contains: "Complete" (green), "In-progress" (yellow) or "Not submitted" (red).  This worksheet will be yours to personally update.  However, it will be blank when a new version of the calendar is provided by PDE.  You will need to copy/paste the information in Column C of the Personal Notes worksheet into the new version of the PIMS Calendar (see the "Steps to Success" on the Personal Notes worksheet for more information).  </a:t>
          </a:r>
          <a:endParaRPr lang="en-US">
            <a:effectLst/>
          </a:endParaRPr>
        </a:p>
        <a:p>
          <a:endParaRPr lang="en-US" sz="1200" b="1"/>
        </a:p>
        <a:p>
          <a:r>
            <a:rPr lang="en-US" sz="1400" b="1" u="sng">
              <a:solidFill>
                <a:srgbClr val="004E9A"/>
              </a:solidFill>
            </a:rPr>
            <a:t>Dashboard</a:t>
          </a:r>
          <a:r>
            <a:rPr lang="en-US" sz="1400" b="1">
              <a:solidFill>
                <a:srgbClr val="004E9A"/>
              </a:solidFill>
            </a:rPr>
            <a:t>:</a:t>
          </a:r>
        </a:p>
        <a:p>
          <a:pPr marL="0" marR="0" lvl="0" indent="0" defTabSz="914400" eaLnBrk="1" fontAlgn="auto" latinLnBrk="0" hangingPunct="1">
            <a:lnSpc>
              <a:spcPct val="100000"/>
            </a:lnSpc>
            <a:spcBef>
              <a:spcPts val="0"/>
            </a:spcBef>
            <a:spcAft>
              <a:spcPts val="0"/>
            </a:spcAft>
            <a:buClrTx/>
            <a:buSzTx/>
            <a:buFontTx/>
            <a:buNone/>
            <a:tabLst/>
            <a:defRPr/>
          </a:pPr>
          <a:r>
            <a:rPr lang="en-US" sz="1100" b="0"/>
            <a:t>The</a:t>
          </a:r>
          <a:r>
            <a:rPr lang="en-US" sz="1100" b="0" baseline="0"/>
            <a:t> Dashboard offers a simplified view of the upcoming standard collections, internal snapshots, data pulls and maintenance dates (sandbox refresh &amp; maintenance window).  A specific month should be selected from the dropdown list located in cell B2.  This month selection will prepopulate the below dashboard with pertinent high level information for all standard collections, internal snapshots and data pulls with a deadline within the month selected.  This tab should be used as a tool to understand upcoming PIMS related tasks.  </a:t>
          </a:r>
          <a:r>
            <a:rPr lang="en-US" sz="1100" b="0" baseline="0">
              <a:solidFill>
                <a:schemeClr val="dk1"/>
              </a:solidFill>
              <a:effectLst/>
              <a:latin typeface="+mn-lt"/>
              <a:ea typeface="+mn-ea"/>
              <a:cs typeface="+mn-cs"/>
            </a:rPr>
            <a:t>Dashboard functionality is not supported by Google Sheets.  This file will need to be downloaded and opened with Excel.</a:t>
          </a:r>
          <a:endParaRPr lang="en-US">
            <a:effectLst/>
          </a:endParaRPr>
        </a:p>
        <a:p>
          <a:endParaRPr lang="en-US" sz="1200" b="1"/>
        </a:p>
        <a:p>
          <a:r>
            <a:rPr lang="en-US" sz="1400" b="1" u="sng">
              <a:solidFill>
                <a:srgbClr val="009EDE"/>
              </a:solidFill>
            </a:rPr>
            <a:t>Collection</a:t>
          </a:r>
          <a:r>
            <a:rPr lang="en-US" sz="1400" b="1" u="sng" baseline="0">
              <a:solidFill>
                <a:srgbClr val="009EDE"/>
              </a:solidFill>
            </a:rPr>
            <a:t> Details Calendar</a:t>
          </a:r>
          <a:r>
            <a:rPr lang="en-US" sz="1400" b="1">
              <a:solidFill>
                <a:srgbClr val="009EDE"/>
              </a:solidFill>
            </a:rPr>
            <a:t>:</a:t>
          </a:r>
        </a:p>
        <a:p>
          <a:r>
            <a:rPr lang="en-US" sz="1100">
              <a:solidFill>
                <a:schemeClr val="dk1"/>
              </a:solidFill>
              <a:effectLst/>
              <a:latin typeface="+mn-lt"/>
              <a:ea typeface="+mn-ea"/>
              <a:cs typeface="+mn-cs"/>
            </a:rPr>
            <a:t>The PIMS Calendar tab offers an overview of PIMS data submissions including Internal Snapshots for an LEA. Each</a:t>
          </a:r>
          <a:r>
            <a:rPr lang="en-US" sz="1100" baseline="0">
              <a:solidFill>
                <a:schemeClr val="dk1"/>
              </a:solidFill>
              <a:effectLst/>
              <a:latin typeface="+mn-lt"/>
              <a:ea typeface="+mn-ea"/>
              <a:cs typeface="+mn-cs"/>
            </a:rPr>
            <a:t> column can be filtered and sorted to your personal preference</a:t>
          </a:r>
          <a:r>
            <a:rPr lang="en-US" sz="1100">
              <a:solidFill>
                <a:schemeClr val="dk1"/>
              </a:solidFill>
              <a:effectLst/>
              <a:latin typeface="+mn-lt"/>
              <a:ea typeface="+mn-ea"/>
              <a:cs typeface="+mn-cs"/>
            </a:rPr>
            <a:t>.</a:t>
          </a:r>
          <a:r>
            <a:rPr lang="en-US" sz="1100" baseline="0">
              <a:solidFill>
                <a:schemeClr val="dk1"/>
              </a:solidFill>
              <a:effectLst/>
              <a:latin typeface="+mn-lt"/>
              <a:ea typeface="+mn-ea"/>
              <a:cs typeface="+mn-cs"/>
            </a:rPr>
            <a:t>  This tab offers a search tool located at the top of the worksheet.   The searchable fields include the (1) Collection | Reporting School Year and (2) Data Set - Description / Internal Snapshot Name.  The search fields is not case specific nor does it require an exact match.  After hitting "enter," the resulting row(s) will be highlighted with an orange cell fill. </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Each Collection category lists the required Templates to be submitted in PIMS for the specified collection, as well as the data submission window open and close dates</a:t>
          </a:r>
          <a:r>
            <a:rPr lang="en-US" sz="1100" i="1">
              <a:solidFill>
                <a:schemeClr val="dk1"/>
              </a:solidFill>
              <a:effectLst/>
              <a:latin typeface="+mn-lt"/>
              <a:ea typeface="+mn-ea"/>
              <a:cs typeface="+mn-cs"/>
            </a:rPr>
            <a:t>. </a:t>
          </a:r>
          <a:r>
            <a:rPr lang="en-US" sz="1100" b="1" i="1">
              <a:solidFill>
                <a:schemeClr val="dk1"/>
              </a:solidFill>
              <a:effectLst/>
              <a:latin typeface="+mn-lt"/>
              <a:ea typeface="+mn-ea"/>
              <a:cs typeface="+mn-cs"/>
            </a:rPr>
            <a:t>Data must be submitted without error by 12:00 pm (noon) to be included in an LEAs submission data for the collection. </a:t>
          </a:r>
          <a:r>
            <a:rPr lang="en-US" sz="1100">
              <a:solidFill>
                <a:schemeClr val="dk1"/>
              </a:solidFill>
              <a:effectLst/>
              <a:latin typeface="+mn-lt"/>
              <a:ea typeface="+mn-ea"/>
              <a:cs typeface="+mn-cs"/>
            </a:rPr>
            <a:t>Once a window closes, extra steps must be taken to request access to upload any additional data or changes. The Calendar also provides the deadline for submission of the signed LEA ACS document to validate the data submitted.</a:t>
          </a:r>
        </a:p>
        <a:p>
          <a:endParaRPr lang="en-US" sz="1200" b="1"/>
        </a:p>
        <a:p>
          <a:r>
            <a:rPr lang="en-US" sz="1100" b="1" i="1">
              <a:solidFill>
                <a:schemeClr val="dk1"/>
              </a:solidFill>
              <a:effectLst/>
              <a:latin typeface="+mn-lt"/>
              <a:ea typeface="+mn-ea"/>
              <a:cs typeface="+mn-cs"/>
            </a:rPr>
            <a:t>Three collection types are noted in the Collection Details Calendar</a:t>
          </a:r>
          <a:r>
            <a:rPr lang="en-US" sz="1100">
              <a:solidFill>
                <a:schemeClr val="dk1"/>
              </a:solidFill>
              <a:effectLst/>
              <a:latin typeface="+mn-lt"/>
              <a:ea typeface="+mn-ea"/>
              <a:cs typeface="+mn-cs"/>
            </a:rPr>
            <a:t>:</a:t>
          </a:r>
          <a:endParaRPr lang="en-US" sz="1200">
            <a:solidFill>
              <a:schemeClr val="dk1"/>
            </a:solidFill>
            <a:effectLst/>
            <a:latin typeface="+mn-lt"/>
            <a:ea typeface="+mn-ea"/>
            <a:cs typeface="+mn-cs"/>
          </a:endParaRPr>
        </a:p>
        <a:p>
          <a:pPr marL="228600" lvl="0" indent="-228600">
            <a:buFont typeface="+mj-lt"/>
            <a:buAutoNum type="arabicPeriod"/>
          </a:pPr>
          <a:r>
            <a:rPr lang="en-US" sz="1100" b="1">
              <a:solidFill>
                <a:schemeClr val="dk1"/>
              </a:solidFill>
              <a:effectLst/>
              <a:latin typeface="+mn-lt"/>
              <a:ea typeface="+mn-ea"/>
              <a:cs typeface="+mn-cs"/>
            </a:rPr>
            <a:t>Standard Collections</a:t>
          </a:r>
          <a:r>
            <a:rPr lang="en-US" sz="1100">
              <a:solidFill>
                <a:schemeClr val="dk1"/>
              </a:solidFill>
              <a:effectLst/>
              <a:latin typeface="+mn-lt"/>
              <a:ea typeface="+mn-ea"/>
              <a:cs typeface="+mn-cs"/>
            </a:rPr>
            <a:t> – A standard collection is a standalone collection with a designated name in eScholar Data Manager. The templates for standard collections are specific to each respective collection. Most standard collections require a signed Accuracy Certification Statement (ACS) to finalize submitted data. The Collection Details tab provides the collection's open and close dates, as well as a correction window when applicable. The ACS due date is also listed in the Details tab. The PDE Review Window is used to identify any significant discrepancies for communication to LEAs. A complete file must be submitted by the collection close date. Upon submission, LEAs should run any collection-specific error or validation reports in PIMS Reports v2. If errors or updates are needed, the LEA should then initiate an Override Request to reopen the collection. All updates are due by the close of the correction window.</a:t>
          </a:r>
          <a:endParaRPr lang="en-US" sz="1200">
            <a:solidFill>
              <a:schemeClr val="dk1"/>
            </a:solidFill>
            <a:effectLst/>
            <a:latin typeface="+mn-lt"/>
            <a:ea typeface="+mn-ea"/>
            <a:cs typeface="+mn-cs"/>
          </a:endParaRPr>
        </a:p>
        <a:p>
          <a:pPr marL="228600" lvl="0" indent="-228600">
            <a:buFont typeface="+mj-lt"/>
            <a:buAutoNum type="arabicPeriod"/>
          </a:pPr>
          <a:r>
            <a:rPr lang="en-US" sz="1100" b="1">
              <a:solidFill>
                <a:schemeClr val="dk1"/>
              </a:solidFill>
              <a:effectLst/>
              <a:latin typeface="+mn-lt"/>
              <a:ea typeface="+mn-ea"/>
              <a:cs typeface="+mn-cs"/>
            </a:rPr>
            <a:t>Internal Snapshots</a:t>
          </a:r>
          <a:r>
            <a:rPr lang="en-US" sz="1100">
              <a:solidFill>
                <a:schemeClr val="dk1"/>
              </a:solidFill>
              <a:effectLst/>
              <a:latin typeface="+mn-lt"/>
              <a:ea typeface="+mn-ea"/>
              <a:cs typeface="+mn-cs"/>
            </a:rPr>
            <a:t> – An internal snapshot captures point-in-time information based on student enrollment as of the snapshot date. LEAs maintain their student and school enrollment data between submission windows using the Collection 6 (C6) update, and PDE will pull the most current information on the scheduled snapshot date. PIMS will be unavailable for 24 hours while the snapshot data is processed. The Collection Details tab includes a column that indicates which template data is captured in the internal snapshot and the templates that must be updated prior to the deadline stated in the Comment column. The deadlines for updating information in C6 are specified in the Comments and the CY Snapshot Deadline columns. This data is collected based on the date listed in the "CY Internal Snapshot Enrolled on Date" column. There are times when the "Enrolled on Date" and "Snapshot Deadline" do not match. </a:t>
          </a:r>
          <a:r>
            <a:rPr lang="en-US" sz="1100" u="sng">
              <a:solidFill>
                <a:schemeClr val="dk1"/>
              </a:solidFill>
              <a:effectLst/>
              <a:latin typeface="+mn-lt"/>
              <a:ea typeface="+mn-ea"/>
              <a:cs typeface="+mn-cs"/>
            </a:rPr>
            <a:t>When running verification reports and ACS documents, LEAs should use the "Enrolled on Date" as the Snapshot Date</a:t>
          </a:r>
          <a:r>
            <a:rPr lang="en-US" sz="1100">
              <a:solidFill>
                <a:schemeClr val="dk1"/>
              </a:solidFill>
              <a:effectLst/>
              <a:latin typeface="+mn-lt"/>
              <a:ea typeface="+mn-ea"/>
              <a:cs typeface="+mn-cs"/>
            </a:rPr>
            <a:t>. </a:t>
          </a:r>
        </a:p>
        <a:p>
          <a:pPr marL="457200" lvl="1" indent="0">
            <a:buFontTx/>
            <a:buNone/>
          </a:pPr>
          <a:r>
            <a:rPr lang="en-US" sz="1100" i="1">
              <a:solidFill>
                <a:schemeClr val="dk1"/>
              </a:solidFill>
              <a:effectLst/>
              <a:latin typeface="+mn-lt"/>
              <a:ea typeface="+mn-ea"/>
              <a:cs typeface="+mn-cs"/>
            </a:rPr>
            <a:t>Reminders:</a:t>
          </a:r>
          <a:r>
            <a:rPr lang="en-US" sz="1100">
              <a:solidFill>
                <a:schemeClr val="dk1"/>
              </a:solidFill>
              <a:effectLst/>
              <a:latin typeface="+mn-lt"/>
              <a:ea typeface="+mn-ea"/>
              <a:cs typeface="+mn-cs"/>
            </a:rPr>
            <a:t> </a:t>
          </a:r>
          <a:endParaRPr lang="en-US" sz="1200">
            <a:solidFill>
              <a:schemeClr val="dk1"/>
            </a:solidFill>
            <a:effectLst/>
            <a:latin typeface="+mn-lt"/>
            <a:ea typeface="+mn-ea"/>
            <a:cs typeface="+mn-cs"/>
          </a:endParaRPr>
        </a:p>
        <a:p>
          <a:pPr marL="685800" lvl="1" indent="-228600">
            <a:buFont typeface="+mj-lt"/>
            <a:buAutoNum type="alphaLcParenR"/>
          </a:pPr>
          <a:r>
            <a:rPr lang="en-US" sz="1100">
              <a:solidFill>
                <a:schemeClr val="dk1"/>
              </a:solidFill>
              <a:effectLst/>
              <a:latin typeface="+mn-lt"/>
              <a:ea typeface="+mn-ea"/>
              <a:cs typeface="+mn-cs"/>
            </a:rPr>
            <a:t>PreSnap PIMS Reports should be run prior to the snapshot being taken. Use the time between running the PreSnap Reports and the Internal Snapshot Date to make any corrections to your data.</a:t>
          </a:r>
          <a:endParaRPr lang="en-US" sz="1200">
            <a:solidFill>
              <a:schemeClr val="dk1"/>
            </a:solidFill>
            <a:effectLst/>
            <a:latin typeface="+mn-lt"/>
            <a:ea typeface="+mn-ea"/>
            <a:cs typeface="+mn-cs"/>
          </a:endParaRPr>
        </a:p>
        <a:p>
          <a:pPr marL="685800" lvl="1" indent="-228600">
            <a:buFont typeface="+mj-lt"/>
            <a:buAutoNum type="alphaLcParenR"/>
          </a:pPr>
          <a:r>
            <a:rPr lang="en-US" sz="1100">
              <a:solidFill>
                <a:schemeClr val="dk1"/>
              </a:solidFill>
              <a:effectLst/>
              <a:latin typeface="+mn-lt"/>
              <a:ea typeface="+mn-ea"/>
              <a:cs typeface="+mn-cs"/>
            </a:rPr>
            <a:t>PIMS is down for 24 hours to create internal snapshots following the update deadline.</a:t>
          </a:r>
          <a:endParaRPr lang="en-US" sz="1200">
            <a:solidFill>
              <a:schemeClr val="dk1"/>
            </a:solidFill>
            <a:effectLst/>
            <a:latin typeface="+mn-lt"/>
            <a:ea typeface="+mn-ea"/>
            <a:cs typeface="+mn-cs"/>
          </a:endParaRPr>
        </a:p>
        <a:p>
          <a:pPr marL="685800" lvl="1" indent="-228600">
            <a:buFont typeface="+mj-lt"/>
            <a:buAutoNum type="alphaLcParenR"/>
          </a:pPr>
          <a:r>
            <a:rPr lang="en-US" sz="1100">
              <a:solidFill>
                <a:schemeClr val="dk1"/>
              </a:solidFill>
              <a:effectLst/>
              <a:latin typeface="+mn-lt"/>
              <a:ea typeface="+mn-ea"/>
              <a:cs typeface="+mn-cs"/>
            </a:rPr>
            <a:t>ACSs should be run two days after the collection closes or snapshot run date, using Column K as the Snapshot Date in PIMS Reports. Use the time between running the ACS and the ACS submission date to gather the appropriate signatures and submit your signed ACS to PDE. No changes to the internal snapshot data can be made at this time.</a:t>
          </a:r>
          <a:endParaRPr lang="en-US" sz="1200">
            <a:solidFill>
              <a:schemeClr val="dk1"/>
            </a:solidFill>
            <a:effectLst/>
            <a:latin typeface="+mn-lt"/>
            <a:ea typeface="+mn-ea"/>
            <a:cs typeface="+mn-cs"/>
          </a:endParaRPr>
        </a:p>
        <a:p>
          <a:pPr marL="685800" lvl="1" indent="-228600">
            <a:buFont typeface="+mj-lt"/>
            <a:buAutoNum type="alphaLcParenR"/>
          </a:pPr>
          <a:r>
            <a:rPr lang="en-US" sz="1100">
              <a:solidFill>
                <a:schemeClr val="dk1"/>
              </a:solidFill>
              <a:effectLst/>
              <a:latin typeface="+mn-lt"/>
              <a:ea typeface="+mn-ea"/>
              <a:cs typeface="+mn-cs"/>
            </a:rPr>
            <a:t>For additional details on which LEA types are required to report individual PIMS collections, please review the updated guidance provided in the "Template Submissions by LEA Type" section of PIMS Manual, Volume 1.</a:t>
          </a:r>
          <a:endParaRPr lang="en-US" sz="1200">
            <a:solidFill>
              <a:schemeClr val="dk1"/>
            </a:solidFill>
            <a:effectLst/>
            <a:latin typeface="+mn-lt"/>
            <a:ea typeface="+mn-ea"/>
            <a:cs typeface="+mn-cs"/>
          </a:endParaRPr>
        </a:p>
        <a:p>
          <a:pPr marL="228600" lvl="0" indent="-228600">
            <a:buFont typeface="+mj-lt"/>
            <a:buAutoNum type="arabicPeriod"/>
          </a:pPr>
          <a:r>
            <a:rPr lang="en-US" sz="1100" b="1">
              <a:solidFill>
                <a:schemeClr val="dk1"/>
              </a:solidFill>
              <a:effectLst/>
              <a:latin typeface="+mn-lt"/>
              <a:ea typeface="+mn-ea"/>
              <a:cs typeface="+mn-cs"/>
            </a:rPr>
            <a:t>Data Pulls</a:t>
          </a:r>
          <a:r>
            <a:rPr lang="en-US" sz="1100">
              <a:solidFill>
                <a:schemeClr val="dk1"/>
              </a:solidFill>
              <a:effectLst/>
              <a:latin typeface="+mn-lt"/>
              <a:ea typeface="+mn-ea"/>
              <a:cs typeface="+mn-cs"/>
            </a:rPr>
            <a:t> – A data pull is similar to an internal snapshot in many ways. LEAs maintain their student and school enrollment data, as well as their staff template data, between submission windows using the Collection 6 (C6) update, and PDE pulls the most current information on the scheduled data pull date. When a data pull falls on an internal snapshot date, PIMS will be unavailable for 24 hours while the snapshot data is processed. How are data pulls used? Data gathered from data pulls is sent to SAS EVAAS, our third-party vendor, to update the PVAAS system with student enrollment information and staff account creation and maintenance. Deadlines for data pulls are found in the Collection Details tab under the "CY Internal Snapshot Enrolled On Date" column. No changes can be made after the deadline.</a:t>
          </a:r>
          <a:endParaRPr lang="en-US" sz="1200">
            <a:solidFill>
              <a:schemeClr val="dk1"/>
            </a:solidFill>
            <a:effectLst/>
            <a:latin typeface="+mn-lt"/>
            <a:ea typeface="+mn-ea"/>
            <a:cs typeface="+mn-cs"/>
          </a:endParaRPr>
        </a:p>
        <a:p>
          <a:endParaRPr lang="en-US" sz="1200" b="1" baseline="0"/>
        </a:p>
        <a:p>
          <a:r>
            <a:rPr lang="en-US" sz="1400" b="1" u="sng" baseline="0">
              <a:solidFill>
                <a:schemeClr val="accent3">
                  <a:lumMod val="75000"/>
                </a:schemeClr>
              </a:solidFill>
            </a:rPr>
            <a:t>ACS Summary</a:t>
          </a:r>
          <a:r>
            <a:rPr lang="en-US" sz="1400" b="1" baseline="0">
              <a:solidFill>
                <a:schemeClr val="accent3">
                  <a:lumMod val="75000"/>
                </a:schemeClr>
              </a:solidFill>
            </a:rPr>
            <a:t>:</a:t>
          </a: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The ACS Summary tab provides complete information for each PIMS Collection that requires submission of an ACS. Each</a:t>
          </a:r>
          <a:r>
            <a:rPr lang="en-US" sz="1100" baseline="0">
              <a:solidFill>
                <a:schemeClr val="dk1"/>
              </a:solidFill>
              <a:effectLst/>
              <a:latin typeface="+mn-lt"/>
              <a:ea typeface="+mn-ea"/>
              <a:cs typeface="+mn-cs"/>
            </a:rPr>
            <a:t> column can be filtered and sorted to your personal preference</a:t>
          </a:r>
          <a:r>
            <a:rPr lang="en-US" sz="1100">
              <a:solidFill>
                <a:schemeClr val="dk1"/>
              </a:solidFill>
              <a:effectLst/>
              <a:latin typeface="+mn-lt"/>
              <a:ea typeface="+mn-ea"/>
              <a:cs typeface="+mn-cs"/>
            </a:rPr>
            <a:t>.</a:t>
          </a:r>
          <a:r>
            <a:rPr lang="en-US" sz="1100" baseline="0">
              <a:solidFill>
                <a:schemeClr val="dk1"/>
              </a:solidFill>
              <a:effectLst/>
              <a:latin typeface="+mn-lt"/>
              <a:ea typeface="+mn-ea"/>
              <a:cs typeface="+mn-cs"/>
            </a:rPr>
            <a:t>  This tab offers a search tool located at the top of the worksheet.   The searchable fields include the (1) Collection | Reporting School Year and (2) Data Set - Description / Internal Snapshot Name.  The search fields is not case specific nor does it require an exact match.  After hitting "enter," the resulting row(s) will be highlighted wiht an orange cell fill.</a:t>
          </a:r>
          <a:r>
            <a:rPr lang="en-US" sz="1100">
              <a:solidFill>
                <a:schemeClr val="dk1"/>
              </a:solidFill>
              <a:effectLst/>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endParaRPr lang="en-US"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The ACS Calendar also provides the file path in PIMS Reports V2 to generate and print the ACS document and the proper file name format that should be used when submitting the ACS to PDE. The ACS due date is the date that the verified and signed ACS document should be received by the appropriate PDE Program Office.</a:t>
          </a:r>
        </a:p>
        <a:p>
          <a:pPr marL="457200" marR="0" lvl="1" indent="0" defTabSz="914400" eaLnBrk="1" fontAlgn="auto" latinLnBrk="0" hangingPunct="1">
            <a:lnSpc>
              <a:spcPct val="100000"/>
            </a:lnSpc>
            <a:spcBef>
              <a:spcPts val="0"/>
            </a:spcBef>
            <a:spcAft>
              <a:spcPts val="0"/>
            </a:spcAft>
            <a:buClrTx/>
            <a:buSzTx/>
            <a:buFontTx/>
            <a:buNone/>
            <a:tabLst/>
            <a:defRPr/>
          </a:pPr>
          <a:r>
            <a:rPr lang="en-US" sz="1100" i="1">
              <a:solidFill>
                <a:schemeClr val="dk1"/>
              </a:solidFill>
              <a:effectLst/>
              <a:latin typeface="+mn-lt"/>
              <a:ea typeface="+mn-ea"/>
              <a:cs typeface="+mn-cs"/>
            </a:rPr>
            <a:t>Reminders:</a:t>
          </a:r>
        </a:p>
        <a:p>
          <a:pPr marL="685800" marR="0" lvl="1" indent="-228600" defTabSz="914400" eaLnBrk="1" fontAlgn="auto" latinLnBrk="0" hangingPunct="1">
            <a:lnSpc>
              <a:spcPct val="100000"/>
            </a:lnSpc>
            <a:spcBef>
              <a:spcPts val="0"/>
            </a:spcBef>
            <a:spcAft>
              <a:spcPts val="0"/>
            </a:spcAft>
            <a:buClrTx/>
            <a:buSzTx/>
            <a:buFont typeface="+mj-lt"/>
            <a:buAutoNum type="arabicPeriod"/>
            <a:tabLst/>
            <a:defRPr/>
          </a:pPr>
          <a:r>
            <a:rPr lang="en-US" sz="1100">
              <a:solidFill>
                <a:schemeClr val="dk1"/>
              </a:solidFill>
              <a:effectLst/>
              <a:latin typeface="+mn-lt"/>
              <a:ea typeface="+mn-ea"/>
              <a:cs typeface="+mn-cs"/>
            </a:rPr>
            <a:t>PreSnap PIMS Reports should be run prior to the Snapshot being taken. Use the time between running the PreSnap Reports and the Internal Snapshot Date to make any corrections to your data.</a:t>
          </a:r>
        </a:p>
        <a:p>
          <a:pPr marL="685800" marR="0" lvl="1" indent="-228600" defTabSz="914400" eaLnBrk="1" fontAlgn="auto" latinLnBrk="0" hangingPunct="1">
            <a:lnSpc>
              <a:spcPct val="100000"/>
            </a:lnSpc>
            <a:spcBef>
              <a:spcPts val="0"/>
            </a:spcBef>
            <a:spcAft>
              <a:spcPts val="0"/>
            </a:spcAft>
            <a:buClrTx/>
            <a:buSzTx/>
            <a:buFont typeface="+mj-lt"/>
            <a:buAutoNum type="arabicPeriod"/>
            <a:tabLst/>
            <a:defRPr/>
          </a:pPr>
          <a:r>
            <a:rPr lang="en-US" sz="1100">
              <a:solidFill>
                <a:schemeClr val="dk1"/>
              </a:solidFill>
              <a:effectLst/>
              <a:latin typeface="+mn-lt"/>
              <a:ea typeface="+mn-ea"/>
              <a:cs typeface="+mn-cs"/>
            </a:rPr>
            <a:t>PIMS is down for 24 hours to create Internal Snapshots following the update deadline.</a:t>
          </a:r>
        </a:p>
        <a:p>
          <a:pPr marL="685800" marR="0" lvl="1" indent="-228600" defTabSz="914400" eaLnBrk="1" fontAlgn="auto" latinLnBrk="0" hangingPunct="1">
            <a:lnSpc>
              <a:spcPct val="100000"/>
            </a:lnSpc>
            <a:spcBef>
              <a:spcPts val="0"/>
            </a:spcBef>
            <a:spcAft>
              <a:spcPts val="0"/>
            </a:spcAft>
            <a:buClrTx/>
            <a:buSzTx/>
            <a:buFont typeface="+mj-lt"/>
            <a:buAutoNum type="arabicPeriod"/>
            <a:tabLst/>
            <a:defRPr/>
          </a:pPr>
          <a:r>
            <a:rPr lang="en-US" sz="1100">
              <a:solidFill>
                <a:schemeClr val="dk1"/>
              </a:solidFill>
              <a:effectLst/>
              <a:latin typeface="+mn-lt"/>
              <a:ea typeface="+mn-ea"/>
              <a:cs typeface="+mn-cs"/>
            </a:rPr>
            <a:t>ACS’s should be run two days after the Collection Closes or Snapshot Run Date. Use the time between running the ACS and the ACS Submission date to gather the appropriate signatures and submit your signed ACS to PDE. No changes to the internal snapshot data can be made at this time. If changes are made after the ACS was submitted, resubmit an updated ACS.</a:t>
          </a:r>
        </a:p>
        <a:p>
          <a:pPr marL="685800" marR="0" lvl="1" indent="-228600" defTabSz="914400" eaLnBrk="1" fontAlgn="auto" latinLnBrk="0" hangingPunct="1">
            <a:lnSpc>
              <a:spcPct val="100000"/>
            </a:lnSpc>
            <a:spcBef>
              <a:spcPts val="0"/>
            </a:spcBef>
            <a:spcAft>
              <a:spcPts val="0"/>
            </a:spcAft>
            <a:buClrTx/>
            <a:buSzTx/>
            <a:buFont typeface="+mj-lt"/>
            <a:buAutoNum type="arabicPeriod"/>
            <a:tabLst/>
            <a:defRPr/>
          </a:pPr>
          <a:r>
            <a:rPr lang="en-US" sz="1100">
              <a:solidFill>
                <a:schemeClr val="dk1"/>
              </a:solidFill>
              <a:effectLst/>
              <a:latin typeface="+mn-lt"/>
              <a:ea typeface="+mn-ea"/>
              <a:cs typeface="+mn-cs"/>
            </a:rPr>
            <a:t>For additional details on which LEA types are required to report individual PIMS Collections, please review the updated guidance provided in the “Who Reports?” section of PIMS Manual, Volume I - Template Submission by LEA Type.</a:t>
          </a:r>
        </a:p>
        <a:p>
          <a:endParaRPr lang="en-US" sz="1200">
            <a:effectLst/>
          </a:endParaRPr>
        </a:p>
        <a:p>
          <a:r>
            <a:rPr lang="en-US" sz="1400" b="1" u="sng">
              <a:solidFill>
                <a:schemeClr val="dk1"/>
              </a:solidFill>
              <a:effectLst/>
              <a:latin typeface="+mn-lt"/>
              <a:ea typeface="+mn-ea"/>
              <a:cs typeface="+mn-cs"/>
            </a:rPr>
            <a:t>Executive</a:t>
          </a:r>
          <a:r>
            <a:rPr lang="en-US" sz="1400" b="1" u="sng" baseline="0">
              <a:solidFill>
                <a:schemeClr val="dk1"/>
              </a:solidFill>
              <a:effectLst/>
              <a:latin typeface="+mn-lt"/>
              <a:ea typeface="+mn-ea"/>
              <a:cs typeface="+mn-cs"/>
            </a:rPr>
            <a:t> Summary</a:t>
          </a:r>
          <a:r>
            <a:rPr lang="en-US" sz="1400" b="1" baseline="0">
              <a:solidFill>
                <a:schemeClr val="dk1"/>
              </a:solidFill>
              <a:effectLst/>
              <a:latin typeface="+mn-lt"/>
              <a:ea typeface="+mn-ea"/>
              <a:cs typeface="+mn-cs"/>
            </a:rPr>
            <a:t>:</a:t>
          </a:r>
          <a:endParaRPr lang="en-US" sz="1400">
            <a:effectLst/>
          </a:endParaRPr>
        </a:p>
        <a:p>
          <a:pPr eaLnBrk="1" fontAlgn="auto" latinLnBrk="0" hangingPunct="1"/>
          <a:r>
            <a:rPr lang="en-US" sz="1100">
              <a:solidFill>
                <a:schemeClr val="dk1"/>
              </a:solidFill>
              <a:effectLst/>
              <a:latin typeface="+mn-lt"/>
              <a:ea typeface="+mn-ea"/>
              <a:cs typeface="+mn-cs"/>
            </a:rPr>
            <a:t>The Executive Summary tab offers an overview of PIMS data submissions for an LEA but in a simplified format that still provides complete Collection and ACS deadline information. This format does remove the added details of template requirements that may not be as useful for non-PIMS Administrators.</a:t>
          </a:r>
          <a:endParaRPr lang="en-US" sz="1200">
            <a:effectLst/>
          </a:endParaRPr>
        </a:p>
        <a:p>
          <a:endParaRPr lang="en-US" sz="1200" b="1" baseline="0"/>
        </a:p>
        <a:p>
          <a:r>
            <a:rPr lang="en-US" sz="1400" b="1" u="sng" baseline="0">
              <a:solidFill>
                <a:schemeClr val="accent6">
                  <a:lumMod val="75000"/>
                </a:schemeClr>
              </a:solidFill>
            </a:rPr>
            <a:t>New PIMS Refresh Schedule</a:t>
          </a:r>
          <a:r>
            <a:rPr lang="en-US" sz="1400" b="1" baseline="0">
              <a:solidFill>
                <a:schemeClr val="accent6">
                  <a:lumMod val="75000"/>
                </a:schemeClr>
              </a:solidFill>
            </a:rPr>
            <a:t>:</a:t>
          </a: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The PIMS Sandbox Refresh Schedule tab outlines when data is updated in each of the PIMS environments. PIMS data submissions are collected in an environment called Production. Data that is uploaded to PIMS is “refreshed” twice a day and once the refresh occurs, the data becomes available for updated PIMS reports. PIMS Sandbox is a test environment only. Files that are uploaded to Sandbox are not officially submitted to PDE and do not become part of the data warehouse. Data collections are often available in Sandbox before the official submission window opens in Production. Sandbox allows LEAs to upload data and check their files for errors prior to officially submitting the data to PIMS. Because Sandbox does not warehouse the official PIMS submission data, it may not always reflect the latest correction and updates that an LEA makes. Sandbox is refreshed on the dates provided by the PIMS Sandbox Refresh Schedule. When refreshed, the most current data is exported from PIMS Production and imported into the Sandbox environment.</a:t>
          </a:r>
        </a:p>
        <a:p>
          <a:endParaRPr lang="en-US" sz="1100" b="1" baseline="0"/>
        </a:p>
        <a:p>
          <a:endParaRPr lang="en-US" sz="1100" b="1" baseline="0"/>
        </a:p>
      </xdr:txBody>
    </xdr:sp>
    <xdr:clientData/>
  </xdr:twoCellAnchor>
</xdr:wsDr>
</file>

<file path=xl/persons/person.xml><?xml version="1.0" encoding="utf-8"?>
<personList xmlns="http://schemas.microsoft.com/office/spreadsheetml/2018/threadedcomments" xmlns:x="http://schemas.openxmlformats.org/spreadsheetml/2006/main">
  <person displayName="Lowrie, Kayla" id="{60577F75-7045-4FAB-A10C-45682B55D25C}" userId="S::klowrie@pa.gov::6a7e03dc-8346-4e6f-ad09-e2ebbb3f2803"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D17" dT="2025-06-27T17:01:53.74" personId="{60577F75-7045-4FAB-A10C-45682B55D25C}" id="{5040755E-E0F9-4108-B7EA-67C6D2E8B193}">
    <text>Same as Oct 1</text>
  </threadedComment>
  <threadedComment ref="L58" dT="2025-07-03T14:11:34.90" personId="{60577F75-7045-4FAB-A10C-45682B55D25C}" id="{74456EBF-DCAD-4FAF-BE41-9D862C761A69}">
    <text>These dates are correct.  Confirmed with Tony</text>
  </threadedComment>
  <threadedComment ref="E62" dT="2025-06-27T17:42:34.69" personId="{60577F75-7045-4FAB-A10C-45682B55D25C}" id="{A691F1DA-73C4-40AB-AA6A-0F70AAE19A63}">
    <text>Should align with PVAAS Student 
Enrollment 3</text>
  </threadedComment>
  <threadedComment ref="E65" dT="2025-06-27T17:44:05.13" personId="{60577F75-7045-4FAB-A10C-45682B55D25C}" id="{410ABD72-ABBC-4E64-A59A-09581E44E182}">
    <text>Should align with PVAAS Student Enrollment 6 &amp; Keystone Reporting #2 Deadline</text>
  </threadedComment>
  <threadedComment ref="E67" dT="2025-06-27T17:45:20.14" personId="{60577F75-7045-4FAB-A10C-45682B55D25C}" id="{A3891BCD-7094-4E1F-9026-BFDC5CCFEB72}">
    <text>Should align with PVAAS Accountability Reporting #1</text>
  </threadedComment>
  <threadedComment ref="E68" dT="2026-06-17T14:20:29.37" personId="{60577F75-7045-4FAB-A10C-45682B55D25C}" id="{4323FD29-2C78-491E-8F5D-49EAE11F4612}">
    <text>If the snapshot enrollment date is the same as Spring Keystone Test Session then add a “will display as” comment to Spring Keystone Test Sessions.  Can not share the same snapshot enrollment date</text>
  </threadedComment>
  <threadedComment ref="M74" dT="2026-06-17T14:25:24.72" personId="{60577F75-7045-4FAB-A10C-45682B55D25C}" id="{6D384CB3-D499-40BC-8338-F3850F5BD8B4}">
    <text>Same as math PASA #1</text>
  </threadedComment>
  <threadedComment ref="C75" dT="2026-06-17T14:27:03.55" personId="{60577F75-7045-4FAB-A10C-45682B55D25C}" id="{EF6C659E-104E-4AC1-9C03-7A996703A466}">
    <text>Doug/Yashira to discuss</text>
  </threadedComment>
  <threadedComment ref="E79" dT="2026-07-29T18:38:21.12" personId="{60577F75-7045-4FAB-A10C-45682B55D25C}" id="{2C3D05AB-FFB5-41DB-BCA7-5A8F2E520833}">
    <text>Should follow PSSA #2 Sci/Math</text>
  </threadedComment>
</ThreadedComments>
</file>

<file path=xl/threadedComments/threadedComment2.xml><?xml version="1.0" encoding="utf-8"?>
<ThreadedComments xmlns="http://schemas.microsoft.com/office/spreadsheetml/2018/threadedcomments" xmlns:x="http://schemas.openxmlformats.org/spreadsheetml/2006/main">
  <threadedComment ref="I3" dT="2025-07-08T12:57:27.31" personId="{60577F75-7045-4FAB-A10C-45682B55D25C}" id="{4A82F11A-E66C-45E2-A84C-18A17C303BF9}">
    <text>Previously “PIMS Internal Snapshot Date
as of (Actual Snapshot Date, Used for ACS/reports)”</text>
  </threadedComment>
  <threadedComment ref="K3" dT="2025-07-08T12:57:01.49" personId="{60577F75-7045-4FAB-A10C-45682B55D25C}" id="{BD1DA0B2-FA57-40D2-80E2-16AC9FA7F5FC}">
    <text>Previously “Snapshot Run Date”</text>
  </threadedComment>
  <threadedComment ref="K3" dT="2026-02-05T20:54:59.38" personId="{60577F75-7045-4FAB-A10C-45682B55D25C}" id="{FD675F4E-492D-4202-805F-4BD97B488C68}" parentId="{BD1DA0B2-FA57-40D2-80E2-16AC9FA7F5FC}">
    <text>This is the date that the data is pulled by PDE for the ACS; All data must be updated by this date.</text>
  </threadedComment>
</ThreadedComments>
</file>

<file path=xl/threadedComments/threadedComment3.xml><?xml version="1.0" encoding="utf-8"?>
<ThreadedComments xmlns="http://schemas.microsoft.com/office/spreadsheetml/2018/threadedcomments" xmlns:x="http://schemas.openxmlformats.org/spreadsheetml/2006/main">
  <threadedComment ref="G3" dT="2025-07-08T12:57:27.31" personId="{60577F75-7045-4FAB-A10C-45682B55D25C}" id="{AA217168-7A27-4BD3-BC7E-A19AB5408993}">
    <text>Previously “PIMS Internal Snapshot Date
as of (Actual Snapshot Date, Used for ACS/reports)”</text>
  </threadedComment>
</ThreadedComments>
</file>

<file path=xl/threadedComments/threadedComment4.xml><?xml version="1.0" encoding="utf-8"?>
<ThreadedComments xmlns="http://schemas.microsoft.com/office/spreadsheetml/2018/threadedcomments" xmlns:x="http://schemas.openxmlformats.org/spreadsheetml/2006/main">
  <threadedComment ref="A2" dT="2025-06-20T13:45:13.22" personId="{60577F75-7045-4FAB-A10C-45682B55D25C}" id="{D068E736-33B8-414E-89C3-749729652A2F}">
    <text>Do all internal snapshots come from Staff/Student?</text>
  </threadedComment>
  <threadedComment ref="C2" dT="2025-06-20T13:43:10.96" personId="{60577F75-7045-4FAB-A10C-45682B55D25C}" id="{615EC58A-59A8-4351-B284-40361D7CD65B}">
    <text>What does this mean?  Better Name?</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bin"/><Relationship Id="rId4" Type="http://schemas.microsoft.com/office/2017/10/relationships/threadedComment" Target="../threadedComments/threadedComment4.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 Id="rId4" Type="http://schemas.microsoft.com/office/2017/10/relationships/threadedComment" Target="../threadedComments/threadedComment1.xml"/></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 Id="rId4" Type="http://schemas.microsoft.com/office/2017/10/relationships/threadedComment" Target="../threadedComments/threadedComment2.xml"/></Relationships>
</file>

<file path=xl/worksheets/_rels/sheet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 Id="rId4" Type="http://schemas.microsoft.com/office/2017/10/relationships/threadedComment" Target="../threadedComments/threadedComment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CEBCEF-9B13-475C-8C52-806BA22E6A98}">
  <sheetPr codeName="Sheet1"/>
  <dimension ref="A1"/>
  <sheetViews>
    <sheetView showGridLines="0" tabSelected="1" zoomScale="130" zoomScaleNormal="130" workbookViewId="0">
      <selection activeCell="R94" sqref="R94"/>
    </sheetView>
  </sheetViews>
  <sheetFormatPr defaultRowHeight="14.4" x14ac:dyDescent="0.3"/>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C3EE0A-1A20-4BAF-90EC-F130D8997AE1}">
  <sheetPr codeName="Sheet14"/>
  <dimension ref="A1:G150"/>
  <sheetViews>
    <sheetView topLeftCell="A140" workbookViewId="0">
      <selection activeCell="A145" sqref="A145:XFD145"/>
    </sheetView>
  </sheetViews>
  <sheetFormatPr defaultRowHeight="14.4" x14ac:dyDescent="0.3"/>
  <cols>
    <col min="1" max="3" width="25.88671875" customWidth="1"/>
    <col min="5" max="6" width="25.88671875" customWidth="1"/>
    <col min="7" max="7" width="16.88671875" customWidth="1"/>
  </cols>
  <sheetData>
    <row r="1" spans="1:7" ht="18.600000000000001" thickBot="1" x14ac:dyDescent="0.35">
      <c r="A1" s="474" t="s">
        <v>421</v>
      </c>
      <c r="B1" s="475"/>
      <c r="C1" s="252"/>
      <c r="E1" s="474" t="s">
        <v>422</v>
      </c>
      <c r="F1" s="475"/>
      <c r="G1" s="253"/>
    </row>
    <row r="2" spans="1:7" ht="54" x14ac:dyDescent="0.3">
      <c r="A2" s="83" t="s">
        <v>373</v>
      </c>
      <c r="B2" s="83" t="s">
        <v>388</v>
      </c>
      <c r="C2" s="252" t="s">
        <v>423</v>
      </c>
      <c r="E2" s="208" t="s">
        <v>373</v>
      </c>
      <c r="F2" s="209" t="s">
        <v>22</v>
      </c>
      <c r="G2" s="253" t="s">
        <v>425</v>
      </c>
    </row>
    <row r="3" spans="1:7" ht="156" x14ac:dyDescent="0.3">
      <c r="A3" s="93" t="s">
        <v>37</v>
      </c>
      <c r="B3" s="93" t="s">
        <v>208</v>
      </c>
      <c r="C3" s="93" t="s">
        <v>424</v>
      </c>
      <c r="E3" s="213" t="s">
        <v>416</v>
      </c>
      <c r="F3" s="172" t="s">
        <v>360</v>
      </c>
      <c r="G3" s="254" t="s">
        <v>424</v>
      </c>
    </row>
    <row r="4" spans="1:7" ht="31.2" x14ac:dyDescent="0.3">
      <c r="A4" s="93" t="s">
        <v>38</v>
      </c>
      <c r="B4" s="93" t="s">
        <v>213</v>
      </c>
      <c r="C4" s="93" t="s">
        <v>426</v>
      </c>
      <c r="E4" s="213" t="s">
        <v>354</v>
      </c>
      <c r="F4" s="222" t="s">
        <v>415</v>
      </c>
      <c r="G4" s="254" t="s">
        <v>424</v>
      </c>
    </row>
    <row r="5" spans="1:7" ht="156" x14ac:dyDescent="0.3">
      <c r="A5" s="93" t="s">
        <v>39</v>
      </c>
      <c r="B5" s="93" t="s">
        <v>215</v>
      </c>
      <c r="C5" s="93" t="s">
        <v>426</v>
      </c>
      <c r="E5" s="213" t="s">
        <v>416</v>
      </c>
      <c r="F5" s="172" t="s">
        <v>361</v>
      </c>
      <c r="G5" s="254" t="s">
        <v>424</v>
      </c>
    </row>
    <row r="6" spans="1:7" ht="187.2" x14ac:dyDescent="0.3">
      <c r="A6" s="93" t="s">
        <v>40</v>
      </c>
      <c r="B6" s="93" t="s">
        <v>219</v>
      </c>
      <c r="C6" s="93" t="s">
        <v>424</v>
      </c>
      <c r="E6" s="213" t="s">
        <v>188</v>
      </c>
      <c r="F6" s="172" t="s">
        <v>362</v>
      </c>
      <c r="G6" s="254" t="s">
        <v>427</v>
      </c>
    </row>
    <row r="7" spans="1:7" ht="156" x14ac:dyDescent="0.3">
      <c r="A7" s="93" t="s">
        <v>400</v>
      </c>
      <c r="B7" s="93" t="s">
        <v>419</v>
      </c>
      <c r="C7" s="93" t="s">
        <v>424</v>
      </c>
      <c r="E7" s="213" t="s">
        <v>416</v>
      </c>
      <c r="F7" s="172" t="s">
        <v>363</v>
      </c>
      <c r="G7" s="254" t="s">
        <v>424</v>
      </c>
    </row>
    <row r="8" spans="1:7" ht="46.8" x14ac:dyDescent="0.3">
      <c r="A8" s="93" t="s">
        <v>42</v>
      </c>
      <c r="B8" s="93" t="s">
        <v>224</v>
      </c>
      <c r="C8" s="93" t="s">
        <v>424</v>
      </c>
      <c r="E8" s="213" t="s">
        <v>76</v>
      </c>
      <c r="F8" s="172" t="s">
        <v>94</v>
      </c>
      <c r="G8" s="254" t="s">
        <v>424</v>
      </c>
    </row>
    <row r="9" spans="1:7" ht="171.6" x14ac:dyDescent="0.3">
      <c r="A9" s="93" t="s">
        <v>43</v>
      </c>
      <c r="B9" s="93" t="s">
        <v>226</v>
      </c>
      <c r="C9" s="93" t="s">
        <v>424</v>
      </c>
      <c r="E9" s="213" t="s">
        <v>416</v>
      </c>
      <c r="F9" s="173" t="s">
        <v>95</v>
      </c>
      <c r="G9" s="254" t="s">
        <v>424</v>
      </c>
    </row>
    <row r="10" spans="1:7" ht="93.6" x14ac:dyDescent="0.3">
      <c r="A10" s="93" t="s">
        <v>44</v>
      </c>
      <c r="B10" s="93" t="s">
        <v>364</v>
      </c>
      <c r="C10" s="93" t="s">
        <v>424</v>
      </c>
      <c r="E10" s="213" t="s">
        <v>76</v>
      </c>
      <c r="F10" s="172" t="s">
        <v>99</v>
      </c>
      <c r="G10" s="254" t="s">
        <v>424</v>
      </c>
    </row>
    <row r="11" spans="1:7" ht="46.8" x14ac:dyDescent="0.3">
      <c r="A11" s="93" t="s">
        <v>352</v>
      </c>
      <c r="B11" s="93" t="s">
        <v>125</v>
      </c>
      <c r="C11" s="93" t="s">
        <v>424</v>
      </c>
      <c r="E11" s="213" t="s">
        <v>76</v>
      </c>
      <c r="F11" s="172" t="s">
        <v>107</v>
      </c>
      <c r="G11" s="254" t="s">
        <v>424</v>
      </c>
    </row>
    <row r="12" spans="1:7" ht="31.2" x14ac:dyDescent="0.3">
      <c r="A12" s="93" t="s">
        <v>46</v>
      </c>
      <c r="B12" s="93" t="s">
        <v>235</v>
      </c>
      <c r="C12" s="93" t="s">
        <v>424</v>
      </c>
      <c r="E12" s="213" t="s">
        <v>76</v>
      </c>
      <c r="F12" s="245" t="s">
        <v>88</v>
      </c>
      <c r="G12" s="254" t="s">
        <v>424</v>
      </c>
    </row>
    <row r="13" spans="1:7" ht="46.8" x14ac:dyDescent="0.3">
      <c r="A13" s="93" t="s">
        <v>48</v>
      </c>
      <c r="B13" s="93" t="s">
        <v>169</v>
      </c>
      <c r="C13" s="93" t="s">
        <v>424</v>
      </c>
      <c r="E13" s="213" t="s">
        <v>76</v>
      </c>
      <c r="F13" s="225" t="s">
        <v>89</v>
      </c>
      <c r="G13" s="254" t="s">
        <v>424</v>
      </c>
    </row>
    <row r="14" spans="1:7" ht="109.2" x14ac:dyDescent="0.3">
      <c r="A14" s="93" t="s">
        <v>47</v>
      </c>
      <c r="B14" s="93" t="s">
        <v>369</v>
      </c>
      <c r="C14" s="93" t="s">
        <v>424</v>
      </c>
      <c r="E14" s="213" t="s">
        <v>76</v>
      </c>
      <c r="F14" s="225" t="s">
        <v>90</v>
      </c>
      <c r="G14" s="254" t="s">
        <v>424</v>
      </c>
    </row>
    <row r="15" spans="1:7" ht="31.2" x14ac:dyDescent="0.3">
      <c r="A15" s="93" t="s">
        <v>49</v>
      </c>
      <c r="B15" s="93" t="s">
        <v>293</v>
      </c>
      <c r="C15" s="93" t="s">
        <v>424</v>
      </c>
      <c r="E15" s="213" t="s">
        <v>76</v>
      </c>
      <c r="F15" s="225" t="s">
        <v>91</v>
      </c>
      <c r="G15" s="254" t="s">
        <v>424</v>
      </c>
    </row>
    <row r="16" spans="1:7" ht="31.2" x14ac:dyDescent="0.3">
      <c r="A16" s="93" t="s">
        <v>50</v>
      </c>
      <c r="B16" s="93" t="s">
        <v>240</v>
      </c>
      <c r="C16" s="93" t="s">
        <v>424</v>
      </c>
      <c r="E16" s="213" t="s">
        <v>76</v>
      </c>
      <c r="F16" s="225" t="s">
        <v>92</v>
      </c>
      <c r="G16" s="254" t="s">
        <v>424</v>
      </c>
    </row>
    <row r="17" spans="1:7" ht="46.8" x14ac:dyDescent="0.3">
      <c r="A17" s="93" t="s">
        <v>52</v>
      </c>
      <c r="B17" s="93" t="s">
        <v>243</v>
      </c>
      <c r="C17" s="93" t="s">
        <v>424</v>
      </c>
      <c r="E17" s="213" t="s">
        <v>76</v>
      </c>
      <c r="F17" s="225" t="s">
        <v>93</v>
      </c>
      <c r="G17" s="254" t="s">
        <v>424</v>
      </c>
    </row>
    <row r="18" spans="1:7" ht="31.2" x14ac:dyDescent="0.3">
      <c r="A18" s="93" t="s">
        <v>53</v>
      </c>
      <c r="B18" s="93" t="s">
        <v>247</v>
      </c>
      <c r="C18" s="93" t="s">
        <v>424</v>
      </c>
      <c r="E18" s="213" t="s">
        <v>76</v>
      </c>
      <c r="F18" s="225" t="s">
        <v>96</v>
      </c>
      <c r="G18" s="254" t="s">
        <v>424</v>
      </c>
    </row>
    <row r="19" spans="1:7" ht="31.2" x14ac:dyDescent="0.3">
      <c r="A19" s="226" t="s">
        <v>54</v>
      </c>
      <c r="B19" s="93" t="s">
        <v>250</v>
      </c>
      <c r="C19" s="93" t="s">
        <v>424</v>
      </c>
      <c r="E19" s="213" t="s">
        <v>76</v>
      </c>
      <c r="F19" s="225" t="s">
        <v>97</v>
      </c>
      <c r="G19" s="254" t="s">
        <v>424</v>
      </c>
    </row>
    <row r="20" spans="1:7" ht="31.2" x14ac:dyDescent="0.3">
      <c r="A20" s="93" t="s">
        <v>55</v>
      </c>
      <c r="B20" s="93" t="s">
        <v>255</v>
      </c>
      <c r="C20" s="93" t="s">
        <v>424</v>
      </c>
      <c r="E20" s="213" t="s">
        <v>76</v>
      </c>
      <c r="F20" s="225" t="s">
        <v>98</v>
      </c>
      <c r="G20" s="254" t="s">
        <v>424</v>
      </c>
    </row>
    <row r="21" spans="1:7" ht="31.2" x14ac:dyDescent="0.3">
      <c r="A21" s="93" t="s">
        <v>56</v>
      </c>
      <c r="B21" s="93" t="s">
        <v>208</v>
      </c>
      <c r="C21" s="93" t="s">
        <v>424</v>
      </c>
      <c r="E21" s="213" t="s">
        <v>76</v>
      </c>
      <c r="F21" s="225" t="s">
        <v>100</v>
      </c>
      <c r="G21" s="254" t="s">
        <v>424</v>
      </c>
    </row>
    <row r="22" spans="1:7" ht="109.2" x14ac:dyDescent="0.3">
      <c r="A22" s="93" t="s">
        <v>57</v>
      </c>
      <c r="B22" s="93" t="s">
        <v>213</v>
      </c>
      <c r="C22" s="93" t="s">
        <v>424</v>
      </c>
      <c r="E22" s="213" t="s">
        <v>76</v>
      </c>
      <c r="F22" s="225" t="s">
        <v>101</v>
      </c>
      <c r="G22" s="254" t="s">
        <v>424</v>
      </c>
    </row>
    <row r="23" spans="1:7" ht="78" x14ac:dyDescent="0.3">
      <c r="A23" s="93" t="s">
        <v>58</v>
      </c>
      <c r="B23" s="93" t="s">
        <v>215</v>
      </c>
      <c r="C23" s="93" t="s">
        <v>424</v>
      </c>
      <c r="E23" s="213" t="s">
        <v>76</v>
      </c>
      <c r="F23" s="225" t="s">
        <v>102</v>
      </c>
      <c r="G23" s="254" t="s">
        <v>424</v>
      </c>
    </row>
    <row r="24" spans="1:7" ht="78" x14ac:dyDescent="0.3">
      <c r="A24" s="93" t="s">
        <v>59</v>
      </c>
      <c r="B24" s="93" t="s">
        <v>219</v>
      </c>
      <c r="C24" s="93" t="s">
        <v>424</v>
      </c>
      <c r="E24" s="213" t="s">
        <v>76</v>
      </c>
      <c r="F24" s="225" t="s">
        <v>103</v>
      </c>
      <c r="G24" s="254" t="s">
        <v>424</v>
      </c>
    </row>
    <row r="25" spans="1:7" ht="78" x14ac:dyDescent="0.3">
      <c r="A25" s="93" t="s">
        <v>403</v>
      </c>
      <c r="B25" s="93" t="s">
        <v>222</v>
      </c>
      <c r="C25" s="93" t="s">
        <v>424</v>
      </c>
      <c r="E25" s="213" t="s">
        <v>76</v>
      </c>
      <c r="F25" s="225" t="s">
        <v>104</v>
      </c>
      <c r="G25" s="254" t="s">
        <v>424</v>
      </c>
    </row>
    <row r="26" spans="1:7" ht="78" x14ac:dyDescent="0.3">
      <c r="A26" s="93" t="s">
        <v>402</v>
      </c>
      <c r="B26" s="93" t="s">
        <v>355</v>
      </c>
      <c r="C26" s="93" t="s">
        <v>424</v>
      </c>
      <c r="E26" s="213" t="s">
        <v>76</v>
      </c>
      <c r="F26" s="225" t="s">
        <v>105</v>
      </c>
      <c r="G26" s="254" t="s">
        <v>424</v>
      </c>
    </row>
    <row r="27" spans="1:7" ht="78" x14ac:dyDescent="0.3">
      <c r="A27" s="93" t="s">
        <v>62</v>
      </c>
      <c r="B27" s="93" t="s">
        <v>169</v>
      </c>
      <c r="C27" s="93" t="s">
        <v>424</v>
      </c>
      <c r="E27" s="213" t="s">
        <v>76</v>
      </c>
      <c r="F27" s="225" t="s">
        <v>106</v>
      </c>
      <c r="G27" s="254" t="s">
        <v>424</v>
      </c>
    </row>
    <row r="28" spans="1:7" ht="31.2" x14ac:dyDescent="0.3">
      <c r="A28" s="93" t="s">
        <v>64</v>
      </c>
      <c r="B28" s="93" t="s">
        <v>260</v>
      </c>
      <c r="C28" s="93" t="s">
        <v>424</v>
      </c>
      <c r="E28" s="213" t="s">
        <v>76</v>
      </c>
      <c r="F28" s="225" t="s">
        <v>108</v>
      </c>
      <c r="G28" s="254" t="s">
        <v>424</v>
      </c>
    </row>
    <row r="29" spans="1:7" ht="78" x14ac:dyDescent="0.3">
      <c r="A29" s="93" t="s">
        <v>65</v>
      </c>
      <c r="B29" s="93" t="s">
        <v>264</v>
      </c>
      <c r="C29" s="93" t="s">
        <v>424</v>
      </c>
      <c r="E29" s="213" t="s">
        <v>76</v>
      </c>
      <c r="F29" s="225" t="s">
        <v>109</v>
      </c>
      <c r="G29" s="254" t="s">
        <v>424</v>
      </c>
    </row>
    <row r="30" spans="1:7" ht="31.2" x14ac:dyDescent="0.3">
      <c r="A30" s="93" t="s">
        <v>66</v>
      </c>
      <c r="B30" s="93" t="s">
        <v>266</v>
      </c>
      <c r="C30" s="93" t="s">
        <v>424</v>
      </c>
      <c r="E30" s="213" t="s">
        <v>76</v>
      </c>
      <c r="F30" s="225" t="s">
        <v>110</v>
      </c>
      <c r="G30" s="254" t="s">
        <v>424</v>
      </c>
    </row>
    <row r="31" spans="1:7" ht="31.2" x14ac:dyDescent="0.3">
      <c r="A31" s="93" t="s">
        <v>67</v>
      </c>
      <c r="B31" s="93" t="s">
        <v>268</v>
      </c>
      <c r="C31" s="93" t="s">
        <v>424</v>
      </c>
      <c r="E31" s="213" t="s">
        <v>76</v>
      </c>
      <c r="F31" s="225" t="s">
        <v>111</v>
      </c>
      <c r="G31" s="254" t="s">
        <v>424</v>
      </c>
    </row>
    <row r="32" spans="1:7" ht="46.8" x14ac:dyDescent="0.3">
      <c r="A32" s="93" t="s">
        <v>68</v>
      </c>
      <c r="B32" s="93" t="s">
        <v>169</v>
      </c>
      <c r="C32" s="93" t="s">
        <v>424</v>
      </c>
      <c r="E32" s="213" t="s">
        <v>40</v>
      </c>
      <c r="F32" s="173" t="s">
        <v>219</v>
      </c>
      <c r="G32" s="254" t="s">
        <v>424</v>
      </c>
    </row>
    <row r="33" spans="1:7" ht="31.2" x14ac:dyDescent="0.3">
      <c r="A33" s="93" t="s">
        <v>69</v>
      </c>
      <c r="B33" s="93" t="s">
        <v>272</v>
      </c>
      <c r="C33" s="93" t="s">
        <v>424</v>
      </c>
      <c r="E33" s="213" t="s">
        <v>38</v>
      </c>
      <c r="F33" s="93" t="s">
        <v>213</v>
      </c>
      <c r="G33" s="254" t="s">
        <v>424</v>
      </c>
    </row>
    <row r="34" spans="1:7" ht="93.6" x14ac:dyDescent="0.3">
      <c r="A34" s="93" t="s">
        <v>71</v>
      </c>
      <c r="B34" s="93" t="s">
        <v>274</v>
      </c>
      <c r="C34" s="93" t="s">
        <v>424</v>
      </c>
      <c r="E34" s="215" t="s">
        <v>39</v>
      </c>
      <c r="F34" s="173" t="s">
        <v>215</v>
      </c>
      <c r="G34" s="254" t="s">
        <v>424</v>
      </c>
    </row>
    <row r="35" spans="1:7" ht="46.8" x14ac:dyDescent="0.3">
      <c r="A35" s="93" t="s">
        <v>72</v>
      </c>
      <c r="B35" s="93" t="s">
        <v>277</v>
      </c>
      <c r="C35" s="93" t="s">
        <v>424</v>
      </c>
      <c r="E35" s="213" t="s">
        <v>400</v>
      </c>
      <c r="F35" s="213" t="s">
        <v>419</v>
      </c>
      <c r="G35" s="254" t="s">
        <v>424</v>
      </c>
    </row>
    <row r="36" spans="1:7" ht="46.8" x14ac:dyDescent="0.3">
      <c r="A36" s="93" t="s">
        <v>73</v>
      </c>
      <c r="B36" s="93" t="s">
        <v>279</v>
      </c>
      <c r="C36" s="93" t="s">
        <v>424</v>
      </c>
      <c r="E36" s="213" t="s">
        <v>37</v>
      </c>
      <c r="F36" s="213" t="s">
        <v>208</v>
      </c>
      <c r="G36" s="254" t="s">
        <v>424</v>
      </c>
    </row>
    <row r="37" spans="1:7" ht="46.8" x14ac:dyDescent="0.3">
      <c r="A37" s="93" t="s">
        <v>74</v>
      </c>
      <c r="B37" s="93" t="s">
        <v>282</v>
      </c>
      <c r="C37" s="93" t="s">
        <v>426</v>
      </c>
      <c r="E37" s="213" t="s">
        <v>42</v>
      </c>
      <c r="F37" s="213" t="s">
        <v>224</v>
      </c>
      <c r="G37" s="254" t="s">
        <v>424</v>
      </c>
    </row>
    <row r="38" spans="1:7" ht="46.8" x14ac:dyDescent="0.3">
      <c r="A38" s="93" t="s">
        <v>353</v>
      </c>
      <c r="B38" s="93" t="s">
        <v>126</v>
      </c>
      <c r="C38" s="93" t="s">
        <v>426</v>
      </c>
      <c r="E38" s="213" t="s">
        <v>43</v>
      </c>
      <c r="F38" s="213" t="s">
        <v>226</v>
      </c>
      <c r="G38" s="254" t="s">
        <v>424</v>
      </c>
    </row>
    <row r="39" spans="1:7" ht="93.6" x14ac:dyDescent="0.3">
      <c r="A39" s="93" t="s">
        <v>75</v>
      </c>
      <c r="B39" s="93" t="s">
        <v>285</v>
      </c>
      <c r="C39" s="93" t="s">
        <v>424</v>
      </c>
      <c r="E39" s="213" t="s">
        <v>44</v>
      </c>
      <c r="F39" s="213" t="s">
        <v>364</v>
      </c>
      <c r="G39" s="254" t="s">
        <v>424</v>
      </c>
    </row>
    <row r="40" spans="1:7" ht="109.2" x14ac:dyDescent="0.3">
      <c r="A40" s="93" t="s">
        <v>356</v>
      </c>
      <c r="B40" s="93" t="s">
        <v>287</v>
      </c>
      <c r="C40" s="93" t="s">
        <v>426</v>
      </c>
      <c r="E40" s="213" t="s">
        <v>352</v>
      </c>
      <c r="F40" s="213" t="s">
        <v>125</v>
      </c>
      <c r="G40" s="254" t="s">
        <v>424</v>
      </c>
    </row>
    <row r="41" spans="1:7" ht="31.2" x14ac:dyDescent="0.3">
      <c r="A41" s="93" t="s">
        <v>77</v>
      </c>
      <c r="B41" s="95" t="s">
        <v>169</v>
      </c>
      <c r="C41" s="95" t="s">
        <v>424</v>
      </c>
      <c r="E41" s="213" t="s">
        <v>46</v>
      </c>
      <c r="F41" s="213" t="s">
        <v>235</v>
      </c>
      <c r="G41" s="254" t="s">
        <v>424</v>
      </c>
    </row>
    <row r="42" spans="1:7" ht="31.2" x14ac:dyDescent="0.3">
      <c r="A42" s="93" t="s">
        <v>78</v>
      </c>
      <c r="B42" s="93" t="s">
        <v>290</v>
      </c>
      <c r="C42" s="95" t="s">
        <v>424</v>
      </c>
      <c r="E42" s="213" t="s">
        <v>48</v>
      </c>
      <c r="F42" s="213" t="s">
        <v>169</v>
      </c>
      <c r="G42" s="254" t="s">
        <v>424</v>
      </c>
    </row>
    <row r="43" spans="1:7" ht="109.2" x14ac:dyDescent="0.3">
      <c r="A43" s="93" t="s">
        <v>79</v>
      </c>
      <c r="B43" s="93" t="s">
        <v>291</v>
      </c>
      <c r="C43" s="93" t="s">
        <v>424</v>
      </c>
      <c r="E43" s="213" t="s">
        <v>47</v>
      </c>
      <c r="F43" s="213" t="s">
        <v>369</v>
      </c>
      <c r="G43" s="254" t="s">
        <v>424</v>
      </c>
    </row>
    <row r="44" spans="1:7" ht="31.2" x14ac:dyDescent="0.3">
      <c r="A44" s="93" t="s">
        <v>80</v>
      </c>
      <c r="B44" s="93" t="s">
        <v>295</v>
      </c>
      <c r="C44" s="93" t="s">
        <v>424</v>
      </c>
      <c r="E44" s="213" t="s">
        <v>49</v>
      </c>
      <c r="F44" s="213" t="s">
        <v>293</v>
      </c>
      <c r="G44" s="254" t="s">
        <v>424</v>
      </c>
    </row>
    <row r="45" spans="1:7" ht="31.2" x14ac:dyDescent="0.3">
      <c r="A45" s="93" t="s">
        <v>76</v>
      </c>
      <c r="B45" s="93" t="s">
        <v>114</v>
      </c>
      <c r="C45" s="93" t="s">
        <v>426</v>
      </c>
      <c r="E45" s="213" t="s">
        <v>50</v>
      </c>
      <c r="F45" s="213" t="s">
        <v>240</v>
      </c>
      <c r="G45" s="254" t="s">
        <v>424</v>
      </c>
    </row>
    <row r="46" spans="1:7" ht="31.2" x14ac:dyDescent="0.3">
      <c r="A46" s="93" t="s">
        <v>76</v>
      </c>
      <c r="B46" s="93" t="s">
        <v>112</v>
      </c>
      <c r="C46" s="93" t="s">
        <v>426</v>
      </c>
      <c r="E46" s="213" t="s">
        <v>62</v>
      </c>
      <c r="F46" s="213" t="s">
        <v>169</v>
      </c>
      <c r="G46" s="254" t="s">
        <v>424</v>
      </c>
    </row>
    <row r="47" spans="1:7" ht="78" x14ac:dyDescent="0.3">
      <c r="A47" s="93" t="s">
        <v>76</v>
      </c>
      <c r="B47" s="93" t="s">
        <v>113</v>
      </c>
      <c r="C47" s="93" t="s">
        <v>426</v>
      </c>
      <c r="E47" s="213" t="s">
        <v>66</v>
      </c>
      <c r="F47" s="213" t="s">
        <v>266</v>
      </c>
      <c r="G47" s="254" t="s">
        <v>424</v>
      </c>
    </row>
    <row r="48" spans="1:7" ht="78" x14ac:dyDescent="0.3">
      <c r="A48" s="93" t="s">
        <v>76</v>
      </c>
      <c r="B48" s="93" t="s">
        <v>104</v>
      </c>
      <c r="C48" s="93" t="s">
        <v>424</v>
      </c>
      <c r="E48" s="213" t="s">
        <v>52</v>
      </c>
      <c r="F48" s="213" t="s">
        <v>243</v>
      </c>
      <c r="G48" s="254" t="s">
        <v>424</v>
      </c>
    </row>
    <row r="49" spans="1:7" ht="78" x14ac:dyDescent="0.3">
      <c r="A49" s="93" t="s">
        <v>76</v>
      </c>
      <c r="B49" s="93" t="s">
        <v>105</v>
      </c>
      <c r="C49" s="93" t="s">
        <v>424</v>
      </c>
      <c r="E49" s="213" t="s">
        <v>64</v>
      </c>
      <c r="F49" s="213" t="s">
        <v>260</v>
      </c>
      <c r="G49" s="254" t="s">
        <v>424</v>
      </c>
    </row>
    <row r="50" spans="1:7" ht="78" x14ac:dyDescent="0.3">
      <c r="A50" s="93" t="s">
        <v>76</v>
      </c>
      <c r="B50" s="93" t="s">
        <v>106</v>
      </c>
      <c r="C50" s="93" t="s">
        <v>424</v>
      </c>
      <c r="E50" s="213" t="s">
        <v>65</v>
      </c>
      <c r="F50" s="213" t="s">
        <v>264</v>
      </c>
      <c r="G50" s="254" t="s">
        <v>424</v>
      </c>
    </row>
    <row r="51" spans="1:7" ht="46.8" x14ac:dyDescent="0.3">
      <c r="A51" s="93" t="s">
        <v>76</v>
      </c>
      <c r="B51" s="93" t="s">
        <v>107</v>
      </c>
      <c r="C51" s="93" t="s">
        <v>424</v>
      </c>
      <c r="E51" s="215" t="s">
        <v>67</v>
      </c>
      <c r="F51" s="213" t="s">
        <v>268</v>
      </c>
      <c r="G51" s="254" t="s">
        <v>424</v>
      </c>
    </row>
    <row r="52" spans="1:7" ht="31.2" x14ac:dyDescent="0.3">
      <c r="A52" s="93" t="s">
        <v>76</v>
      </c>
      <c r="B52" s="93" t="s">
        <v>108</v>
      </c>
      <c r="C52" s="93" t="s">
        <v>424</v>
      </c>
      <c r="E52" s="215" t="s">
        <v>68</v>
      </c>
      <c r="F52" s="213" t="s">
        <v>169</v>
      </c>
      <c r="G52" s="254" t="s">
        <v>424</v>
      </c>
    </row>
    <row r="53" spans="1:7" ht="78" x14ac:dyDescent="0.3">
      <c r="A53" s="93" t="s">
        <v>76</v>
      </c>
      <c r="B53" s="93" t="s">
        <v>109</v>
      </c>
      <c r="C53" s="93" t="s">
        <v>424</v>
      </c>
      <c r="E53" s="215" t="s">
        <v>69</v>
      </c>
      <c r="F53" s="213" t="s">
        <v>272</v>
      </c>
      <c r="G53" s="254" t="s">
        <v>424</v>
      </c>
    </row>
    <row r="54" spans="1:7" ht="46.8" x14ac:dyDescent="0.3">
      <c r="A54" s="93" t="s">
        <v>76</v>
      </c>
      <c r="B54" s="93" t="s">
        <v>110</v>
      </c>
      <c r="C54" s="93" t="s">
        <v>424</v>
      </c>
      <c r="E54" s="215" t="s">
        <v>75</v>
      </c>
      <c r="F54" s="213" t="s">
        <v>285</v>
      </c>
      <c r="G54" s="254" t="s">
        <v>424</v>
      </c>
    </row>
    <row r="55" spans="1:7" ht="93.6" x14ac:dyDescent="0.3">
      <c r="A55" s="93" t="s">
        <v>76</v>
      </c>
      <c r="B55" s="93" t="s">
        <v>111</v>
      </c>
      <c r="C55" s="93" t="s">
        <v>424</v>
      </c>
      <c r="E55" s="215" t="s">
        <v>71</v>
      </c>
      <c r="F55" s="213" t="s">
        <v>274</v>
      </c>
      <c r="G55" s="254" t="s">
        <v>424</v>
      </c>
    </row>
    <row r="56" spans="1:7" ht="31.2" x14ac:dyDescent="0.3">
      <c r="A56" s="93" t="s">
        <v>76</v>
      </c>
      <c r="B56" s="93" t="s">
        <v>99</v>
      </c>
      <c r="C56" s="93" t="s">
        <v>424</v>
      </c>
      <c r="E56" s="215" t="s">
        <v>72</v>
      </c>
      <c r="F56" s="213" t="s">
        <v>277</v>
      </c>
      <c r="G56" s="254" t="s">
        <v>424</v>
      </c>
    </row>
    <row r="57" spans="1:7" ht="46.8" x14ac:dyDescent="0.3">
      <c r="A57" s="93" t="s">
        <v>76</v>
      </c>
      <c r="B57" s="93" t="s">
        <v>100</v>
      </c>
      <c r="C57" s="93" t="s">
        <v>424</v>
      </c>
      <c r="E57" s="215" t="s">
        <v>73</v>
      </c>
      <c r="F57" s="213" t="s">
        <v>279</v>
      </c>
      <c r="G57" s="254" t="s">
        <v>424</v>
      </c>
    </row>
    <row r="58" spans="1:7" ht="109.2" x14ac:dyDescent="0.3">
      <c r="A58" s="93" t="s">
        <v>76</v>
      </c>
      <c r="B58" s="93" t="s">
        <v>101</v>
      </c>
      <c r="C58" s="93" t="s">
        <v>424</v>
      </c>
      <c r="E58" s="213" t="s">
        <v>53</v>
      </c>
      <c r="F58" s="213" t="s">
        <v>247</v>
      </c>
      <c r="G58" s="254" t="s">
        <v>424</v>
      </c>
    </row>
    <row r="59" spans="1:7" ht="78" x14ac:dyDescent="0.3">
      <c r="A59" s="93" t="s">
        <v>76</v>
      </c>
      <c r="B59" s="93" t="s">
        <v>102</v>
      </c>
      <c r="C59" s="93" t="s">
        <v>424</v>
      </c>
      <c r="E59" s="213" t="s">
        <v>54</v>
      </c>
      <c r="F59" s="213" t="s">
        <v>250</v>
      </c>
      <c r="G59" s="254" t="s">
        <v>424</v>
      </c>
    </row>
    <row r="60" spans="1:7" ht="78" x14ac:dyDescent="0.3">
      <c r="A60" s="93" t="s">
        <v>76</v>
      </c>
      <c r="B60" s="93" t="s">
        <v>103</v>
      </c>
      <c r="C60" s="93" t="s">
        <v>424</v>
      </c>
      <c r="E60" s="213" t="s">
        <v>55</v>
      </c>
      <c r="F60" s="213" t="s">
        <v>255</v>
      </c>
      <c r="G60" s="254" t="s">
        <v>424</v>
      </c>
    </row>
    <row r="61" spans="1:7" ht="31.2" x14ac:dyDescent="0.3">
      <c r="A61" s="93" t="s">
        <v>76</v>
      </c>
      <c r="B61" s="93" t="s">
        <v>97</v>
      </c>
      <c r="C61" s="93" t="s">
        <v>424</v>
      </c>
      <c r="E61" s="215" t="s">
        <v>77</v>
      </c>
      <c r="F61" s="213" t="s">
        <v>169</v>
      </c>
      <c r="G61" s="254" t="s">
        <v>424</v>
      </c>
    </row>
    <row r="62" spans="1:7" ht="31.2" x14ac:dyDescent="0.3">
      <c r="A62" s="93" t="s">
        <v>76</v>
      </c>
      <c r="B62" s="93" t="s">
        <v>98</v>
      </c>
      <c r="C62" s="93" t="s">
        <v>424</v>
      </c>
      <c r="E62" s="216" t="s">
        <v>78</v>
      </c>
      <c r="F62" s="213" t="s">
        <v>290</v>
      </c>
      <c r="G62" s="254" t="s">
        <v>424</v>
      </c>
    </row>
    <row r="63" spans="1:7" ht="171.6" x14ac:dyDescent="0.3">
      <c r="A63" s="93" t="s">
        <v>416</v>
      </c>
      <c r="B63" s="93" t="s">
        <v>95</v>
      </c>
      <c r="C63" s="93" t="s">
        <v>424</v>
      </c>
      <c r="E63" s="216" t="s">
        <v>79</v>
      </c>
      <c r="F63" s="213" t="s">
        <v>291</v>
      </c>
      <c r="G63" s="254" t="s">
        <v>424</v>
      </c>
    </row>
    <row r="64" spans="1:7" ht="31.2" x14ac:dyDescent="0.3">
      <c r="A64" s="93" t="s">
        <v>76</v>
      </c>
      <c r="B64" s="93" t="s">
        <v>96</v>
      </c>
      <c r="C64" s="93" t="s">
        <v>424</v>
      </c>
      <c r="E64" s="213" t="s">
        <v>80</v>
      </c>
      <c r="F64" s="213" t="s">
        <v>295</v>
      </c>
      <c r="G64" s="254" t="s">
        <v>424</v>
      </c>
    </row>
    <row r="65" spans="1:7" ht="31.2" x14ac:dyDescent="0.3">
      <c r="A65" s="93" t="s">
        <v>76</v>
      </c>
      <c r="B65" s="93" t="s">
        <v>92</v>
      </c>
      <c r="C65" s="93" t="s">
        <v>424</v>
      </c>
      <c r="E65" s="216" t="s">
        <v>57</v>
      </c>
      <c r="F65" s="213" t="s">
        <v>213</v>
      </c>
      <c r="G65" s="254" t="s">
        <v>424</v>
      </c>
    </row>
    <row r="66" spans="1:7" ht="31.2" x14ac:dyDescent="0.3">
      <c r="A66" s="93" t="s">
        <v>76</v>
      </c>
      <c r="B66" s="93" t="s">
        <v>93</v>
      </c>
      <c r="C66" s="93" t="s">
        <v>424</v>
      </c>
      <c r="E66" s="216" t="s">
        <v>58</v>
      </c>
      <c r="F66" s="213" t="s">
        <v>215</v>
      </c>
      <c r="G66" s="254" t="s">
        <v>424</v>
      </c>
    </row>
    <row r="67" spans="1:7" ht="62.4" x14ac:dyDescent="0.3">
      <c r="A67" s="93" t="s">
        <v>76</v>
      </c>
      <c r="B67" s="93" t="s">
        <v>94</v>
      </c>
      <c r="C67" s="93" t="s">
        <v>424</v>
      </c>
      <c r="E67" s="216" t="s">
        <v>403</v>
      </c>
      <c r="F67" s="213" t="s">
        <v>222</v>
      </c>
      <c r="G67" s="254" t="s">
        <v>424</v>
      </c>
    </row>
    <row r="68" spans="1:7" ht="46.8" x14ac:dyDescent="0.3">
      <c r="A68" s="93" t="s">
        <v>76</v>
      </c>
      <c r="B68" s="93" t="s">
        <v>90</v>
      </c>
      <c r="C68" s="93" t="s">
        <v>424</v>
      </c>
      <c r="E68" s="216" t="s">
        <v>59</v>
      </c>
      <c r="F68" s="213" t="s">
        <v>219</v>
      </c>
      <c r="G68" s="254" t="s">
        <v>424</v>
      </c>
    </row>
    <row r="69" spans="1:7" ht="31.2" x14ac:dyDescent="0.3">
      <c r="A69" s="93" t="s">
        <v>76</v>
      </c>
      <c r="B69" s="93" t="s">
        <v>91</v>
      </c>
      <c r="C69" s="93" t="s">
        <v>424</v>
      </c>
      <c r="E69" s="216" t="s">
        <v>56</v>
      </c>
      <c r="F69" s="213" t="s">
        <v>208</v>
      </c>
      <c r="G69" s="254" t="s">
        <v>424</v>
      </c>
    </row>
    <row r="70" spans="1:7" ht="156" x14ac:dyDescent="0.3">
      <c r="A70" s="93" t="s">
        <v>416</v>
      </c>
      <c r="B70" s="93" t="s">
        <v>363</v>
      </c>
      <c r="C70" s="93" t="s">
        <v>424</v>
      </c>
    </row>
    <row r="71" spans="1:7" ht="187.2" x14ac:dyDescent="0.3">
      <c r="A71" s="93" t="s">
        <v>188</v>
      </c>
      <c r="B71" s="93" t="s">
        <v>362</v>
      </c>
      <c r="C71" s="93" t="s">
        <v>424</v>
      </c>
    </row>
    <row r="72" spans="1:7" ht="46.8" x14ac:dyDescent="0.3">
      <c r="A72" s="93" t="s">
        <v>76</v>
      </c>
      <c r="B72" s="93" t="s">
        <v>89</v>
      </c>
      <c r="C72" s="93" t="s">
        <v>424</v>
      </c>
    </row>
    <row r="73" spans="1:7" ht="31.2" x14ac:dyDescent="0.3">
      <c r="A73" s="93" t="s">
        <v>76</v>
      </c>
      <c r="B73" s="93" t="s">
        <v>88</v>
      </c>
      <c r="C73" s="93" t="s">
        <v>424</v>
      </c>
    </row>
    <row r="74" spans="1:7" ht="156" x14ac:dyDescent="0.3">
      <c r="A74" s="93" t="s">
        <v>416</v>
      </c>
      <c r="B74" s="93" t="s">
        <v>361</v>
      </c>
      <c r="C74" s="93" t="s">
        <v>424</v>
      </c>
    </row>
    <row r="75" spans="1:7" ht="156" x14ac:dyDescent="0.3">
      <c r="A75" s="93" t="s">
        <v>416</v>
      </c>
      <c r="B75" s="93" t="s">
        <v>360</v>
      </c>
      <c r="C75" s="93" t="s">
        <v>424</v>
      </c>
    </row>
    <row r="78" spans="1:7" ht="28.8" x14ac:dyDescent="0.3">
      <c r="B78" s="255" t="s">
        <v>93</v>
      </c>
      <c r="C78" s="255" t="s">
        <v>93</v>
      </c>
    </row>
    <row r="79" spans="1:7" ht="43.2" x14ac:dyDescent="0.3">
      <c r="B79" s="255" t="s">
        <v>89</v>
      </c>
      <c r="C79" s="255" t="s">
        <v>89</v>
      </c>
    </row>
    <row r="80" spans="1:7" x14ac:dyDescent="0.3">
      <c r="B80" s="255" t="s">
        <v>293</v>
      </c>
      <c r="C80" s="255" t="s">
        <v>293</v>
      </c>
    </row>
    <row r="81" spans="2:3" x14ac:dyDescent="0.3">
      <c r="B81" s="255" t="s">
        <v>255</v>
      </c>
      <c r="C81" s="255" t="s">
        <v>255</v>
      </c>
    </row>
    <row r="82" spans="2:3" ht="28.8" x14ac:dyDescent="0.3">
      <c r="B82" s="255" t="s">
        <v>208</v>
      </c>
      <c r="C82" s="255" t="s">
        <v>208</v>
      </c>
    </row>
    <row r="83" spans="2:3" ht="28.8" x14ac:dyDescent="0.3">
      <c r="B83" s="255" t="s">
        <v>208</v>
      </c>
      <c r="C83" s="255" t="s">
        <v>208</v>
      </c>
    </row>
    <row r="84" spans="2:3" ht="43.2" x14ac:dyDescent="0.3">
      <c r="B84" s="255" t="s">
        <v>125</v>
      </c>
      <c r="C84" s="255" t="s">
        <v>125</v>
      </c>
    </row>
    <row r="85" spans="2:3" ht="43.2" x14ac:dyDescent="0.3">
      <c r="B85" s="255" t="s">
        <v>243</v>
      </c>
      <c r="C85" s="255" t="s">
        <v>243</v>
      </c>
    </row>
    <row r="86" spans="2:3" x14ac:dyDescent="0.3">
      <c r="B86" s="255" t="s">
        <v>272</v>
      </c>
      <c r="C86" s="255" t="s">
        <v>272</v>
      </c>
    </row>
    <row r="87" spans="2:3" x14ac:dyDescent="0.3">
      <c r="B87" s="255" t="s">
        <v>264</v>
      </c>
      <c r="C87" s="255" t="s">
        <v>264</v>
      </c>
    </row>
    <row r="88" spans="2:3" x14ac:dyDescent="0.3">
      <c r="B88" s="255" t="s">
        <v>126</v>
      </c>
      <c r="C88" s="255" t="s">
        <v>126</v>
      </c>
    </row>
    <row r="89" spans="2:3" ht="28.8" x14ac:dyDescent="0.3">
      <c r="B89" s="255" t="s">
        <v>97</v>
      </c>
      <c r="C89" s="255" t="s">
        <v>97</v>
      </c>
    </row>
    <row r="90" spans="2:3" ht="28.8" x14ac:dyDescent="0.3">
      <c r="B90" s="255" t="s">
        <v>114</v>
      </c>
      <c r="C90" s="255" t="s">
        <v>114</v>
      </c>
    </row>
    <row r="91" spans="2:3" x14ac:dyDescent="0.3">
      <c r="B91" s="255" t="s">
        <v>260</v>
      </c>
      <c r="C91" s="255" t="s">
        <v>260</v>
      </c>
    </row>
    <row r="92" spans="2:3" ht="28.8" x14ac:dyDescent="0.3">
      <c r="B92" s="255" t="s">
        <v>111</v>
      </c>
      <c r="C92" s="255" t="s">
        <v>111</v>
      </c>
    </row>
    <row r="93" spans="2:3" ht="72" x14ac:dyDescent="0.3">
      <c r="B93" s="255" t="s">
        <v>109</v>
      </c>
      <c r="C93" s="255" t="s">
        <v>109</v>
      </c>
    </row>
    <row r="94" spans="2:3" ht="72" x14ac:dyDescent="0.3">
      <c r="B94" s="255" t="s">
        <v>113</v>
      </c>
      <c r="C94" s="255" t="s">
        <v>113</v>
      </c>
    </row>
    <row r="95" spans="2:3" ht="43.2" x14ac:dyDescent="0.3">
      <c r="B95" s="255" t="s">
        <v>224</v>
      </c>
      <c r="C95" s="255" t="s">
        <v>224</v>
      </c>
    </row>
    <row r="96" spans="2:3" ht="28.8" x14ac:dyDescent="0.3">
      <c r="B96" s="255" t="s">
        <v>215</v>
      </c>
      <c r="C96" s="255" t="s">
        <v>215</v>
      </c>
    </row>
    <row r="97" spans="2:3" ht="28.8" x14ac:dyDescent="0.3">
      <c r="B97" s="255" t="s">
        <v>215</v>
      </c>
      <c r="C97" s="255" t="s">
        <v>215</v>
      </c>
    </row>
    <row r="98" spans="2:3" x14ac:dyDescent="0.3">
      <c r="B98" s="255" t="s">
        <v>250</v>
      </c>
      <c r="C98" s="255" t="s">
        <v>250</v>
      </c>
    </row>
    <row r="99" spans="2:3" ht="28.8" x14ac:dyDescent="0.3">
      <c r="B99" s="255" t="s">
        <v>98</v>
      </c>
      <c r="C99" s="255" t="s">
        <v>98</v>
      </c>
    </row>
    <row r="100" spans="2:3" ht="28.8" x14ac:dyDescent="0.3">
      <c r="B100" s="255" t="s">
        <v>100</v>
      </c>
      <c r="C100" s="255" t="s">
        <v>100</v>
      </c>
    </row>
    <row r="101" spans="2:3" ht="100.8" x14ac:dyDescent="0.3">
      <c r="B101" s="255" t="s">
        <v>369</v>
      </c>
      <c r="C101" s="255" t="s">
        <v>369</v>
      </c>
    </row>
    <row r="102" spans="2:3" x14ac:dyDescent="0.3">
      <c r="B102" s="255" t="s">
        <v>169</v>
      </c>
      <c r="C102" s="255" t="s">
        <v>169</v>
      </c>
    </row>
    <row r="103" spans="2:3" x14ac:dyDescent="0.3">
      <c r="B103" s="255" t="s">
        <v>169</v>
      </c>
      <c r="C103" s="255" t="s">
        <v>169</v>
      </c>
    </row>
    <row r="104" spans="2:3" x14ac:dyDescent="0.3">
      <c r="B104" s="255" t="s">
        <v>169</v>
      </c>
      <c r="C104" s="255" t="s">
        <v>169</v>
      </c>
    </row>
    <row r="105" spans="2:3" x14ac:dyDescent="0.3">
      <c r="B105" s="255" t="s">
        <v>169</v>
      </c>
      <c r="C105" s="255" t="s">
        <v>169</v>
      </c>
    </row>
    <row r="106" spans="2:3" ht="100.8" x14ac:dyDescent="0.3">
      <c r="B106" s="255" t="s">
        <v>101</v>
      </c>
      <c r="C106" s="255" t="s">
        <v>101</v>
      </c>
    </row>
    <row r="107" spans="2:3" ht="72" x14ac:dyDescent="0.3">
      <c r="B107" s="255" t="s">
        <v>104</v>
      </c>
      <c r="C107" s="255" t="s">
        <v>104</v>
      </c>
    </row>
    <row r="108" spans="2:3" ht="72" x14ac:dyDescent="0.3">
      <c r="B108" s="255" t="s">
        <v>102</v>
      </c>
      <c r="C108" s="255" t="s">
        <v>102</v>
      </c>
    </row>
    <row r="109" spans="2:3" ht="72" x14ac:dyDescent="0.3">
      <c r="B109" s="255" t="s">
        <v>105</v>
      </c>
      <c r="C109" s="255" t="s">
        <v>105</v>
      </c>
    </row>
    <row r="110" spans="2:3" ht="72" x14ac:dyDescent="0.3">
      <c r="B110" s="255" t="s">
        <v>103</v>
      </c>
      <c r="C110" s="255" t="s">
        <v>103</v>
      </c>
    </row>
    <row r="111" spans="2:3" ht="72" x14ac:dyDescent="0.3">
      <c r="B111" s="255" t="s">
        <v>106</v>
      </c>
      <c r="C111" s="255" t="s">
        <v>106</v>
      </c>
    </row>
    <row r="112" spans="2:3" x14ac:dyDescent="0.3">
      <c r="B112" s="255" t="s">
        <v>90</v>
      </c>
      <c r="C112" s="255" t="s">
        <v>90</v>
      </c>
    </row>
    <row r="113" spans="2:3" x14ac:dyDescent="0.3">
      <c r="B113" s="255" t="s">
        <v>266</v>
      </c>
      <c r="C113" s="255" t="s">
        <v>266</v>
      </c>
    </row>
    <row r="114" spans="2:3" ht="129.6" x14ac:dyDescent="0.3">
      <c r="B114" s="255" t="s">
        <v>360</v>
      </c>
      <c r="C114" s="255" t="s">
        <v>360</v>
      </c>
    </row>
    <row r="115" spans="2:3" ht="129.6" x14ac:dyDescent="0.3">
      <c r="B115" s="255" t="s">
        <v>361</v>
      </c>
      <c r="C115" s="255" t="s">
        <v>361</v>
      </c>
    </row>
    <row r="116" spans="2:3" ht="129.6" x14ac:dyDescent="0.3">
      <c r="B116" s="255" t="s">
        <v>363</v>
      </c>
      <c r="C116" s="255" t="s">
        <v>363</v>
      </c>
    </row>
    <row r="117" spans="2:3" ht="158.4" x14ac:dyDescent="0.3">
      <c r="B117" s="255" t="s">
        <v>95</v>
      </c>
      <c r="C117" s="255" t="s">
        <v>95</v>
      </c>
    </row>
    <row r="118" spans="2:3" ht="158.4" x14ac:dyDescent="0.3">
      <c r="B118" s="255" t="s">
        <v>362</v>
      </c>
      <c r="C118" s="255" t="s">
        <v>362</v>
      </c>
    </row>
    <row r="119" spans="2:3" x14ac:dyDescent="0.3">
      <c r="B119" s="255" t="s">
        <v>94</v>
      </c>
      <c r="C119" s="255" t="s">
        <v>94</v>
      </c>
    </row>
    <row r="120" spans="2:3" ht="28.8" x14ac:dyDescent="0.3">
      <c r="B120" s="255" t="s">
        <v>99</v>
      </c>
      <c r="C120" s="255" t="s">
        <v>99</v>
      </c>
    </row>
    <row r="121" spans="2:3" ht="43.2" x14ac:dyDescent="0.3">
      <c r="B121" s="255" t="s">
        <v>107</v>
      </c>
      <c r="C121" s="255" t="s">
        <v>107</v>
      </c>
    </row>
    <row r="122" spans="2:3" x14ac:dyDescent="0.3">
      <c r="B122" s="255" t="s">
        <v>291</v>
      </c>
      <c r="C122" s="255" t="s">
        <v>291</v>
      </c>
    </row>
    <row r="123" spans="2:3" x14ac:dyDescent="0.3">
      <c r="B123" s="255" t="s">
        <v>295</v>
      </c>
      <c r="C123" s="255" t="s">
        <v>295</v>
      </c>
    </row>
    <row r="124" spans="2:3" ht="28.8" x14ac:dyDescent="0.3">
      <c r="B124" s="255" t="s">
        <v>268</v>
      </c>
      <c r="C124" s="255" t="s">
        <v>268</v>
      </c>
    </row>
    <row r="125" spans="2:3" ht="28.8" x14ac:dyDescent="0.3">
      <c r="B125" s="255" t="s">
        <v>290</v>
      </c>
      <c r="C125" s="255" t="s">
        <v>290</v>
      </c>
    </row>
    <row r="126" spans="2:3" x14ac:dyDescent="0.3">
      <c r="B126" s="255" t="s">
        <v>240</v>
      </c>
      <c r="C126" s="255" t="s">
        <v>240</v>
      </c>
    </row>
    <row r="127" spans="2:3" ht="43.2" x14ac:dyDescent="0.3">
      <c r="B127" s="255" t="s">
        <v>226</v>
      </c>
      <c r="C127" s="255" t="s">
        <v>226</v>
      </c>
    </row>
    <row r="128" spans="2:3" ht="28.8" x14ac:dyDescent="0.3">
      <c r="B128" s="255" t="s">
        <v>247</v>
      </c>
      <c r="C128" s="255" t="s">
        <v>247</v>
      </c>
    </row>
    <row r="129" spans="2:3" x14ac:dyDescent="0.3">
      <c r="B129" s="255" t="s">
        <v>96</v>
      </c>
      <c r="C129" s="255" t="s">
        <v>96</v>
      </c>
    </row>
    <row r="130" spans="2:3" x14ac:dyDescent="0.3">
      <c r="B130" s="255" t="s">
        <v>108</v>
      </c>
      <c r="C130" s="255" t="s">
        <v>108</v>
      </c>
    </row>
    <row r="131" spans="2:3" x14ac:dyDescent="0.3">
      <c r="B131" s="255" t="s">
        <v>112</v>
      </c>
      <c r="C131" s="255" t="s">
        <v>112</v>
      </c>
    </row>
    <row r="132" spans="2:3" x14ac:dyDescent="0.3">
      <c r="B132" s="255" t="s">
        <v>282</v>
      </c>
      <c r="C132" s="255" t="s">
        <v>282</v>
      </c>
    </row>
    <row r="133" spans="2:3" ht="28.8" x14ac:dyDescent="0.3">
      <c r="B133" s="255" t="s">
        <v>277</v>
      </c>
      <c r="C133" s="255" t="s">
        <v>277</v>
      </c>
    </row>
    <row r="134" spans="2:3" ht="72" x14ac:dyDescent="0.3">
      <c r="B134" s="255" t="s">
        <v>274</v>
      </c>
      <c r="C134" s="255" t="s">
        <v>274</v>
      </c>
    </row>
    <row r="135" spans="2:3" ht="43.2" x14ac:dyDescent="0.3">
      <c r="B135" s="255" t="s">
        <v>279</v>
      </c>
      <c r="C135" s="255" t="s">
        <v>279</v>
      </c>
    </row>
    <row r="136" spans="2:3" ht="43.2" x14ac:dyDescent="0.3">
      <c r="B136" s="255" t="s">
        <v>285</v>
      </c>
      <c r="C136" s="255" t="s">
        <v>285</v>
      </c>
    </row>
    <row r="137" spans="2:3" ht="86.4" x14ac:dyDescent="0.3">
      <c r="B137" s="255" t="s">
        <v>364</v>
      </c>
      <c r="C137" s="255" t="s">
        <v>364</v>
      </c>
    </row>
    <row r="138" spans="2:3" ht="100.8" x14ac:dyDescent="0.3">
      <c r="B138" s="255" t="s">
        <v>287</v>
      </c>
      <c r="C138" s="255" t="s">
        <v>287</v>
      </c>
    </row>
    <row r="139" spans="2:3" ht="43.2" x14ac:dyDescent="0.3">
      <c r="B139" s="255" t="s">
        <v>419</v>
      </c>
      <c r="C139" s="255" t="s">
        <v>419</v>
      </c>
    </row>
    <row r="140" spans="2:3" ht="57.6" x14ac:dyDescent="0.3">
      <c r="B140" s="255" t="s">
        <v>222</v>
      </c>
      <c r="C140" s="255" t="s">
        <v>222</v>
      </c>
    </row>
    <row r="141" spans="2:3" x14ac:dyDescent="0.3">
      <c r="B141" s="255" t="s">
        <v>110</v>
      </c>
      <c r="C141" s="255" t="s">
        <v>110</v>
      </c>
    </row>
    <row r="142" spans="2:3" ht="28.8" x14ac:dyDescent="0.3">
      <c r="B142" s="255" t="s">
        <v>355</v>
      </c>
      <c r="C142" s="255" t="s">
        <v>415</v>
      </c>
    </row>
    <row r="143" spans="2:3" x14ac:dyDescent="0.3">
      <c r="B143" s="255" t="s">
        <v>213</v>
      </c>
      <c r="C143" s="255" t="s">
        <v>213</v>
      </c>
    </row>
    <row r="144" spans="2:3" x14ac:dyDescent="0.3">
      <c r="B144" s="255" t="s">
        <v>213</v>
      </c>
      <c r="C144" s="255" t="s">
        <v>213</v>
      </c>
    </row>
    <row r="145" spans="2:3" ht="28.8" x14ac:dyDescent="0.3">
      <c r="B145" s="255" t="s">
        <v>235</v>
      </c>
      <c r="C145" s="255" t="s">
        <v>235</v>
      </c>
    </row>
    <row r="146" spans="2:3" ht="43.2" x14ac:dyDescent="0.3">
      <c r="B146" s="255" t="s">
        <v>219</v>
      </c>
      <c r="C146" s="255" t="s">
        <v>219</v>
      </c>
    </row>
    <row r="147" spans="2:3" ht="43.2" x14ac:dyDescent="0.3">
      <c r="B147" s="255" t="s">
        <v>219</v>
      </c>
      <c r="C147" s="255" t="s">
        <v>219</v>
      </c>
    </row>
    <row r="148" spans="2:3" x14ac:dyDescent="0.3">
      <c r="B148" s="255" t="s">
        <v>88</v>
      </c>
      <c r="C148" s="255" t="s">
        <v>88</v>
      </c>
    </row>
    <row r="149" spans="2:3" x14ac:dyDescent="0.3">
      <c r="B149" s="255" t="s">
        <v>91</v>
      </c>
      <c r="C149" s="255" t="s">
        <v>91</v>
      </c>
    </row>
    <row r="150" spans="2:3" x14ac:dyDescent="0.3">
      <c r="B150" s="255" t="s">
        <v>92</v>
      </c>
      <c r="C150" s="255" t="s">
        <v>92</v>
      </c>
    </row>
  </sheetData>
  <autoFilter ref="A2:F2" xr:uid="{D8C3EE0A-1A20-4BAF-90EC-F130D8997AE1}"/>
  <mergeCells count="2">
    <mergeCell ref="A1:B1"/>
    <mergeCell ref="E1:F1"/>
  </mergeCells>
  <conditionalFormatting sqref="A1">
    <cfRule type="duplicateValues" dxfId="5" priority="7"/>
  </conditionalFormatting>
  <conditionalFormatting sqref="A2:A42">
    <cfRule type="duplicateValues" dxfId="4" priority="10"/>
  </conditionalFormatting>
  <conditionalFormatting sqref="E1">
    <cfRule type="duplicateValues" dxfId="3" priority="4"/>
  </conditionalFormatting>
  <conditionalFormatting sqref="E2">
    <cfRule type="duplicateValues" dxfId="2" priority="5"/>
  </conditionalFormatting>
  <conditionalFormatting sqref="E3:F69">
    <cfRule type="expression" dxfId="1" priority="6">
      <formula>RIGHT(E:E,7)="2023-24"</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3" tint="0.59999389629810485"/>
    <pageSetUpPr fitToPage="1"/>
  </sheetPr>
  <dimension ref="A1:J34"/>
  <sheetViews>
    <sheetView zoomScale="70" zoomScaleNormal="70" workbookViewId="0">
      <pane ySplit="3" topLeftCell="A4" activePane="bottomLeft" state="frozen"/>
      <selection pane="bottomLeft" activeCell="D46" sqref="D46"/>
    </sheetView>
  </sheetViews>
  <sheetFormatPr defaultColWidth="8.88671875" defaultRowHeight="14.4" x14ac:dyDescent="0.3"/>
  <cols>
    <col min="1" max="1" width="27" style="106" bestFit="1" customWidth="1"/>
    <col min="2" max="2" width="38.44140625" style="106" bestFit="1" customWidth="1"/>
    <col min="3" max="3" width="31.5546875" style="106" customWidth="1"/>
    <col min="4" max="4" width="15" style="106" customWidth="1"/>
    <col min="5" max="5" width="32.5546875" style="106" customWidth="1"/>
    <col min="6" max="6" width="24.33203125" style="106" customWidth="1"/>
    <col min="7" max="7" width="17.6640625" style="106" customWidth="1"/>
    <col min="8" max="8" width="18.33203125" style="106" customWidth="1"/>
    <col min="9" max="9" width="20.6640625" style="106" bestFit="1" customWidth="1"/>
    <col min="10" max="16384" width="8.88671875" style="106"/>
  </cols>
  <sheetData>
    <row r="1" spans="1:10" s="82" customFormat="1" ht="75" customHeight="1" x14ac:dyDescent="0.3">
      <c r="A1" s="476" t="s">
        <v>404</v>
      </c>
      <c r="B1" s="477"/>
      <c r="C1" s="477"/>
      <c r="D1" s="477"/>
      <c r="E1" s="477"/>
      <c r="F1" s="477"/>
      <c r="G1" s="477"/>
      <c r="H1" s="477"/>
      <c r="I1" s="477"/>
      <c r="J1" s="184"/>
    </row>
    <row r="2" spans="1:10" s="82" customFormat="1" ht="91.2" customHeight="1" x14ac:dyDescent="0.3">
      <c r="A2" s="478"/>
      <c r="B2" s="478" t="s">
        <v>384</v>
      </c>
      <c r="C2" s="479" t="s">
        <v>409</v>
      </c>
      <c r="D2" s="478" t="s">
        <v>83</v>
      </c>
      <c r="E2" s="480" t="s">
        <v>27</v>
      </c>
      <c r="F2" s="480" t="s">
        <v>386</v>
      </c>
      <c r="G2" s="480" t="s">
        <v>385</v>
      </c>
      <c r="H2" s="480" t="s">
        <v>85</v>
      </c>
      <c r="I2" s="480" t="s">
        <v>367</v>
      </c>
    </row>
    <row r="3" spans="1:10" s="82" customFormat="1" x14ac:dyDescent="0.3">
      <c r="A3" s="478"/>
      <c r="B3" s="478"/>
      <c r="C3" s="479"/>
      <c r="D3" s="478"/>
      <c r="E3" s="480"/>
      <c r="F3" s="480"/>
      <c r="G3" s="480"/>
      <c r="H3" s="480"/>
      <c r="I3" s="480"/>
    </row>
    <row r="4" spans="1:10" s="82" customFormat="1" ht="111.6" customHeight="1" x14ac:dyDescent="0.3">
      <c r="A4" s="172" t="e">
        <f>VLOOKUP(B4, 'New SY MASTER'!$E$9:$U$94, 17, FALSE)</f>
        <v>#N/A</v>
      </c>
      <c r="B4" s="172" t="s">
        <v>360</v>
      </c>
      <c r="C4" s="172" t="e">
        <f>VLOOKUP(B4, 'New SY MASTER'!$E$9:$U$94, 5, FALSE)</f>
        <v>#N/A</v>
      </c>
      <c r="D4" s="172" t="e">
        <f>VLOOKUP(B4, 'New SY MASTER'!$E$9:$U$94, 7, FALSE)</f>
        <v>#N/A</v>
      </c>
      <c r="E4" s="172" t="e">
        <f>VLOOKUP(B4, 'New SY MASTER'!E9:U93, 8, FALSE)</f>
        <v>#N/A</v>
      </c>
      <c r="F4" s="185" t="e">
        <f>VLOOKUP(B4, 'New SY MASTER'!$E$9:$U$94, 9, FALSE)</f>
        <v>#N/A</v>
      </c>
      <c r="G4" s="185" t="e">
        <f>VLOOKUP(B4, 'New SY MASTER'!$E$9:$U$94, 10, FALSE)</f>
        <v>#N/A</v>
      </c>
      <c r="H4" s="185" t="e">
        <f>VLOOKUP(B4, 'New SY MASTER'!$E$9:$U$94, 11, FALSE)</f>
        <v>#N/A</v>
      </c>
      <c r="I4" s="185" t="e">
        <f>VLOOKUP(B4, 'New SY MASTER'!$E$9:$U$94,16, FALSE)</f>
        <v>#N/A</v>
      </c>
    </row>
    <row r="5" spans="1:10" s="89" customFormat="1" ht="69.599999999999994" customHeight="1" x14ac:dyDescent="0.3">
      <c r="A5" s="172" t="e">
        <f>VLOOKUP(B5, 'New SY MASTER'!$E$9:$U$94, 17, FALSE)</f>
        <v>#N/A</v>
      </c>
      <c r="B5" s="172" t="s">
        <v>88</v>
      </c>
      <c r="C5" s="172" t="e">
        <f>VLOOKUP(B5, 'New SY MASTER'!$E$9:$U$94, 5, FALSE)</f>
        <v>#N/A</v>
      </c>
      <c r="D5" s="172" t="e">
        <f>VLOOKUP(B5, 'New SY MASTER'!$E$9:$U$94, 7, FALSE)</f>
        <v>#N/A</v>
      </c>
      <c r="E5" s="172" t="e">
        <f>VLOOKUP(B5, 'New SY MASTER'!E14:U95, 8, FALSE)</f>
        <v>#N/A</v>
      </c>
      <c r="F5" s="185" t="e">
        <f>VLOOKUP(B5, 'New SY MASTER'!$E$9:$U$94, 9, FALSE)</f>
        <v>#N/A</v>
      </c>
      <c r="G5" s="185" t="e">
        <f>VLOOKUP(B5, 'New SY MASTER'!$E$9:$U$94, 10, FALSE)</f>
        <v>#N/A</v>
      </c>
      <c r="H5" s="185" t="e">
        <f>VLOOKUP(B5, 'New SY MASTER'!$E$9:$U$94, 11, FALSE)</f>
        <v>#N/A</v>
      </c>
      <c r="I5" s="185" t="e">
        <f>VLOOKUP(B5, 'New SY MASTER'!$E$9:$U$94,16, FALSE)</f>
        <v>#N/A</v>
      </c>
    </row>
    <row r="6" spans="1:10" s="89" customFormat="1" ht="100.95" customHeight="1" x14ac:dyDescent="0.3">
      <c r="A6" s="172" t="e">
        <f>VLOOKUP(B6, 'New SY MASTER'!$E$9:$U$94, 17, FALSE)</f>
        <v>#N/A</v>
      </c>
      <c r="B6" s="172" t="s">
        <v>361</v>
      </c>
      <c r="C6" s="172" t="e">
        <f>VLOOKUP(B6, 'New SY MASTER'!$E$9:$U$94, 5, FALSE)</f>
        <v>#N/A</v>
      </c>
      <c r="D6" s="172" t="e">
        <f>VLOOKUP(B6, 'New SY MASTER'!$E$9:$U$94, 7, FALSE)</f>
        <v>#N/A</v>
      </c>
      <c r="E6" s="172" t="e">
        <f>VLOOKUP(B6, 'New SY MASTER'!E15:U96, 8, FALSE)</f>
        <v>#N/A</v>
      </c>
      <c r="F6" s="185" t="e">
        <f>VLOOKUP(B6, 'New SY MASTER'!$E$9:$U$94, 9, FALSE)</f>
        <v>#N/A</v>
      </c>
      <c r="G6" s="185" t="e">
        <f>VLOOKUP(B6, 'New SY MASTER'!$E$9:$U$94, 10, FALSE)</f>
        <v>#N/A</v>
      </c>
      <c r="H6" s="185" t="e">
        <f>VLOOKUP(B6, 'New SY MASTER'!$E$9:$U$94, 11, FALSE)</f>
        <v>#N/A</v>
      </c>
      <c r="I6" s="185" t="e">
        <f>VLOOKUP(B6, 'New SY MASTER'!$E$9:$U$94,16, FALSE)</f>
        <v>#N/A</v>
      </c>
    </row>
    <row r="7" spans="1:10" s="89" customFormat="1" ht="141" customHeight="1" x14ac:dyDescent="0.3">
      <c r="A7" s="172" t="e">
        <f>VLOOKUP(B7, 'New SY MASTER'!$E$9:$U$94, 17, FALSE)</f>
        <v>#N/A</v>
      </c>
      <c r="B7" s="172" t="s">
        <v>362</v>
      </c>
      <c r="C7" s="172" t="e">
        <f>VLOOKUP(B7, 'New SY MASTER'!$E$9:$U$94, 5, FALSE)</f>
        <v>#N/A</v>
      </c>
      <c r="D7" s="172" t="e">
        <f>VLOOKUP(B7, 'New SY MASTER'!$E$9:$U$94, 7, FALSE)</f>
        <v>#N/A</v>
      </c>
      <c r="E7" s="172" t="e">
        <f>VLOOKUP(B7, 'New SY MASTER'!E16:U97, 8, FALSE)</f>
        <v>#N/A</v>
      </c>
      <c r="F7" s="185" t="e">
        <f>VLOOKUP(B7, 'New SY MASTER'!$E$9:$U$94, 9, FALSE)</f>
        <v>#N/A</v>
      </c>
      <c r="G7" s="185" t="e">
        <f>VLOOKUP(B7, 'New SY MASTER'!$E$9:$U$94, 10, FALSE)</f>
        <v>#N/A</v>
      </c>
      <c r="H7" s="185" t="e">
        <f>VLOOKUP(B7, 'New SY MASTER'!$E$9:$U$94, 11, FALSE)</f>
        <v>#N/A</v>
      </c>
      <c r="I7" s="185" t="e">
        <f>VLOOKUP(B7, 'New SY MASTER'!$E$9:$U$94,16, FALSE)</f>
        <v>#N/A</v>
      </c>
    </row>
    <row r="8" spans="1:10" s="89" customFormat="1" ht="70.2" customHeight="1" x14ac:dyDescent="0.3">
      <c r="A8" s="172" t="e">
        <f>VLOOKUP(B8, 'New SY MASTER'!$E$9:$U$94, 17, FALSE)</f>
        <v>#N/A</v>
      </c>
      <c r="B8" s="172" t="s">
        <v>89</v>
      </c>
      <c r="C8" s="172" t="e">
        <f>VLOOKUP(B8, 'New SY MASTER'!$E$9:$U$94, 5, FALSE)</f>
        <v>#N/A</v>
      </c>
      <c r="D8" s="172" t="e">
        <f>VLOOKUP(B8, 'New SY MASTER'!$E$9:$U$94, 7, FALSE)</f>
        <v>#N/A</v>
      </c>
      <c r="E8" s="172" t="e">
        <f>VLOOKUP(B8, 'New SY MASTER'!E17:U98, 8, FALSE)</f>
        <v>#N/A</v>
      </c>
      <c r="F8" s="185" t="e">
        <f>VLOOKUP(B8, 'New SY MASTER'!$E$9:$U$94, 9, FALSE)</f>
        <v>#N/A</v>
      </c>
      <c r="G8" s="185" t="e">
        <f>VLOOKUP(B8, 'New SY MASTER'!$E$9:$U$94, 10, FALSE)</f>
        <v>#N/A</v>
      </c>
      <c r="H8" s="185" t="e">
        <f>VLOOKUP(B8, 'New SY MASTER'!$E$9:$U$94, 11, FALSE)</f>
        <v>#N/A</v>
      </c>
      <c r="I8" s="185" t="e">
        <f>VLOOKUP(B8, 'New SY MASTER'!$E$9:$U$94,16, FALSE)</f>
        <v>#N/A</v>
      </c>
    </row>
    <row r="9" spans="1:10" s="89" customFormat="1" ht="118.2" customHeight="1" x14ac:dyDescent="0.3">
      <c r="A9" s="172" t="e">
        <f>VLOOKUP(B9, 'New SY MASTER'!$E$9:$U$94, 17, FALSE)</f>
        <v>#N/A</v>
      </c>
      <c r="B9" s="172" t="s">
        <v>363</v>
      </c>
      <c r="C9" s="172" t="e">
        <f>VLOOKUP(B9, 'New SY MASTER'!$E$9:$U$94, 5, FALSE)</f>
        <v>#N/A</v>
      </c>
      <c r="D9" s="172" t="e">
        <f>VLOOKUP(B9, 'New SY MASTER'!$E$9:$U$94, 7, FALSE)</f>
        <v>#N/A</v>
      </c>
      <c r="E9" s="172" t="e">
        <f>VLOOKUP(B9, 'New SY MASTER'!E18:U100, 8, FALSE)</f>
        <v>#N/A</v>
      </c>
      <c r="F9" s="185" t="e">
        <f>VLOOKUP(B9, 'New SY MASTER'!$E$9:$U$94, 9, FALSE)</f>
        <v>#N/A</v>
      </c>
      <c r="G9" s="185" t="e">
        <f>VLOOKUP(B9, 'New SY MASTER'!$E$9:$U$94, 10, FALSE)</f>
        <v>#N/A</v>
      </c>
      <c r="H9" s="185" t="e">
        <f>VLOOKUP(B9, 'New SY MASTER'!$E$9:$U$94, 11, FALSE)</f>
        <v>#N/A</v>
      </c>
      <c r="I9" s="185" t="e">
        <f>VLOOKUP(B9, 'New SY MASTER'!$E$9:$U$94,16, FALSE)</f>
        <v>#N/A</v>
      </c>
    </row>
    <row r="10" spans="1:10" s="89" customFormat="1" ht="71.400000000000006" customHeight="1" x14ac:dyDescent="0.3">
      <c r="A10" s="172" t="e">
        <f>VLOOKUP(B10, 'New SY MASTER'!$E$9:$U$94, 17, FALSE)</f>
        <v>#N/A</v>
      </c>
      <c r="B10" s="172" t="s">
        <v>90</v>
      </c>
      <c r="C10" s="172" t="e">
        <f>VLOOKUP(B10, 'New SY MASTER'!$E$9:$U$94, 5, FALSE)</f>
        <v>#N/A</v>
      </c>
      <c r="D10" s="172" t="e">
        <f>VLOOKUP(B10, 'New SY MASTER'!$E$9:$U$94, 7, FALSE)</f>
        <v>#N/A</v>
      </c>
      <c r="E10" s="172" t="e">
        <f>VLOOKUP(B10, 'New SY MASTER'!E19:U101, 8, FALSE)</f>
        <v>#N/A</v>
      </c>
      <c r="F10" s="185" t="e">
        <f>VLOOKUP(B10, 'New SY MASTER'!$E$9:$U$94, 9, FALSE)</f>
        <v>#N/A</v>
      </c>
      <c r="G10" s="185" t="e">
        <f>VLOOKUP(B10, 'New SY MASTER'!$E$9:$U$94, 10, FALSE)</f>
        <v>#N/A</v>
      </c>
      <c r="H10" s="185" t="e">
        <f>VLOOKUP(B10, 'New SY MASTER'!$E$9:$U$94, 11, FALSE)</f>
        <v>#N/A</v>
      </c>
      <c r="I10" s="185" t="e">
        <f>VLOOKUP(B10, 'New SY MASTER'!$E$9:$U$94,16, FALSE)</f>
        <v>#N/A</v>
      </c>
    </row>
    <row r="11" spans="1:10" s="89" customFormat="1" ht="119.4" customHeight="1" x14ac:dyDescent="0.3">
      <c r="A11" s="172" t="str">
        <f>VLOOKUP(B11, 'New SY MASTER'!$E$9:$U$94, 17, FALSE)</f>
        <v>C6 Student Updates 2026-27</v>
      </c>
      <c r="B11" s="172" t="s">
        <v>91</v>
      </c>
      <c r="C11" s="172" t="str">
        <f>VLOOKUP(B11, 'New SY MASTER'!$E$9:$U$94, 5, FALSE)</f>
        <v>Student, School Enrollment, Programs Fact</v>
      </c>
      <c r="D11" s="172" t="str">
        <f>VLOOKUP(B11, 'New SY MASTER'!$E$9:$U$94, 7, FALSE)</f>
        <v xml:space="preserve">Required if  administered </v>
      </c>
      <c r="E11" s="172" t="str">
        <f>VLOOKUP(B11, 'New SY MASTER'!E20:U102, 8, FALSE)</f>
        <v>Must be updated by 12:00 noon on snapshot deadline to be included in the Internal Snapshot, must reflect accurate PIMS internal snapshot as of date data in Student, School Enrollment and Programs Fact.</v>
      </c>
      <c r="F11" s="185" t="str">
        <f>VLOOKUP(B11, 'New SY MASTER'!$E$9:$U$94, 9, FALSE)</f>
        <v>As of 1/19 
(Snapshot date will display as 1/18 on reports)</v>
      </c>
      <c r="G11" s="185">
        <f>VLOOKUP(B11, 'New SY MASTER'!$E$9:$U$94, 10, FALSE)</f>
        <v>46406</v>
      </c>
      <c r="H11" s="185">
        <f>VLOOKUP(B11, 'New SY MASTER'!$E$9:$U$94, 11, FALSE)</f>
        <v>46042</v>
      </c>
      <c r="I11" s="185" t="str">
        <f>VLOOKUP(B11, 'New SY MASTER'!$E$9:$U$94,16, FALSE)</f>
        <v>N/A</v>
      </c>
    </row>
    <row r="12" spans="1:10" s="89" customFormat="1" ht="77.400000000000006" customHeight="1" x14ac:dyDescent="0.3">
      <c r="A12" s="172" t="str">
        <f>VLOOKUP(B12, 'New SY MASTER'!$E$9:$U$94, 17, FALSE)</f>
        <v>C6 Student Updates 2026-27</v>
      </c>
      <c r="B12" s="172" t="s">
        <v>92</v>
      </c>
      <c r="C12" s="172" t="str">
        <f>VLOOKUP(B12, 'New SY MASTER'!$E$9:$U$94, 5, FALSE)</f>
        <v>Student, School Enrollment, Programs Fact</v>
      </c>
      <c r="D12" s="172" t="str">
        <f>VLOOKUP(B12, 'New SY MASTER'!$E$9:$U$94, 7, FALSE)</f>
        <v xml:space="preserve">Required if  administered </v>
      </c>
      <c r="E12" s="172" t="str">
        <f>VLOOKUP(B12, 'New SY MASTER'!E21:U103, 8, FALSE)</f>
        <v>Must be updated by 12:00 noon on snapshot deadline to be included in the Internal Snapshot, must reflect accurate PIMS internal snapshot as of date data in Student, School Enrollment and Programs Fact.</v>
      </c>
      <c r="F12" s="185">
        <f>VLOOKUP(B12, 'New SY MASTER'!$E$9:$U$94, 9, FALSE)</f>
        <v>46406</v>
      </c>
      <c r="G12" s="185">
        <f>VLOOKUP(B12, 'New SY MASTER'!$E$9:$U$94, 10, FALSE)</f>
        <v>46421</v>
      </c>
      <c r="H12" s="185">
        <f>VLOOKUP(B12, 'New SY MASTER'!$E$9:$U$94, 11, FALSE)</f>
        <v>46056</v>
      </c>
      <c r="I12" s="185">
        <f>VLOOKUP(B12, 'New SY MASTER'!$E$9:$U$94,16, FALSE)</f>
        <v>46430</v>
      </c>
    </row>
    <row r="13" spans="1:10" s="89" customFormat="1" ht="71.400000000000006" customHeight="1" x14ac:dyDescent="0.3">
      <c r="A13" s="172" t="str">
        <f>VLOOKUP(B13, 'New SY MASTER'!$E$9:$U$94, 17, FALSE)</f>
        <v>C6 Student Updates 2026-27</v>
      </c>
      <c r="B13" s="172" t="s">
        <v>93</v>
      </c>
      <c r="C13" s="172" t="str">
        <f>VLOOKUP(B13, 'New SY MASTER'!$E$9:$U$94, 5, FALSE)</f>
        <v>Student, School Enrollment, Programs Fact</v>
      </c>
      <c r="D13" s="172" t="str">
        <f>VLOOKUP(B13, 'New SY MASTER'!$E$9:$U$94, 7, FALSE)</f>
        <v>Required</v>
      </c>
      <c r="E13" s="172" t="str">
        <f>VLOOKUP(B13, 'New SY MASTER'!E22:U104, 8, FALSE)</f>
        <v xml:space="preserve">Must be updated by 12:00 noon on the snapshot deadline to be included in the Internal Snapshot </v>
      </c>
      <c r="F13" s="185">
        <f>VLOOKUP(B13, 'New SY MASTER'!$E$9:$U$94, 9, FALSE)</f>
        <v>46406</v>
      </c>
      <c r="G13" s="185">
        <f>VLOOKUP(B13, 'New SY MASTER'!$E$9:$U$94, 10, FALSE)</f>
        <v>46421</v>
      </c>
      <c r="H13" s="185">
        <f>VLOOKUP(B13, 'New SY MASTER'!$E$9:$U$94, 11, FALSE)</f>
        <v>46056</v>
      </c>
      <c r="I13" s="185">
        <f>VLOOKUP(B13, 'New SY MASTER'!$E$9:$U$94,16, FALSE)</f>
        <v>46430</v>
      </c>
    </row>
    <row r="14" spans="1:10" s="89" customFormat="1" ht="67.2" customHeight="1" x14ac:dyDescent="0.3">
      <c r="A14" s="172" t="e">
        <f>VLOOKUP(B14, 'New SY MASTER'!$E$9:$U$94, 17, FALSE)</f>
        <v>#N/A</v>
      </c>
      <c r="B14" s="172" t="s">
        <v>94</v>
      </c>
      <c r="C14" s="172" t="e">
        <f>VLOOKUP(B14, 'New SY MASTER'!$E$9:$U$94, 5, FALSE)</f>
        <v>#N/A</v>
      </c>
      <c r="D14" s="172" t="e">
        <f>VLOOKUP(B14, 'New SY MASTER'!$E$9:$U$94, 7, FALSE)</f>
        <v>#N/A</v>
      </c>
      <c r="E14" s="172" t="e">
        <f>VLOOKUP(B14, 'New SY MASTER'!E23:U105, 8, FALSE)</f>
        <v>#N/A</v>
      </c>
      <c r="F14" s="185" t="e">
        <f>VLOOKUP(B14, 'New SY MASTER'!$E$9:$U$94, 9, FALSE)</f>
        <v>#N/A</v>
      </c>
      <c r="G14" s="185" t="e">
        <f>VLOOKUP(B14, 'New SY MASTER'!$E$9:$U$94, 10, FALSE)</f>
        <v>#N/A</v>
      </c>
      <c r="H14" s="185" t="e">
        <f>VLOOKUP(B14, 'New SY MASTER'!$E$9:$U$94, 11, FALSE)</f>
        <v>#N/A</v>
      </c>
      <c r="I14" s="185" t="e">
        <f>VLOOKUP(B14, 'New SY MASTER'!$E$9:$U$94,16, FALSE)</f>
        <v>#N/A</v>
      </c>
    </row>
    <row r="15" spans="1:10" s="89" customFormat="1" ht="130.19999999999999" customHeight="1" x14ac:dyDescent="0.3">
      <c r="A15" s="172" t="e">
        <f>VLOOKUP(B15, 'New SY MASTER'!$E$9:$U$94, 17, FALSE)</f>
        <v>#N/A</v>
      </c>
      <c r="B15" s="173" t="s">
        <v>95</v>
      </c>
      <c r="C15" s="172" t="e">
        <f>VLOOKUP(B15, 'New SY MASTER'!$E$9:$U$94, 5, FALSE)</f>
        <v>#N/A</v>
      </c>
      <c r="D15" s="172" t="e">
        <f>VLOOKUP(B15, 'New SY MASTER'!$E$9:$U$94, 7, FALSE)</f>
        <v>#N/A</v>
      </c>
      <c r="E15" s="172" t="e">
        <f>VLOOKUP(B15, 'New SY MASTER'!E24:U106, 8, FALSE)</f>
        <v>#N/A</v>
      </c>
      <c r="F15" s="185" t="e">
        <f>VLOOKUP(B15, 'New SY MASTER'!$E$9:$U$94, 9, FALSE)</f>
        <v>#N/A</v>
      </c>
      <c r="G15" s="185" t="e">
        <f>VLOOKUP(B15, 'New SY MASTER'!$E$9:$U$94, 10, FALSE)</f>
        <v>#N/A</v>
      </c>
      <c r="H15" s="185" t="e">
        <f>VLOOKUP(B15, 'New SY MASTER'!$E$9:$U$94, 11, FALSE)</f>
        <v>#N/A</v>
      </c>
      <c r="I15" s="185" t="e">
        <f>VLOOKUP(B15, 'New SY MASTER'!$E$9:$U$94,16, FALSE)</f>
        <v>#N/A</v>
      </c>
    </row>
    <row r="16" spans="1:10" s="89" customFormat="1" ht="73.2" customHeight="1" x14ac:dyDescent="0.3">
      <c r="A16" s="172" t="e">
        <f>VLOOKUP(B16, 'New SY MASTER'!$E$9:$U$94, 17, FALSE)</f>
        <v>#N/A</v>
      </c>
      <c r="B16" s="172" t="s">
        <v>96</v>
      </c>
      <c r="C16" s="172" t="e">
        <f>VLOOKUP(B16, 'New SY MASTER'!$E$9:$U$94, 5, FALSE)</f>
        <v>#N/A</v>
      </c>
      <c r="D16" s="172" t="e">
        <f>VLOOKUP(B16, 'New SY MASTER'!$E$9:$U$94, 7, FALSE)</f>
        <v>#N/A</v>
      </c>
      <c r="E16" s="172" t="e">
        <f>VLOOKUP(B16, 'New SY MASTER'!E26:U107, 8, FALSE)</f>
        <v>#N/A</v>
      </c>
      <c r="F16" s="185" t="e">
        <f>VLOOKUP(B16, 'New SY MASTER'!$E$9:$U$94, 9, FALSE)</f>
        <v>#N/A</v>
      </c>
      <c r="G16" s="185" t="e">
        <f>VLOOKUP(B16, 'New SY MASTER'!$E$9:$U$94, 10, FALSE)</f>
        <v>#N/A</v>
      </c>
      <c r="H16" s="185" t="e">
        <f>VLOOKUP(B16, 'New SY MASTER'!$E$9:$U$94, 11, FALSE)</f>
        <v>#N/A</v>
      </c>
      <c r="I16" s="185" t="e">
        <f>VLOOKUP(B16, 'New SY MASTER'!$E$9:$U$94,16, FALSE)</f>
        <v>#N/A</v>
      </c>
    </row>
    <row r="17" spans="1:9" s="89" customFormat="1" ht="67.2" customHeight="1" x14ac:dyDescent="0.3">
      <c r="A17" s="172" t="str">
        <f>VLOOKUP(B17, 'New SY MASTER'!$E$9:$U$94, 17, FALSE)</f>
        <v>C6 Student Updates 2026-27</v>
      </c>
      <c r="B17" s="172" t="s">
        <v>97</v>
      </c>
      <c r="C17" s="172" t="str">
        <f>VLOOKUP(B17, 'New SY MASTER'!$E$9:$U$94, 5, FALSE)</f>
        <v>Student, School Enrollment, Programs Fact</v>
      </c>
      <c r="D17" s="172" t="str">
        <f>VLOOKUP(B17, 'New SY MASTER'!$E$9:$U$94, 7, FALSE)</f>
        <v>-</v>
      </c>
      <c r="E17" s="172" t="str">
        <f>VLOOKUP(B17, 'New SY MASTER'!E27:U108, 8, FALSE)</f>
        <v>Must be updated by 12:00 noon on the snapshot deadline to be included in the Internal Snapshot</v>
      </c>
      <c r="F17" s="185">
        <f>VLOOKUP(B17, 'New SY MASTER'!$E$9:$U$94, 9, FALSE)</f>
        <v>46479</v>
      </c>
      <c r="G17" s="185">
        <f>VLOOKUP(B17, 'New SY MASTER'!$E$9:$U$94, 10, FALSE)</f>
        <v>46479</v>
      </c>
      <c r="H17" s="185">
        <f>VLOOKUP(B17, 'New SY MASTER'!$E$9:$U$94, 11, FALSE)</f>
        <v>46114</v>
      </c>
      <c r="I17" s="185">
        <f>VLOOKUP(B17, 'New SY MASTER'!$E$9:$U$94,16, FALSE)</f>
        <v>46500</v>
      </c>
    </row>
    <row r="18" spans="1:9" s="89" customFormat="1" ht="120" customHeight="1" x14ac:dyDescent="0.3">
      <c r="A18" s="172" t="str">
        <f>VLOOKUP(B18, 'New SY MASTER'!$E$9:$U$94, 17, FALSE)</f>
        <v>C6 Student Updates 2026-27</v>
      </c>
      <c r="B18" s="172" t="s">
        <v>98</v>
      </c>
      <c r="C18" s="172" t="str">
        <f>VLOOKUP(B18, 'New SY MASTER'!$E$9:$U$94, 5, FALSE)</f>
        <v>Student, School Enrollment, Programs Fact</v>
      </c>
      <c r="D18" s="172" t="str">
        <f>VLOOKUP(B18, 'New SY MASTER'!$E$9:$U$94, 7, FALSE)</f>
        <v>Required K-12 (if Field No. 38 = Y)</v>
      </c>
      <c r="E18" s="172" t="str">
        <f>VLOOKUP(B18, 'New SY MASTER'!E27:U109, 8, FALSE)</f>
        <v>Must be updated by 12:00 noon on snapshot deadline to be included in the Internal Snapshot, must reflect accurate PIMS internal snapshot as of date data in Student, School Enrollment and Programs Fact.</v>
      </c>
      <c r="F18" s="185" t="str">
        <f>VLOOKUP(B18, 'New SY MASTER'!$E$9:$U$94, 9, FALSE)</f>
        <v>4/2/2027
(Snapshot date will display as 4/1 on reports)</v>
      </c>
      <c r="G18" s="185">
        <f>VLOOKUP(B18, 'New SY MASTER'!$E$9:$U$94, 10, FALSE)</f>
        <v>46479</v>
      </c>
      <c r="H18" s="185">
        <f>VLOOKUP(B18, 'New SY MASTER'!$E$9:$U$94, 11, FALSE)</f>
        <v>46142</v>
      </c>
      <c r="I18" s="185" t="str">
        <f>VLOOKUP(B18, 'New SY MASTER'!$E$9:$U$94,16, FALSE)</f>
        <v>N/A</v>
      </c>
    </row>
    <row r="19" spans="1:9" s="89" customFormat="1" ht="54.6" customHeight="1" x14ac:dyDescent="0.3">
      <c r="A19" s="172" t="e">
        <f>VLOOKUP(B19, 'New SY MASTER'!$E$9:$U$94, 17, FALSE)</f>
        <v>#N/A</v>
      </c>
      <c r="B19" s="172" t="s">
        <v>99</v>
      </c>
      <c r="C19" s="172" t="e">
        <f>VLOOKUP(B19, 'New SY MASTER'!$E$9:$U$94, 5, FALSE)</f>
        <v>#N/A</v>
      </c>
      <c r="D19" s="172" t="e">
        <f>VLOOKUP(B19, 'New SY MASTER'!$E$9:$U$94, 7, FALSE)</f>
        <v>#N/A</v>
      </c>
      <c r="E19" s="172" t="e">
        <f>VLOOKUP(B19, 'New SY MASTER'!E28:U110, 8, FALSE)</f>
        <v>#N/A</v>
      </c>
      <c r="F19" s="185" t="e">
        <f>VLOOKUP(B19, 'New SY MASTER'!$E$9:$U$94, 9, FALSE)</f>
        <v>#N/A</v>
      </c>
      <c r="G19" s="185" t="e">
        <f>VLOOKUP(B19, 'New SY MASTER'!$E$9:$U$94, 10, FALSE)</f>
        <v>#N/A</v>
      </c>
      <c r="H19" s="185" t="e">
        <f>VLOOKUP(B19, 'New SY MASTER'!$E$9:$U$94, 11, FALSE)</f>
        <v>#N/A</v>
      </c>
      <c r="I19" s="185" t="e">
        <f>VLOOKUP(B19, 'New SY MASTER'!$E$9:$U$94,16, FALSE)</f>
        <v>#N/A</v>
      </c>
    </row>
    <row r="20" spans="1:9" s="89" customFormat="1" ht="117" customHeight="1" x14ac:dyDescent="0.3">
      <c r="A20" s="172" t="str">
        <f>VLOOKUP(B20, 'New SY MASTER'!$E$9:$U$94, 17, FALSE)</f>
        <v>C6 Student Updates 2026-27</v>
      </c>
      <c r="B20" s="172" t="s">
        <v>100</v>
      </c>
      <c r="C20" s="172" t="str">
        <f>VLOOKUP(B20, 'New SY MASTER'!$E$9:$U$94, 5, FALSE)</f>
        <v>Student, School Enrollment, Programs Fact</v>
      </c>
      <c r="D20" s="172" t="str">
        <f>VLOOKUP(B20, 'New SY MASTER'!$E$9:$U$94, 7, FALSE)</f>
        <v>Required K-12 (if Field No. 38 = Y)</v>
      </c>
      <c r="E20" s="172" t="str">
        <f>VLOOKUP(B20, 'New SY MASTER'!E29:U111, 8, FALSE)</f>
        <v>Must be updated by 12:00 noon on snapshot deadline to be included in the Internal Snapshot, must reflect accurate PIMS internal snapshot as of date data in Student, School Enrollment and Programs Fact.</v>
      </c>
      <c r="F20" s="185" t="str">
        <f>VLOOKUP(B20, 'New SY MASTER'!$E$9:$U$94, 9, FALSE)</f>
        <v>5/7
(Snapshot Date will display as 5/6 on reports)</v>
      </c>
      <c r="G20" s="185">
        <f>VLOOKUP(B20, 'New SY MASTER'!$E$9:$U$94, 10, FALSE)</f>
        <v>46520</v>
      </c>
      <c r="H20" s="185">
        <f>VLOOKUP(B20, 'New SY MASTER'!$E$9:$U$94, 11, FALSE)</f>
        <v>46142</v>
      </c>
      <c r="I20" s="185" t="str">
        <f>VLOOKUP(B20, 'New SY MASTER'!$E$9:$U$94,16, FALSE)</f>
        <v>N/A</v>
      </c>
    </row>
    <row r="21" spans="1:9" s="89" customFormat="1" ht="119.4" customHeight="1" x14ac:dyDescent="0.3">
      <c r="A21" s="172" t="e">
        <f>VLOOKUP(B21, 'New SY MASTER'!$E$9:$U$94, 17, FALSE)</f>
        <v>#N/A</v>
      </c>
      <c r="B21" s="172" t="s">
        <v>101</v>
      </c>
      <c r="C21" s="172" t="e">
        <f>VLOOKUP(B21, 'New SY MASTER'!$E$9:$U$94, 5, FALSE)</f>
        <v>#N/A</v>
      </c>
      <c r="D21" s="172" t="e">
        <f>VLOOKUP(B21, 'New SY MASTER'!$E$9:$U$94, 7, FALSE)</f>
        <v>#N/A</v>
      </c>
      <c r="E21" s="172" t="e">
        <f>VLOOKUP(B21, 'New SY MASTER'!E30:U112, 8, FALSE)</f>
        <v>#N/A</v>
      </c>
      <c r="F21" s="185" t="e">
        <f>VLOOKUP(B21, 'New SY MASTER'!$E$9:$U$94, 9, FALSE)</f>
        <v>#N/A</v>
      </c>
      <c r="G21" s="185" t="e">
        <f>VLOOKUP(B21, 'New SY MASTER'!$E$9:$U$94, 10, FALSE)</f>
        <v>#N/A</v>
      </c>
      <c r="H21" s="185" t="e">
        <f>VLOOKUP(B21, 'New SY MASTER'!$E$9:$U$94, 11, FALSE)</f>
        <v>#N/A</v>
      </c>
      <c r="I21" s="185" t="e">
        <f>VLOOKUP(B21, 'New SY MASTER'!$E$9:$U$94,16, FALSE)</f>
        <v>#N/A</v>
      </c>
    </row>
    <row r="22" spans="1:9" s="89" customFormat="1" ht="117" customHeight="1" x14ac:dyDescent="0.3">
      <c r="A22" s="172" t="e">
        <f>VLOOKUP(B22, 'New SY MASTER'!$E$9:$U$94, 17, FALSE)</f>
        <v>#N/A</v>
      </c>
      <c r="B22" s="172" t="s">
        <v>102</v>
      </c>
      <c r="C22" s="172" t="e">
        <f>VLOOKUP(B22, 'New SY MASTER'!$E$9:$U$94, 5, FALSE)</f>
        <v>#N/A</v>
      </c>
      <c r="D22" s="172" t="e">
        <f>VLOOKUP(B22, 'New SY MASTER'!$E$9:$U$94, 7, FALSE)</f>
        <v>#N/A</v>
      </c>
      <c r="E22" s="172" t="e">
        <f>VLOOKUP(B22, 'New SY MASTER'!E31:U113, 8, FALSE)</f>
        <v>#N/A</v>
      </c>
      <c r="F22" s="185" t="e">
        <f>VLOOKUP(B22, 'New SY MASTER'!$E$9:$U$94, 9, FALSE)</f>
        <v>#N/A</v>
      </c>
      <c r="G22" s="185" t="e">
        <f>VLOOKUP(B22, 'New SY MASTER'!$E$9:$U$94, 10, FALSE)</f>
        <v>#N/A</v>
      </c>
      <c r="H22" s="185" t="e">
        <f>VLOOKUP(B22, 'New SY MASTER'!$E$9:$U$94, 11, FALSE)</f>
        <v>#N/A</v>
      </c>
      <c r="I22" s="185" t="e">
        <f>VLOOKUP(B22, 'New SY MASTER'!$E$9:$U$94,16, FALSE)</f>
        <v>#N/A</v>
      </c>
    </row>
    <row r="23" spans="1:9" s="89" customFormat="1" ht="115.2" customHeight="1" x14ac:dyDescent="0.3">
      <c r="A23" s="172" t="e">
        <f>VLOOKUP(B23, 'New SY MASTER'!$E$9:$U$94, 17, FALSE)</f>
        <v>#N/A</v>
      </c>
      <c r="B23" s="172" t="s">
        <v>103</v>
      </c>
      <c r="C23" s="172" t="e">
        <f>VLOOKUP(B23, 'New SY MASTER'!$E$9:$U$94, 5, FALSE)</f>
        <v>#N/A</v>
      </c>
      <c r="D23" s="172" t="e">
        <f>VLOOKUP(B23, 'New SY MASTER'!$E$9:$U$94, 7, FALSE)</f>
        <v>#N/A</v>
      </c>
      <c r="E23" s="172" t="e">
        <f>VLOOKUP(B23, 'New SY MASTER'!E33:U114, 8, FALSE)</f>
        <v>#N/A</v>
      </c>
      <c r="F23" s="185" t="e">
        <f>VLOOKUP(B23, 'New SY MASTER'!$E$9:$U$94, 9, FALSE)</f>
        <v>#N/A</v>
      </c>
      <c r="G23" s="185" t="e">
        <f>VLOOKUP(B23, 'New SY MASTER'!$E$9:$U$94, 10, FALSE)</f>
        <v>#N/A</v>
      </c>
      <c r="H23" s="185" t="e">
        <f>VLOOKUP(B23, 'New SY MASTER'!$E$9:$U$94, 11, FALSE)</f>
        <v>#N/A</v>
      </c>
      <c r="I23" s="185" t="e">
        <f>VLOOKUP(B23, 'New SY MASTER'!$E$9:$U$94,16, FALSE)</f>
        <v>#N/A</v>
      </c>
    </row>
    <row r="24" spans="1:9" s="89" customFormat="1" ht="118.2" customHeight="1" x14ac:dyDescent="0.3">
      <c r="A24" s="172" t="e">
        <f>VLOOKUP(B24, 'New SY MASTER'!$E$9:$U$94, 17, FALSE)</f>
        <v>#N/A</v>
      </c>
      <c r="B24" s="172" t="s">
        <v>104</v>
      </c>
      <c r="C24" s="172" t="e">
        <f>VLOOKUP(B24, 'New SY MASTER'!$E$9:$U$94, 5, FALSE)</f>
        <v>#N/A</v>
      </c>
      <c r="D24" s="172" t="e">
        <f>VLOOKUP(B24, 'New SY MASTER'!$E$9:$U$94, 7, FALSE)</f>
        <v>#N/A</v>
      </c>
      <c r="E24" s="172" t="e">
        <f>VLOOKUP(B24, 'New SY MASTER'!E34:U115, 8, FALSE)</f>
        <v>#N/A</v>
      </c>
      <c r="F24" s="185" t="e">
        <f>VLOOKUP(B24, 'New SY MASTER'!$E$9:$U$94, 9, FALSE)</f>
        <v>#N/A</v>
      </c>
      <c r="G24" s="185" t="e">
        <f>VLOOKUP(B24, 'New SY MASTER'!$E$9:$U$94, 10, FALSE)</f>
        <v>#N/A</v>
      </c>
      <c r="H24" s="185" t="e">
        <f>VLOOKUP(B24, 'New SY MASTER'!$E$9:$U$94, 11, FALSE)</f>
        <v>#N/A</v>
      </c>
      <c r="I24" s="185" t="e">
        <f>VLOOKUP(B24, 'New SY MASTER'!$E$9:$U$94,16, FALSE)</f>
        <v>#N/A</v>
      </c>
    </row>
    <row r="25" spans="1:9" s="89" customFormat="1" ht="99.6" customHeight="1" x14ac:dyDescent="0.3">
      <c r="A25" s="172" t="e">
        <f>VLOOKUP(B25, 'New SY MASTER'!$E$9:$U$94, 17, FALSE)</f>
        <v>#N/A</v>
      </c>
      <c r="B25" s="172" t="s">
        <v>105</v>
      </c>
      <c r="C25" s="172" t="e">
        <f>VLOOKUP(B25, 'New SY MASTER'!$E$9:$U$94, 5, FALSE)</f>
        <v>#N/A</v>
      </c>
      <c r="D25" s="172" t="e">
        <f>VLOOKUP(B25, 'New SY MASTER'!$E$9:$U$94, 7, FALSE)</f>
        <v>#N/A</v>
      </c>
      <c r="E25" s="172" t="e">
        <f>VLOOKUP(B25, 'New SY MASTER'!E35:U116, 8, FALSE)</f>
        <v>#N/A</v>
      </c>
      <c r="F25" s="185" t="e">
        <f>VLOOKUP(B25, 'New SY MASTER'!$E$9:$U$94, 9, FALSE)</f>
        <v>#N/A</v>
      </c>
      <c r="G25" s="185" t="e">
        <f>VLOOKUP(B25, 'New SY MASTER'!$E$9:$U$94, 10, FALSE)</f>
        <v>#N/A</v>
      </c>
      <c r="H25" s="185" t="e">
        <f>VLOOKUP(B25, 'New SY MASTER'!$E$9:$U$94, 11, FALSE)</f>
        <v>#N/A</v>
      </c>
      <c r="I25" s="185" t="e">
        <f>VLOOKUP(B25, 'New SY MASTER'!$E$9:$U$94,16, FALSE)</f>
        <v>#N/A</v>
      </c>
    </row>
    <row r="26" spans="1:9" s="89" customFormat="1" ht="99.6" customHeight="1" x14ac:dyDescent="0.3">
      <c r="A26" s="172" t="e">
        <f>VLOOKUP(B26, 'New SY MASTER'!$E$9:$U$94, 17, FALSE)</f>
        <v>#N/A</v>
      </c>
      <c r="B26" s="172" t="s">
        <v>106</v>
      </c>
      <c r="C26" s="172" t="e">
        <f>VLOOKUP(B26, 'New SY MASTER'!$E$9:$U$94, 5, FALSE)</f>
        <v>#N/A</v>
      </c>
      <c r="D26" s="172" t="e">
        <f>VLOOKUP(B26, 'New SY MASTER'!$E$9:$U$94, 7, FALSE)</f>
        <v>#N/A</v>
      </c>
      <c r="E26" s="172" t="e">
        <f>VLOOKUP(B26, 'New SY MASTER'!E36:U117, 8, FALSE)</f>
        <v>#N/A</v>
      </c>
      <c r="F26" s="185" t="e">
        <f>VLOOKUP(B26, 'New SY MASTER'!$E$9:$U$94, 9, FALSE)</f>
        <v>#N/A</v>
      </c>
      <c r="G26" s="185" t="e">
        <f>VLOOKUP(B26, 'New SY MASTER'!$E$9:$U$94, 10, FALSE)</f>
        <v>#N/A</v>
      </c>
      <c r="H26" s="185" t="e">
        <f>VLOOKUP(B26, 'New SY MASTER'!$E$9:$U$94, 11, FALSE)</f>
        <v>#N/A</v>
      </c>
      <c r="I26" s="185" t="e">
        <f>VLOOKUP(B26, 'New SY MASTER'!$E$9:$U$94,16, FALSE)</f>
        <v>#N/A</v>
      </c>
    </row>
    <row r="27" spans="1:9" s="89" customFormat="1" ht="64.95" customHeight="1" x14ac:dyDescent="0.3">
      <c r="A27" s="172" t="e">
        <f>VLOOKUP(B27, 'New SY MASTER'!$E$9:$U$94, 17, FALSE)</f>
        <v>#N/A</v>
      </c>
      <c r="B27" s="172" t="s">
        <v>107</v>
      </c>
      <c r="C27" s="172" t="e">
        <f>VLOOKUP(B27, 'New SY MASTER'!$E$9:$U$94, 5, FALSE)</f>
        <v>#N/A</v>
      </c>
      <c r="D27" s="172" t="e">
        <f>VLOOKUP(B27, 'New SY MASTER'!$E$9:$U$94, 7, FALSE)</f>
        <v>#N/A</v>
      </c>
      <c r="E27" s="172" t="e">
        <f>VLOOKUP(B27, 'New SY MASTER'!E37:U118, 8, FALSE)</f>
        <v>#N/A</v>
      </c>
      <c r="F27" s="185" t="e">
        <f>VLOOKUP(B27, 'New SY MASTER'!$E$9:$U$94, 9, FALSE)</f>
        <v>#N/A</v>
      </c>
      <c r="G27" s="185" t="e">
        <f>VLOOKUP(B27, 'New SY MASTER'!$E$9:$U$94, 10, FALSE)</f>
        <v>#N/A</v>
      </c>
      <c r="H27" s="185" t="e">
        <f>VLOOKUP(B27, 'New SY MASTER'!$E$9:$U$94, 11, FALSE)</f>
        <v>#N/A</v>
      </c>
      <c r="I27" s="185" t="e">
        <f>VLOOKUP(B27, 'New SY MASTER'!$E$9:$U$94,16, FALSE)</f>
        <v>#N/A</v>
      </c>
    </row>
    <row r="28" spans="1:9" s="89" customFormat="1" ht="120.6" customHeight="1" x14ac:dyDescent="0.3">
      <c r="A28" s="172" t="str">
        <f>VLOOKUP(B28, 'New SY MASTER'!$E$9:$U$94, 17, FALSE)</f>
        <v>C6 Student Updates 2026-27</v>
      </c>
      <c r="B28" s="172" t="s">
        <v>108</v>
      </c>
      <c r="C28" s="172" t="str">
        <f>VLOOKUP(B28, 'New SY MASTER'!$E$9:$U$94, 5, FALSE)</f>
        <v>Student, School Enrollment, Programs Fact</v>
      </c>
      <c r="D28" s="172" t="str">
        <f>VLOOKUP(B28, 'New SY MASTER'!$E$9:$U$94, 7, FALSE)</f>
        <v xml:space="preserve">Required if administered
K-12 </v>
      </c>
      <c r="E28" s="172" t="str">
        <f>VLOOKUP(B28, 'New SY MASTER'!E38:U119, 8, FALSE)</f>
        <v>Must be updated by 12:00 noon on snapshot deadline to be included in the Internal Snapshot, must reflect accurate PIMS internal snapshot as of date data in Student, School Enrollment and Programs Fact.</v>
      </c>
      <c r="F28" s="185" t="str">
        <f>VLOOKUP(B28, 'New SY MASTER'!$E$9:$U$94, 9, FALSE)</f>
        <v>As of 5/28 
(will display as 5/27 Snapshot Date)</v>
      </c>
      <c r="G28" s="185">
        <f>VLOOKUP(B28, 'New SY MASTER'!$E$9:$U$94, 10, FALSE)</f>
        <v>46534</v>
      </c>
      <c r="H28" s="185">
        <f>VLOOKUP(B28, 'New SY MASTER'!$E$9:$U$94, 11, FALSE)</f>
        <v>46168</v>
      </c>
      <c r="I28" s="185" t="str">
        <f>VLOOKUP(B28, 'New SY MASTER'!$E$9:$U$94,16, FALSE)</f>
        <v>NA</v>
      </c>
    </row>
    <row r="29" spans="1:9" s="89" customFormat="1" ht="115.95" customHeight="1" x14ac:dyDescent="0.3">
      <c r="A29" s="172" t="e">
        <f>VLOOKUP(B29, 'New SY MASTER'!$E$9:$U$94, 17, FALSE)</f>
        <v>#N/A</v>
      </c>
      <c r="B29" s="172" t="s">
        <v>109</v>
      </c>
      <c r="C29" s="172" t="e">
        <f>VLOOKUP(B29, 'New SY MASTER'!$E$9:$U$94, 5, FALSE)</f>
        <v>#N/A</v>
      </c>
      <c r="D29" s="172" t="e">
        <f>VLOOKUP(B29, 'New SY MASTER'!$E$9:$U$94, 7, FALSE)</f>
        <v>#N/A</v>
      </c>
      <c r="E29" s="172" t="e">
        <f>VLOOKUP(B29, 'New SY MASTER'!E39:U120, 8, FALSE)</f>
        <v>#N/A</v>
      </c>
      <c r="F29" s="185" t="e">
        <f>VLOOKUP(B29, 'New SY MASTER'!$E$9:$U$94, 9, FALSE)</f>
        <v>#N/A</v>
      </c>
      <c r="G29" s="185" t="e">
        <f>VLOOKUP(B29, 'New SY MASTER'!$E$9:$U$94, 10, FALSE)</f>
        <v>#N/A</v>
      </c>
      <c r="H29" s="185" t="e">
        <f>VLOOKUP(B29, 'New SY MASTER'!$E$9:$U$94, 11, FALSE)</f>
        <v>#N/A</v>
      </c>
      <c r="I29" s="185" t="e">
        <f>VLOOKUP(B29, 'New SY MASTER'!$E$9:$U$94,16, FALSE)</f>
        <v>#N/A</v>
      </c>
    </row>
    <row r="30" spans="1:9" s="89" customFormat="1" ht="124.2" customHeight="1" x14ac:dyDescent="0.3">
      <c r="A30" s="172" t="str">
        <f>VLOOKUP(B30, 'New SY MASTER'!$E$9:$U$94, 17, FALSE)</f>
        <v>C6 Student Updates 2026-27</v>
      </c>
      <c r="B30" s="172" t="s">
        <v>110</v>
      </c>
      <c r="C30" s="172" t="str">
        <f>VLOOKUP(B30, 'New SY MASTER'!$E$9:$U$94, 5, FALSE)</f>
        <v>Student, School Enrollment, Programs Fact</v>
      </c>
      <c r="D30" s="172" t="str">
        <f>VLOOKUP(B30, 'New SY MASTER'!$E$9:$U$94, 7, FALSE)</f>
        <v>Required if administered (denoted in Field No. 216)</v>
      </c>
      <c r="E30" s="172" t="str">
        <f>VLOOKUP(B30, 'New SY MASTER'!E40:U121, 8, FALSE)</f>
        <v>Must be updated by 12:00 noon on snapshot deadline to be included in the Internal Snapshot, must reflect accurate PIMS internal snapshot as of date data in Student, School Enrollment and Programs Fact.</v>
      </c>
      <c r="F30" s="185" t="str">
        <f>VLOOKUP(B30, 'New SY MASTER'!$E$9:$U$94, 9, FALSE)</f>
        <v>As of 5/28 
(will display as 5/27 Snapshot Date)</v>
      </c>
      <c r="G30" s="185">
        <f>VLOOKUP(B30, 'New SY MASTER'!$E$9:$U$94, 10, FALSE)</f>
        <v>46534</v>
      </c>
      <c r="H30" s="185">
        <f>VLOOKUP(B30, 'New SY MASTER'!$E$9:$U$94, 11, FALSE)</f>
        <v>46168</v>
      </c>
      <c r="I30" s="185">
        <f>VLOOKUP(B30, 'New SY MASTER'!$E$9:$U$94,16, FALSE)</f>
        <v>46549</v>
      </c>
    </row>
    <row r="31" spans="1:9" s="89" customFormat="1" ht="120.6" customHeight="1" x14ac:dyDescent="0.3">
      <c r="A31" s="172" t="str">
        <f>VLOOKUP(B31, 'New SY MASTER'!$E$9:$U$94, 17, FALSE)</f>
        <v>C6 Student Updates 2026-27</v>
      </c>
      <c r="B31" s="172" t="s">
        <v>111</v>
      </c>
      <c r="C31" s="172" t="str">
        <f>VLOOKUP(B31, 'New SY MASTER'!$E$9:$U$94, 5, FALSE)</f>
        <v>Student, School Enrollment, Programs Fact</v>
      </c>
      <c r="D31" s="172" t="str">
        <f>VLOOKUP(B31, 'New SY MASTER'!$E$9:$U$94, 7, FALSE)</f>
        <v>Required K-12</v>
      </c>
      <c r="E31" s="172" t="str">
        <f>VLOOKUP(B31, 'New SY MASTER'!E41:U122, 8, FALSE)</f>
        <v>Must be updated by 12:00 noon on the snapshot deadline to be included in the Internal Snapshot, must reflect accurate May 2 data in Student, School Enrollment and Programs Fact.</v>
      </c>
      <c r="F31" s="185">
        <f>VLOOKUP(B31, 'New SY MASTER'!$E$9:$U$94, 9, FALSE)</f>
        <v>46514</v>
      </c>
      <c r="G31" s="185">
        <f>VLOOKUP(B31, 'New SY MASTER'!$E$9:$U$94, 10, FALSE)</f>
        <v>46534</v>
      </c>
      <c r="H31" s="185">
        <f>VLOOKUP(B31, 'New SY MASTER'!$E$9:$U$94, 11, FALSE)</f>
        <v>46168</v>
      </c>
      <c r="I31" s="185" t="str">
        <f>VLOOKUP(B31, 'New SY MASTER'!$E$9:$U$94,16, FALSE)</f>
        <v>N/A</v>
      </c>
    </row>
    <row r="32" spans="1:9" s="89" customFormat="1" ht="118.2" customHeight="1" x14ac:dyDescent="0.3">
      <c r="A32" s="172" t="str">
        <f>VLOOKUP(B32, 'New SY MASTER'!$E$9:$U$94, 17, FALSE)</f>
        <v>C6 Student Updates 2026-27</v>
      </c>
      <c r="B32" s="172" t="s">
        <v>112</v>
      </c>
      <c r="C32" s="172" t="str">
        <f>VLOOKUP(B32, 'New SY MASTER'!$E$9:$U$94, 5, FALSE)</f>
        <v>Student, School Enrollment, Programs Fact</v>
      </c>
      <c r="D32" s="172" t="str">
        <f>VLOOKUP(B32, 'New SY MASTER'!$E$9:$U$94, 7, FALSE)</f>
        <v>Required if administered
K-12</v>
      </c>
      <c r="E32" s="172" t="str">
        <f>VLOOKUP(B32, 'New SY MASTER'!E42:U123, 8, FALSE)</f>
        <v>Must be updated by 12:00 noon on snapshot deadline to be included in the Internal Snapshot, must reflect accurate PIMS internal snapshot as of date data in Student, School Enrollment and Programs Fact.</v>
      </c>
      <c r="F32" s="185">
        <f>VLOOKUP(B32, 'New SY MASTER'!$E$9:$U$94, 9, FALSE)</f>
        <v>46535</v>
      </c>
      <c r="G32" s="185">
        <f>VLOOKUP(B32, 'New SY MASTER'!$E$9:$U$94, 10, FALSE)</f>
        <v>46552</v>
      </c>
      <c r="H32" s="185">
        <f>VLOOKUP(B32, 'New SY MASTER'!$E$9:$U$94, 11, FALSE)</f>
        <v>46183</v>
      </c>
      <c r="I32" s="185">
        <f>VLOOKUP(B32, 'New SY MASTER'!$E$9:$U$94,16, FALSE)</f>
        <v>46558</v>
      </c>
    </row>
    <row r="33" spans="1:9" s="89" customFormat="1" ht="121.2" customHeight="1" x14ac:dyDescent="0.3">
      <c r="A33" s="172" t="e">
        <f>VLOOKUP(B33, 'New SY MASTER'!$E$9:$U$94, 17, FALSE)</f>
        <v>#N/A</v>
      </c>
      <c r="B33" s="172" t="s">
        <v>113</v>
      </c>
      <c r="C33" s="172" t="e">
        <f>VLOOKUP(B33, 'New SY MASTER'!$E$9:$U$94, 5, FALSE)</f>
        <v>#N/A</v>
      </c>
      <c r="D33" s="172" t="e">
        <f>VLOOKUP(B33, 'New SY MASTER'!$E$9:$U$94, 7, FALSE)</f>
        <v>#N/A</v>
      </c>
      <c r="E33" s="172" t="e">
        <f>VLOOKUP(B33, 'New SY MASTER'!E43:U124, 8, FALSE)</f>
        <v>#N/A</v>
      </c>
      <c r="F33" s="185" t="e">
        <f>VLOOKUP(B33, 'New SY MASTER'!$E$9:$U$94, 9, FALSE)</f>
        <v>#N/A</v>
      </c>
      <c r="G33" s="185" t="e">
        <f>VLOOKUP(B33, 'New SY MASTER'!$E$9:$U$94, 10, FALSE)</f>
        <v>#N/A</v>
      </c>
      <c r="H33" s="185" t="e">
        <f>VLOOKUP(B33, 'New SY MASTER'!$E$9:$U$94, 11, FALSE)</f>
        <v>#N/A</v>
      </c>
      <c r="I33" s="185" t="e">
        <f>VLOOKUP(B33, 'New SY MASTER'!$E$9:$U$94,16, FALSE)</f>
        <v>#N/A</v>
      </c>
    </row>
    <row r="34" spans="1:9" s="89" customFormat="1" ht="93.6" x14ac:dyDescent="0.3">
      <c r="A34" s="172" t="str">
        <f>VLOOKUP(B34, 'New SY MASTER'!$E$9:$U$94, 17, FALSE)</f>
        <v>C6 Student Updates 2026-27</v>
      </c>
      <c r="B34" s="172" t="s">
        <v>114</v>
      </c>
      <c r="C34" s="172" t="str">
        <f>VLOOKUP(B34, 'New SY MASTER'!$E$9:$U$94, 5, FALSE)</f>
        <v>Student, School Enrollment, Programs Fact</v>
      </c>
      <c r="D34" s="172" t="str">
        <f>VLOOKUP(B34, 'New SY MASTER'!$E$9:$U$94, 7, FALSE)</f>
        <v>Required</v>
      </c>
      <c r="E34" s="172" t="str">
        <f>VLOOKUP(B34, 'New SY MASTER'!E46:U125, 8, FALSE)</f>
        <v>Must be updated by 12:00 noon on the snapshot deadline to be included in the Internal Snapshot
Internal Snapshot to collect year end student data</v>
      </c>
      <c r="F34" s="185">
        <f>VLOOKUP(B34, 'New SY MASTER'!$E$9:$U$94, 9, FALSE)</f>
        <v>46555</v>
      </c>
      <c r="G34" s="185">
        <f>VLOOKUP(B34, 'New SY MASTER'!$E$9:$U$94, 10, FALSE)</f>
        <v>46612</v>
      </c>
      <c r="H34" s="185">
        <f>VLOOKUP(B34, 'New SY MASTER'!$E$9:$U$94, 11, FALSE)</f>
        <v>46248</v>
      </c>
      <c r="I34" s="185">
        <f>VLOOKUP(B34, 'New SY MASTER'!$E$9:$U$94,16, FALSE)</f>
        <v>46620</v>
      </c>
    </row>
  </sheetData>
  <mergeCells count="10">
    <mergeCell ref="A1:I1"/>
    <mergeCell ref="A2:A3"/>
    <mergeCell ref="B2:B3"/>
    <mergeCell ref="C2:C3"/>
    <mergeCell ref="D2:D3"/>
    <mergeCell ref="E2:E3"/>
    <mergeCell ref="F2:F3"/>
    <mergeCell ref="G2:G3"/>
    <mergeCell ref="H2:H3"/>
    <mergeCell ref="I2:I3"/>
  </mergeCells>
  <phoneticPr fontId="21" type="noConversion"/>
  <conditionalFormatting sqref="B1:B1048576">
    <cfRule type="duplicateValues" dxfId="0" priority="1"/>
  </conditionalFormatting>
  <pageMargins left="0.25" right="0.25" top="0.75" bottom="0.75" header="0.3" footer="0.3"/>
  <pageSetup scale="59" fitToHeight="0" orientation="landscape" r:id="rId1"/>
  <headerFooter>
    <oddFooter>&amp;CPage &amp;P of &amp;N&amp;RDate Printed: &amp;D</oddFooter>
  </headerFooter>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0"/>
    <pageSetUpPr fitToPage="1"/>
  </sheetPr>
  <dimension ref="A1:L130"/>
  <sheetViews>
    <sheetView view="pageBreakPreview" zoomScaleNormal="100" zoomScaleSheetLayoutView="100" zoomScalePageLayoutView="110" workbookViewId="0">
      <selection activeCell="I98" sqref="I98:J98"/>
    </sheetView>
  </sheetViews>
  <sheetFormatPr defaultColWidth="9.109375" defaultRowHeight="14.4" x14ac:dyDescent="0.3"/>
  <cols>
    <col min="1" max="1" width="2.6640625" style="101" customWidth="1"/>
    <col min="2" max="2" width="1.33203125" style="101" customWidth="1"/>
    <col min="3" max="3" width="43.44140625" style="101" customWidth="1"/>
    <col min="4" max="4" width="11.109375" style="179" customWidth="1"/>
    <col min="5" max="5" width="10.77734375" style="179" customWidth="1"/>
    <col min="6" max="6" width="30.6640625" style="180" customWidth="1"/>
    <col min="7" max="7" width="22" style="101" customWidth="1"/>
    <col min="8" max="8" width="15.5546875" style="101" customWidth="1"/>
    <col min="9" max="9" width="23.88671875" style="101" customWidth="1"/>
    <col min="10" max="10" width="28.88671875" style="180" customWidth="1"/>
    <col min="11" max="11" width="1.6640625" style="101" customWidth="1"/>
    <col min="12" max="12" width="2.6640625" style="101" customWidth="1"/>
    <col min="13" max="16384" width="9.109375" style="101"/>
  </cols>
  <sheetData>
    <row r="1" spans="1:12" x14ac:dyDescent="0.3">
      <c r="A1" s="98"/>
      <c r="B1" s="98"/>
      <c r="C1" s="98"/>
      <c r="D1" s="99"/>
      <c r="E1" s="99"/>
      <c r="F1" s="100"/>
      <c r="G1" s="98"/>
      <c r="H1" s="98"/>
      <c r="I1" s="98"/>
      <c r="J1" s="100"/>
      <c r="K1" s="98"/>
      <c r="L1" s="98"/>
    </row>
    <row r="2" spans="1:12" ht="15" thickBot="1" x14ac:dyDescent="0.35">
      <c r="A2" s="102"/>
      <c r="B2" s="103"/>
      <c r="C2" s="103"/>
      <c r="D2" s="104"/>
      <c r="E2" s="104"/>
      <c r="F2" s="105"/>
      <c r="G2" s="103"/>
      <c r="H2" s="103"/>
      <c r="I2" s="103"/>
      <c r="J2" s="105"/>
      <c r="K2" s="103"/>
      <c r="L2" s="98"/>
    </row>
    <row r="3" spans="1:12" ht="21.6" customHeight="1" thickBot="1" x14ac:dyDescent="0.35">
      <c r="A3" s="98"/>
      <c r="B3" s="106"/>
      <c r="C3" s="349"/>
      <c r="D3" s="353" t="s">
        <v>678</v>
      </c>
      <c r="E3" s="353"/>
      <c r="F3" s="352"/>
      <c r="G3" s="352"/>
      <c r="H3" s="350"/>
      <c r="I3" s="350"/>
      <c r="J3" s="351"/>
      <c r="K3" s="106"/>
      <c r="L3" s="98"/>
    </row>
    <row r="4" spans="1:12" ht="15" thickBot="1" x14ac:dyDescent="0.35">
      <c r="A4" s="98"/>
      <c r="B4" s="106"/>
      <c r="C4" s="490" t="s">
        <v>711</v>
      </c>
      <c r="D4" s="490"/>
      <c r="E4" s="490"/>
      <c r="F4" s="490"/>
      <c r="G4" s="490"/>
      <c r="H4" s="490"/>
      <c r="I4" s="490"/>
      <c r="J4" s="490"/>
      <c r="K4" s="106"/>
      <c r="L4" s="98"/>
    </row>
    <row r="5" spans="1:12" s="109" customFormat="1" ht="21.6" customHeight="1" x14ac:dyDescent="0.3">
      <c r="A5" s="108"/>
      <c r="B5" s="106"/>
      <c r="C5" s="354"/>
      <c r="D5" s="355"/>
      <c r="E5" s="355"/>
      <c r="F5" s="362" t="s">
        <v>631</v>
      </c>
      <c r="G5" s="355"/>
      <c r="H5" s="355"/>
      <c r="I5" s="355"/>
      <c r="J5" s="356"/>
      <c r="K5" s="106"/>
      <c r="L5" s="108"/>
    </row>
    <row r="6" spans="1:12" s="109" customFormat="1" ht="21.6" customHeight="1" thickBot="1" x14ac:dyDescent="0.35">
      <c r="A6" s="108"/>
      <c r="B6" s="106"/>
      <c r="C6" s="357"/>
      <c r="D6" s="358" t="s">
        <v>630</v>
      </c>
      <c r="E6" s="359"/>
      <c r="F6" s="360"/>
      <c r="G6" s="359"/>
      <c r="H6" s="359"/>
      <c r="I6" s="359"/>
      <c r="J6" s="361"/>
      <c r="K6" s="106"/>
      <c r="L6" s="108"/>
    </row>
    <row r="7" spans="1:12" ht="21.6" thickBot="1" x14ac:dyDescent="0.35">
      <c r="A7" s="98"/>
      <c r="B7" s="106"/>
      <c r="C7" s="107"/>
      <c r="D7" s="107"/>
      <c r="E7" s="107"/>
      <c r="F7" s="107"/>
      <c r="G7" s="107"/>
      <c r="H7" s="107"/>
      <c r="I7" s="107"/>
      <c r="J7" s="107"/>
      <c r="K7" s="106"/>
      <c r="L7" s="98"/>
    </row>
    <row r="8" spans="1:12" s="109" customFormat="1" ht="18" x14ac:dyDescent="0.3">
      <c r="A8" s="108"/>
      <c r="B8" s="106"/>
      <c r="C8" s="345"/>
      <c r="D8" s="346"/>
      <c r="E8" s="346"/>
      <c r="F8" s="348" t="s">
        <v>681</v>
      </c>
      <c r="G8" s="346"/>
      <c r="H8" s="346"/>
      <c r="I8" s="346"/>
      <c r="J8" s="347"/>
      <c r="K8" s="106"/>
      <c r="L8" s="108"/>
    </row>
    <row r="9" spans="1:12" s="109" customFormat="1" ht="26.4" customHeight="1" x14ac:dyDescent="0.3">
      <c r="A9" s="108"/>
      <c r="B9" s="106"/>
      <c r="C9" s="292" t="s">
        <v>420</v>
      </c>
      <c r="D9" s="110" t="s">
        <v>628</v>
      </c>
      <c r="E9" s="110" t="s">
        <v>628</v>
      </c>
      <c r="F9" s="110" t="s">
        <v>26</v>
      </c>
      <c r="G9" s="493" t="s">
        <v>119</v>
      </c>
      <c r="H9" s="494"/>
      <c r="I9" s="110" t="s">
        <v>31</v>
      </c>
      <c r="J9" s="305" t="s">
        <v>32</v>
      </c>
      <c r="K9" s="106"/>
      <c r="L9" s="108"/>
    </row>
    <row r="10" spans="1:12" s="109" customFormat="1" x14ac:dyDescent="0.3">
      <c r="A10" s="108"/>
      <c r="B10" s="106"/>
      <c r="C10" s="293"/>
      <c r="D10" s="374" t="s">
        <v>164</v>
      </c>
      <c r="E10" s="374" t="s">
        <v>165</v>
      </c>
      <c r="F10" s="294"/>
      <c r="G10" s="110" t="s">
        <v>120</v>
      </c>
      <c r="H10" s="111" t="s">
        <v>121</v>
      </c>
      <c r="I10" s="294"/>
      <c r="J10" s="306"/>
      <c r="K10" s="106"/>
      <c r="L10" s="108"/>
    </row>
    <row r="11" spans="1:12" s="109" customFormat="1" ht="57.6" x14ac:dyDescent="0.3">
      <c r="A11" s="108"/>
      <c r="B11" s="106"/>
      <c r="C11" s="112" t="s">
        <v>208</v>
      </c>
      <c r="D11" s="247">
        <v>2025</v>
      </c>
      <c r="E11" s="247">
        <v>2026</v>
      </c>
      <c r="F11" s="114" t="s">
        <v>124</v>
      </c>
      <c r="G11" s="115">
        <v>46182</v>
      </c>
      <c r="H11" s="115">
        <v>46265</v>
      </c>
      <c r="I11" s="116" t="s">
        <v>499</v>
      </c>
      <c r="J11" s="117" t="s">
        <v>211</v>
      </c>
      <c r="K11" s="106"/>
      <c r="L11" s="108"/>
    </row>
    <row r="12" spans="1:12" s="109" customFormat="1" ht="21.6" customHeight="1" x14ac:dyDescent="0.3">
      <c r="A12" s="108"/>
      <c r="B12" s="106"/>
      <c r="C12" s="112" t="s">
        <v>213</v>
      </c>
      <c r="D12" s="113">
        <v>2025</v>
      </c>
      <c r="E12" s="113">
        <v>2026</v>
      </c>
      <c r="F12" s="114" t="s">
        <v>124</v>
      </c>
      <c r="G12" s="115">
        <v>46183</v>
      </c>
      <c r="H12" s="115">
        <v>46264</v>
      </c>
      <c r="I12" s="116" t="s">
        <v>214</v>
      </c>
      <c r="J12" s="118" t="s">
        <v>129</v>
      </c>
      <c r="K12" s="106"/>
      <c r="L12" s="108"/>
    </row>
    <row r="13" spans="1:12" s="109" customFormat="1" ht="28.8" x14ac:dyDescent="0.3">
      <c r="A13" s="108"/>
      <c r="B13" s="106"/>
      <c r="C13" s="112" t="s">
        <v>215</v>
      </c>
      <c r="D13" s="113">
        <v>2025</v>
      </c>
      <c r="E13" s="113">
        <v>2026</v>
      </c>
      <c r="F13" s="114" t="s">
        <v>124</v>
      </c>
      <c r="G13" s="115">
        <v>46186</v>
      </c>
      <c r="H13" s="115">
        <v>46264</v>
      </c>
      <c r="I13" s="116" t="s">
        <v>214</v>
      </c>
      <c r="J13" s="119" t="s">
        <v>218</v>
      </c>
      <c r="K13" s="106"/>
      <c r="L13" s="108"/>
    </row>
    <row r="14" spans="1:12" s="121" customFormat="1" ht="28.8" x14ac:dyDescent="0.3">
      <c r="A14" s="120"/>
      <c r="B14" s="106"/>
      <c r="C14" s="112" t="s">
        <v>219</v>
      </c>
      <c r="D14" s="113">
        <v>2025</v>
      </c>
      <c r="E14" s="113">
        <v>2026</v>
      </c>
      <c r="F14" s="114" t="s">
        <v>124</v>
      </c>
      <c r="G14" s="115">
        <v>46185</v>
      </c>
      <c r="H14" s="115">
        <v>46262</v>
      </c>
      <c r="I14" s="116" t="s">
        <v>221</v>
      </c>
      <c r="J14" s="118" t="s">
        <v>129</v>
      </c>
      <c r="K14" s="106"/>
      <c r="L14" s="98"/>
    </row>
    <row r="15" spans="1:12" s="121" customFormat="1" ht="29.4" thickBot="1" x14ac:dyDescent="0.35">
      <c r="A15" s="120"/>
      <c r="B15" s="106"/>
      <c r="C15" s="141" t="s">
        <v>419</v>
      </c>
      <c r="D15" s="123">
        <v>2025</v>
      </c>
      <c r="E15" s="123">
        <v>2026</v>
      </c>
      <c r="F15" s="248" t="s">
        <v>124</v>
      </c>
      <c r="G15" s="249">
        <v>46186</v>
      </c>
      <c r="H15" s="249">
        <v>46264</v>
      </c>
      <c r="I15" s="123" t="s">
        <v>214</v>
      </c>
      <c r="J15" s="250" t="s">
        <v>218</v>
      </c>
      <c r="K15" s="106"/>
      <c r="L15" s="98"/>
    </row>
    <row r="16" spans="1:12" ht="21.6" thickBot="1" x14ac:dyDescent="0.35">
      <c r="A16" s="98"/>
      <c r="B16" s="106"/>
      <c r="C16" s="107"/>
      <c r="D16" s="107"/>
      <c r="E16" s="107"/>
      <c r="F16" s="107"/>
      <c r="G16" s="107"/>
      <c r="H16" s="107"/>
      <c r="I16" s="107"/>
      <c r="J16" s="107"/>
      <c r="K16" s="106"/>
      <c r="L16" s="98"/>
    </row>
    <row r="17" spans="1:12" s="121" customFormat="1" ht="18" x14ac:dyDescent="0.3">
      <c r="A17" s="120"/>
      <c r="B17" s="106"/>
      <c r="C17" s="345"/>
      <c r="D17" s="346"/>
      <c r="E17" s="346"/>
      <c r="F17" s="346" t="s">
        <v>682</v>
      </c>
      <c r="G17" s="346"/>
      <c r="H17" s="346"/>
      <c r="I17" s="346"/>
      <c r="J17" s="347"/>
      <c r="K17" s="106"/>
      <c r="L17" s="98"/>
    </row>
    <row r="18" spans="1:12" ht="30.6" customHeight="1" x14ac:dyDescent="0.3">
      <c r="A18" s="98"/>
      <c r="B18" s="106"/>
      <c r="C18" s="307" t="s">
        <v>420</v>
      </c>
      <c r="D18" s="124" t="s">
        <v>628</v>
      </c>
      <c r="E18" s="124" t="s">
        <v>629</v>
      </c>
      <c r="F18" s="124" t="s">
        <v>26</v>
      </c>
      <c r="G18" s="497" t="s">
        <v>119</v>
      </c>
      <c r="H18" s="498"/>
      <c r="I18" s="124" t="s">
        <v>31</v>
      </c>
      <c r="J18" s="309" t="s">
        <v>32</v>
      </c>
      <c r="K18" s="106"/>
      <c r="L18" s="98"/>
    </row>
    <row r="19" spans="1:12" x14ac:dyDescent="0.3">
      <c r="A19" s="98"/>
      <c r="B19" s="106"/>
      <c r="C19" s="308"/>
      <c r="D19" s="373" t="s">
        <v>164</v>
      </c>
      <c r="E19" s="373" t="s">
        <v>165</v>
      </c>
      <c r="F19" s="298"/>
      <c r="G19" s="124" t="s">
        <v>120</v>
      </c>
      <c r="H19" s="125" t="s">
        <v>121</v>
      </c>
      <c r="I19" s="298"/>
      <c r="J19" s="310"/>
      <c r="K19" s="106"/>
      <c r="L19" s="98"/>
    </row>
    <row r="20" spans="1:12" x14ac:dyDescent="0.3">
      <c r="A20" s="98"/>
      <c r="B20" s="106"/>
      <c r="C20" s="291" t="s">
        <v>122</v>
      </c>
      <c r="D20" s="126"/>
      <c r="E20" s="126"/>
      <c r="F20" s="126"/>
      <c r="G20" s="127"/>
      <c r="H20" s="127"/>
      <c r="I20" s="127"/>
      <c r="J20" s="128"/>
      <c r="K20" s="106"/>
      <c r="L20" s="98"/>
    </row>
    <row r="21" spans="1:12" ht="21.6" customHeight="1" x14ac:dyDescent="0.3">
      <c r="A21" s="98"/>
      <c r="B21" s="106"/>
      <c r="C21" s="278" t="s">
        <v>436</v>
      </c>
      <c r="D21" s="247">
        <v>2026</v>
      </c>
      <c r="E21" s="247">
        <v>2027</v>
      </c>
      <c r="F21" s="279" t="s">
        <v>128</v>
      </c>
      <c r="G21" s="130">
        <v>46547</v>
      </c>
      <c r="H21" s="130">
        <v>46630</v>
      </c>
      <c r="I21" s="131" t="s">
        <v>693</v>
      </c>
      <c r="J21" s="251" t="s">
        <v>695</v>
      </c>
      <c r="K21" s="106"/>
      <c r="L21" s="98"/>
    </row>
    <row r="22" spans="1:12" ht="21.6" customHeight="1" x14ac:dyDescent="0.3">
      <c r="A22" s="98"/>
      <c r="B22" s="106"/>
      <c r="C22" s="278" t="s">
        <v>435</v>
      </c>
      <c r="D22" s="247">
        <v>2026</v>
      </c>
      <c r="E22" s="247">
        <v>2027</v>
      </c>
      <c r="F22" s="279" t="s">
        <v>128</v>
      </c>
      <c r="G22" s="130">
        <v>46547</v>
      </c>
      <c r="H22" s="130">
        <v>46630</v>
      </c>
      <c r="I22" s="131" t="s">
        <v>693</v>
      </c>
      <c r="J22" s="251" t="s">
        <v>696</v>
      </c>
      <c r="K22" s="106"/>
      <c r="L22" s="98"/>
    </row>
    <row r="23" spans="1:12" ht="21.6" customHeight="1" x14ac:dyDescent="0.3">
      <c r="A23" s="98"/>
      <c r="B23" s="106"/>
      <c r="C23" s="129" t="s">
        <v>515</v>
      </c>
      <c r="D23" s="113">
        <v>2025</v>
      </c>
      <c r="E23" s="113">
        <v>2026</v>
      </c>
      <c r="F23" s="114" t="s">
        <v>128</v>
      </c>
      <c r="G23" s="130">
        <v>46296</v>
      </c>
      <c r="H23" s="130">
        <v>46304</v>
      </c>
      <c r="I23" s="131" t="s">
        <v>496</v>
      </c>
      <c r="J23" s="132" t="s">
        <v>129</v>
      </c>
      <c r="K23" s="106"/>
      <c r="L23" s="98"/>
    </row>
    <row r="24" spans="1:12" ht="28.8" x14ac:dyDescent="0.3">
      <c r="A24" s="98"/>
      <c r="B24" s="106"/>
      <c r="C24" s="129" t="s">
        <v>446</v>
      </c>
      <c r="D24" s="113">
        <v>2025</v>
      </c>
      <c r="E24" s="113">
        <v>2026</v>
      </c>
      <c r="F24" s="114" t="s">
        <v>228</v>
      </c>
      <c r="G24" s="130">
        <v>46296</v>
      </c>
      <c r="H24" s="130">
        <v>46304</v>
      </c>
      <c r="I24" s="131" t="s">
        <v>496</v>
      </c>
      <c r="J24" s="132" t="s">
        <v>129</v>
      </c>
      <c r="K24" s="106"/>
      <c r="L24" s="98"/>
    </row>
    <row r="25" spans="1:12" x14ac:dyDescent="0.3">
      <c r="A25" s="98"/>
      <c r="B25" s="106"/>
      <c r="C25" s="291" t="s">
        <v>123</v>
      </c>
      <c r="D25" s="126"/>
      <c r="E25" s="126"/>
      <c r="F25" s="126"/>
      <c r="G25" s="126"/>
      <c r="H25" s="126"/>
      <c r="I25" s="126"/>
      <c r="J25" s="133"/>
      <c r="K25" s="106"/>
      <c r="L25" s="98"/>
    </row>
    <row r="26" spans="1:12" ht="28.8" x14ac:dyDescent="0.3">
      <c r="A26" s="98"/>
      <c r="B26" s="106"/>
      <c r="C26" s="134" t="s">
        <v>293</v>
      </c>
      <c r="D26" s="116">
        <v>2026</v>
      </c>
      <c r="E26" s="116">
        <v>2027</v>
      </c>
      <c r="F26" s="135" t="s">
        <v>124</v>
      </c>
      <c r="G26" s="130">
        <v>46296</v>
      </c>
      <c r="H26" s="130">
        <v>46329</v>
      </c>
      <c r="I26" s="131" t="s">
        <v>270</v>
      </c>
      <c r="J26" s="136">
        <v>46340</v>
      </c>
      <c r="K26" s="106"/>
      <c r="L26" s="98"/>
    </row>
    <row r="27" spans="1:12" ht="28.8" x14ac:dyDescent="0.3">
      <c r="A27" s="98"/>
      <c r="B27" s="106"/>
      <c r="C27" s="134" t="s">
        <v>365</v>
      </c>
      <c r="D27" s="116">
        <v>2026</v>
      </c>
      <c r="E27" s="116">
        <v>2027</v>
      </c>
      <c r="F27" s="135" t="s">
        <v>124</v>
      </c>
      <c r="G27" s="130">
        <v>46296</v>
      </c>
      <c r="H27" s="130">
        <v>46304</v>
      </c>
      <c r="I27" s="131" t="s">
        <v>496</v>
      </c>
      <c r="J27" s="136">
        <v>46340</v>
      </c>
      <c r="K27" s="106"/>
      <c r="L27" s="98"/>
    </row>
    <row r="28" spans="1:12" ht="28.8" x14ac:dyDescent="0.3">
      <c r="A28" s="98"/>
      <c r="B28" s="106"/>
      <c r="C28" s="134" t="s">
        <v>125</v>
      </c>
      <c r="D28" s="116">
        <v>2026</v>
      </c>
      <c r="E28" s="116">
        <v>2027</v>
      </c>
      <c r="F28" s="135" t="s">
        <v>124</v>
      </c>
      <c r="G28" s="130">
        <v>46296</v>
      </c>
      <c r="H28" s="130">
        <v>46304</v>
      </c>
      <c r="I28" s="131" t="s">
        <v>496</v>
      </c>
      <c r="J28" s="136" t="s">
        <v>129</v>
      </c>
      <c r="K28" s="106"/>
      <c r="L28" s="98"/>
    </row>
    <row r="29" spans="1:12" ht="28.8" x14ac:dyDescent="0.3">
      <c r="A29" s="98"/>
      <c r="B29" s="106"/>
      <c r="C29" s="137" t="s">
        <v>235</v>
      </c>
      <c r="D29" s="116">
        <v>2026</v>
      </c>
      <c r="E29" s="116">
        <v>2027</v>
      </c>
      <c r="F29" s="135" t="s">
        <v>124</v>
      </c>
      <c r="G29" s="130">
        <v>46296</v>
      </c>
      <c r="H29" s="130">
        <v>46304</v>
      </c>
      <c r="I29" s="138" t="s">
        <v>496</v>
      </c>
      <c r="J29" s="139" t="s">
        <v>142</v>
      </c>
      <c r="K29" s="106"/>
      <c r="L29" s="98"/>
    </row>
    <row r="30" spans="1:12" ht="43.2" x14ac:dyDescent="0.3">
      <c r="A30" s="98"/>
      <c r="B30" s="106"/>
      <c r="C30" s="134" t="s">
        <v>368</v>
      </c>
      <c r="D30" s="116">
        <v>2026</v>
      </c>
      <c r="E30" s="116">
        <v>2027</v>
      </c>
      <c r="F30" s="135" t="s">
        <v>124</v>
      </c>
      <c r="G30" s="130">
        <v>46296</v>
      </c>
      <c r="H30" s="130">
        <v>46304</v>
      </c>
      <c r="I30" s="138" t="s">
        <v>496</v>
      </c>
      <c r="J30" s="140" t="s">
        <v>599</v>
      </c>
      <c r="K30" s="106"/>
      <c r="L30" s="98"/>
    </row>
    <row r="31" spans="1:12" s="109" customFormat="1" ht="29.4" thickBot="1" x14ac:dyDescent="0.35">
      <c r="A31" s="108"/>
      <c r="B31" s="106"/>
      <c r="C31" s="141" t="s">
        <v>169</v>
      </c>
      <c r="D31" s="123">
        <v>2026</v>
      </c>
      <c r="E31" s="123">
        <v>2027</v>
      </c>
      <c r="F31" s="142" t="s">
        <v>124</v>
      </c>
      <c r="G31" s="143">
        <v>46296</v>
      </c>
      <c r="H31" s="143">
        <v>46304</v>
      </c>
      <c r="I31" s="123" t="s">
        <v>496</v>
      </c>
      <c r="J31" s="144" t="s">
        <v>497</v>
      </c>
      <c r="K31" s="106"/>
      <c r="L31" s="108"/>
    </row>
    <row r="32" spans="1:12" ht="21.6" thickBot="1" x14ac:dyDescent="0.35">
      <c r="A32" s="98"/>
      <c r="B32" s="106"/>
      <c r="C32" s="107"/>
      <c r="D32" s="107"/>
      <c r="E32" s="107"/>
      <c r="F32" s="107"/>
      <c r="G32" s="107"/>
      <c r="H32" s="107"/>
      <c r="I32" s="107"/>
      <c r="J32" s="107"/>
      <c r="K32" s="106"/>
      <c r="L32" s="98"/>
    </row>
    <row r="33" spans="1:12" ht="18" x14ac:dyDescent="0.3">
      <c r="A33" s="98"/>
      <c r="B33" s="106"/>
      <c r="C33" s="345"/>
      <c r="D33" s="346"/>
      <c r="E33" s="346"/>
      <c r="F33" s="346" t="s">
        <v>683</v>
      </c>
      <c r="G33" s="346"/>
      <c r="H33" s="346"/>
      <c r="I33" s="346"/>
      <c r="J33" s="347"/>
      <c r="K33" s="106"/>
      <c r="L33" s="98"/>
    </row>
    <row r="34" spans="1:12" ht="14.4" customHeight="1" x14ac:dyDescent="0.3">
      <c r="A34" s="98"/>
      <c r="B34" s="106"/>
      <c r="C34" s="295" t="s">
        <v>420</v>
      </c>
      <c r="D34" s="145" t="s">
        <v>628</v>
      </c>
      <c r="E34" s="145" t="s">
        <v>628</v>
      </c>
      <c r="F34" s="145" t="s">
        <v>26</v>
      </c>
      <c r="G34" s="495" t="s">
        <v>119</v>
      </c>
      <c r="H34" s="496"/>
      <c r="I34" s="145" t="s">
        <v>31</v>
      </c>
      <c r="J34" s="311" t="s">
        <v>32</v>
      </c>
      <c r="K34" s="106"/>
      <c r="L34" s="98"/>
    </row>
    <row r="35" spans="1:12" x14ac:dyDescent="0.3">
      <c r="A35" s="98"/>
      <c r="B35" s="106"/>
      <c r="C35" s="338"/>
      <c r="D35" s="375" t="s">
        <v>164</v>
      </c>
      <c r="E35" s="375" t="s">
        <v>165</v>
      </c>
      <c r="F35" s="339"/>
      <c r="G35" s="145" t="s">
        <v>120</v>
      </c>
      <c r="H35" s="146" t="s">
        <v>121</v>
      </c>
      <c r="I35" s="296"/>
      <c r="J35" s="312"/>
      <c r="K35" s="106"/>
      <c r="L35" s="98"/>
    </row>
    <row r="36" spans="1:12" ht="21.6" customHeight="1" x14ac:dyDescent="0.3">
      <c r="A36" s="98"/>
      <c r="B36" s="106"/>
      <c r="C36" s="147" t="s">
        <v>127</v>
      </c>
      <c r="D36" s="138">
        <v>2025</v>
      </c>
      <c r="E36" s="138">
        <v>2026</v>
      </c>
      <c r="F36" s="149" t="s">
        <v>128</v>
      </c>
      <c r="G36" s="130">
        <v>45992</v>
      </c>
      <c r="H36" s="130">
        <v>46010</v>
      </c>
      <c r="I36" s="138" t="s">
        <v>180</v>
      </c>
      <c r="J36" s="313" t="s">
        <v>129</v>
      </c>
      <c r="K36" s="106"/>
      <c r="L36" s="98"/>
    </row>
    <row r="37" spans="1:12" ht="21.6" customHeight="1" thickBot="1" x14ac:dyDescent="0.35">
      <c r="A37" s="98"/>
      <c r="B37" s="106"/>
      <c r="C37" s="122" t="s">
        <v>240</v>
      </c>
      <c r="D37" s="123">
        <v>2026</v>
      </c>
      <c r="E37" s="123">
        <v>2027</v>
      </c>
      <c r="F37" s="150" t="s">
        <v>26</v>
      </c>
      <c r="G37" s="143">
        <v>46357</v>
      </c>
      <c r="H37" s="143">
        <v>46374</v>
      </c>
      <c r="I37" s="123" t="s">
        <v>669</v>
      </c>
      <c r="J37" s="314"/>
      <c r="K37" s="106"/>
      <c r="L37" s="98"/>
    </row>
    <row r="38" spans="1:12" ht="21.6" thickBot="1" x14ac:dyDescent="0.35">
      <c r="A38" s="98"/>
      <c r="B38" s="106"/>
      <c r="C38" s="107"/>
      <c r="D38" s="107"/>
      <c r="E38" s="107"/>
      <c r="F38" s="107"/>
      <c r="G38" s="107"/>
      <c r="H38" s="107"/>
      <c r="I38" s="107"/>
      <c r="J38" s="107"/>
      <c r="K38" s="106"/>
      <c r="L38" s="98"/>
    </row>
    <row r="39" spans="1:12" s="109" customFormat="1" ht="18" x14ac:dyDescent="0.3">
      <c r="A39" s="108"/>
      <c r="B39" s="106"/>
      <c r="C39" s="345"/>
      <c r="D39" s="346"/>
      <c r="E39" s="346"/>
      <c r="F39" s="346" t="s">
        <v>684</v>
      </c>
      <c r="G39" s="346"/>
      <c r="H39" s="346"/>
      <c r="I39" s="346"/>
      <c r="J39" s="347"/>
      <c r="K39" s="106"/>
      <c r="L39" s="108"/>
    </row>
    <row r="40" spans="1:12" ht="14.4" customHeight="1" x14ac:dyDescent="0.3">
      <c r="A40" s="98"/>
      <c r="B40" s="106"/>
      <c r="C40" s="331" t="s">
        <v>420</v>
      </c>
      <c r="D40" s="151" t="s">
        <v>628</v>
      </c>
      <c r="E40" s="151" t="s">
        <v>628</v>
      </c>
      <c r="F40" s="151" t="s">
        <v>26</v>
      </c>
      <c r="G40" s="501" t="s">
        <v>119</v>
      </c>
      <c r="H40" s="502"/>
      <c r="I40" s="151" t="s">
        <v>31</v>
      </c>
      <c r="J40" s="315" t="s">
        <v>32</v>
      </c>
      <c r="K40" s="106"/>
      <c r="L40" s="98"/>
    </row>
    <row r="41" spans="1:12" x14ac:dyDescent="0.3">
      <c r="A41" s="98"/>
      <c r="B41" s="106"/>
      <c r="C41" s="332"/>
      <c r="D41" s="376" t="s">
        <v>164</v>
      </c>
      <c r="E41" s="376" t="s">
        <v>165</v>
      </c>
      <c r="F41" s="299"/>
      <c r="G41" s="151" t="s">
        <v>120</v>
      </c>
      <c r="H41" s="152" t="s">
        <v>121</v>
      </c>
      <c r="I41" s="299"/>
      <c r="J41" s="316"/>
      <c r="K41" s="106"/>
      <c r="L41" s="98"/>
    </row>
    <row r="42" spans="1:12" ht="21.6" customHeight="1" x14ac:dyDescent="0.3">
      <c r="A42" s="98"/>
      <c r="B42" s="106"/>
      <c r="C42" s="147" t="s">
        <v>127</v>
      </c>
      <c r="D42" s="138">
        <v>2025</v>
      </c>
      <c r="E42" s="138">
        <v>2026</v>
      </c>
      <c r="F42" s="149" t="s">
        <v>128</v>
      </c>
      <c r="G42" s="130">
        <v>45711</v>
      </c>
      <c r="H42" s="130">
        <v>45723</v>
      </c>
      <c r="I42" s="138" t="s">
        <v>180</v>
      </c>
      <c r="J42" s="313" t="s">
        <v>129</v>
      </c>
      <c r="K42" s="106"/>
      <c r="L42" s="98"/>
    </row>
    <row r="43" spans="1:12" s="109" customFormat="1" ht="29.4" thickBot="1" x14ac:dyDescent="0.35">
      <c r="A43" s="108"/>
      <c r="B43" s="106"/>
      <c r="C43" s="122" t="s">
        <v>455</v>
      </c>
      <c r="D43" s="246">
        <v>2026</v>
      </c>
      <c r="E43" s="246">
        <v>2027</v>
      </c>
      <c r="F43" s="150" t="s">
        <v>124</v>
      </c>
      <c r="G43" s="143">
        <v>46441</v>
      </c>
      <c r="H43" s="143">
        <v>46453</v>
      </c>
      <c r="I43" s="123" t="s">
        <v>129</v>
      </c>
      <c r="J43" s="314"/>
      <c r="K43" s="106"/>
      <c r="L43" s="108"/>
    </row>
    <row r="44" spans="1:12" ht="21.6" thickBot="1" x14ac:dyDescent="0.35">
      <c r="A44" s="98"/>
      <c r="B44" s="106"/>
      <c r="C44" s="107"/>
      <c r="D44" s="107"/>
      <c r="E44" s="107"/>
      <c r="F44" s="107"/>
      <c r="G44" s="107"/>
      <c r="H44" s="107"/>
      <c r="I44" s="107"/>
      <c r="J44" s="107"/>
      <c r="K44" s="106"/>
      <c r="L44" s="98"/>
    </row>
    <row r="45" spans="1:12" s="106" customFormat="1" ht="18" x14ac:dyDescent="0.3">
      <c r="A45" s="120"/>
      <c r="C45" s="345"/>
      <c r="D45" s="346"/>
      <c r="E45" s="346"/>
      <c r="F45" s="346" t="s">
        <v>685</v>
      </c>
      <c r="G45" s="346"/>
      <c r="H45" s="346"/>
      <c r="I45" s="346"/>
      <c r="J45" s="347"/>
      <c r="L45" s="120"/>
    </row>
    <row r="46" spans="1:12" s="106" customFormat="1" ht="14.4" customHeight="1" x14ac:dyDescent="0.3">
      <c r="A46" s="98"/>
      <c r="C46" s="333" t="s">
        <v>420</v>
      </c>
      <c r="D46" s="153" t="s">
        <v>628</v>
      </c>
      <c r="E46" s="153" t="s">
        <v>628</v>
      </c>
      <c r="F46" s="153" t="s">
        <v>26</v>
      </c>
      <c r="G46" s="491" t="s">
        <v>119</v>
      </c>
      <c r="H46" s="492"/>
      <c r="I46" s="153" t="s">
        <v>31</v>
      </c>
      <c r="J46" s="335" t="s">
        <v>32</v>
      </c>
      <c r="L46" s="98"/>
    </row>
    <row r="47" spans="1:12" x14ac:dyDescent="0.3">
      <c r="A47" s="98"/>
      <c r="B47" s="106"/>
      <c r="C47" s="334"/>
      <c r="D47" s="153" t="s">
        <v>164</v>
      </c>
      <c r="E47" s="153" t="s">
        <v>165</v>
      </c>
      <c r="F47" s="330"/>
      <c r="G47" s="153" t="s">
        <v>120</v>
      </c>
      <c r="H47" s="154" t="s">
        <v>121</v>
      </c>
      <c r="I47" s="297"/>
      <c r="J47" s="336"/>
      <c r="K47" s="106"/>
      <c r="L47" s="98"/>
    </row>
    <row r="48" spans="1:12" ht="14.4" customHeight="1" x14ac:dyDescent="0.3">
      <c r="A48" s="98"/>
      <c r="B48" s="106"/>
      <c r="C48" s="340" t="s">
        <v>359</v>
      </c>
      <c r="D48" s="377"/>
      <c r="E48" s="377"/>
      <c r="F48" s="377"/>
      <c r="G48" s="340"/>
      <c r="H48" s="303"/>
      <c r="I48" s="303"/>
      <c r="J48" s="304"/>
      <c r="K48" s="106"/>
      <c r="L48" s="98"/>
    </row>
    <row r="49" spans="1:12" s="109" customFormat="1" ht="21.6" customHeight="1" x14ac:dyDescent="0.3">
      <c r="A49" s="108"/>
      <c r="B49" s="366"/>
      <c r="C49" s="112" t="s">
        <v>633</v>
      </c>
      <c r="D49" s="148">
        <v>2026</v>
      </c>
      <c r="E49" s="148">
        <v>2027</v>
      </c>
      <c r="F49" s="149" t="s">
        <v>124</v>
      </c>
      <c r="G49" s="130">
        <v>46524</v>
      </c>
      <c r="H49" s="130">
        <v>46568</v>
      </c>
      <c r="I49" s="138" t="s">
        <v>701</v>
      </c>
      <c r="J49" s="364">
        <v>46598</v>
      </c>
      <c r="K49" s="365"/>
      <c r="L49" s="108"/>
    </row>
    <row r="50" spans="1:12" ht="21.6" customHeight="1" x14ac:dyDescent="0.3">
      <c r="A50" s="98"/>
      <c r="B50" s="106"/>
      <c r="C50" s="155" t="s">
        <v>130</v>
      </c>
      <c r="D50" s="156">
        <v>2025</v>
      </c>
      <c r="E50" s="156">
        <v>2026</v>
      </c>
      <c r="F50" s="149" t="s">
        <v>26</v>
      </c>
      <c r="G50" s="130">
        <v>45809</v>
      </c>
      <c r="H50" s="130">
        <v>45855</v>
      </c>
      <c r="I50" s="138" t="s">
        <v>669</v>
      </c>
      <c r="J50" s="300" t="s">
        <v>129</v>
      </c>
      <c r="K50" s="106"/>
      <c r="L50" s="98"/>
    </row>
    <row r="51" spans="1:12" ht="21.6" customHeight="1" x14ac:dyDescent="0.3">
      <c r="A51" s="98"/>
      <c r="B51" s="106"/>
      <c r="C51" s="157" t="s">
        <v>247</v>
      </c>
      <c r="D51" s="148">
        <v>2026</v>
      </c>
      <c r="E51" s="148">
        <v>2027</v>
      </c>
      <c r="F51" s="149" t="s">
        <v>26</v>
      </c>
      <c r="G51" s="130">
        <v>46539</v>
      </c>
      <c r="H51" s="130">
        <v>46584</v>
      </c>
      <c r="I51" s="138" t="s">
        <v>670</v>
      </c>
      <c r="J51" s="301"/>
      <c r="K51" s="106"/>
      <c r="L51" s="98"/>
    </row>
    <row r="52" spans="1:12" ht="21.6" customHeight="1" x14ac:dyDescent="0.3">
      <c r="A52" s="98"/>
      <c r="B52" s="106"/>
      <c r="C52" s="157" t="s">
        <v>250</v>
      </c>
      <c r="D52" s="148">
        <v>2026</v>
      </c>
      <c r="E52" s="148">
        <v>2027</v>
      </c>
      <c r="F52" s="149" t="s">
        <v>26</v>
      </c>
      <c r="G52" s="130">
        <v>46539</v>
      </c>
      <c r="H52" s="130">
        <v>46584</v>
      </c>
      <c r="I52" s="138" t="s">
        <v>507</v>
      </c>
      <c r="J52" s="302"/>
      <c r="K52" s="106"/>
      <c r="L52" s="98"/>
    </row>
    <row r="53" spans="1:12" s="109" customFormat="1" ht="21.6" customHeight="1" thickBot="1" x14ac:dyDescent="0.35">
      <c r="A53" s="108"/>
      <c r="B53" s="343"/>
      <c r="C53" s="122" t="s">
        <v>634</v>
      </c>
      <c r="D53" s="341">
        <v>2026</v>
      </c>
      <c r="E53" s="341">
        <v>2027</v>
      </c>
      <c r="F53" s="150" t="s">
        <v>124</v>
      </c>
      <c r="G53" s="143">
        <v>46539</v>
      </c>
      <c r="H53" s="143">
        <v>46568</v>
      </c>
      <c r="I53" s="123" t="s">
        <v>700</v>
      </c>
      <c r="J53" s="158">
        <v>46626</v>
      </c>
      <c r="K53" s="342"/>
      <c r="L53" s="108"/>
    </row>
    <row r="54" spans="1:12" s="109" customFormat="1" ht="26.4" customHeight="1" thickBot="1" x14ac:dyDescent="0.35">
      <c r="A54" s="290"/>
      <c r="B54" s="290"/>
      <c r="C54" s="290"/>
      <c r="D54" s="290"/>
      <c r="E54" s="290"/>
      <c r="F54" s="290" t="s">
        <v>675</v>
      </c>
      <c r="G54" s="290"/>
      <c r="H54" s="290"/>
      <c r="I54" s="290"/>
      <c r="J54" s="290"/>
      <c r="K54" s="290"/>
      <c r="L54" s="290"/>
    </row>
    <row r="55" spans="1:12" s="109" customFormat="1" ht="18" customHeight="1" x14ac:dyDescent="0.3">
      <c r="A55" s="108"/>
      <c r="B55" s="106"/>
      <c r="C55" s="327"/>
      <c r="D55" s="328"/>
      <c r="E55" s="328"/>
      <c r="F55" s="344" t="s">
        <v>686</v>
      </c>
      <c r="G55" s="328"/>
      <c r="H55" s="328"/>
      <c r="I55" s="328"/>
      <c r="J55" s="329"/>
      <c r="K55" s="106"/>
      <c r="L55" s="108"/>
    </row>
    <row r="56" spans="1:12" s="121" customFormat="1" ht="14.4" customHeight="1" x14ac:dyDescent="0.3">
      <c r="A56" s="120"/>
      <c r="B56" s="106"/>
      <c r="C56" s="325" t="s">
        <v>420</v>
      </c>
      <c r="D56" s="159" t="s">
        <v>628</v>
      </c>
      <c r="E56" s="159" t="s">
        <v>628</v>
      </c>
      <c r="F56" s="159" t="s">
        <v>26</v>
      </c>
      <c r="G56" s="485" t="s">
        <v>119</v>
      </c>
      <c r="H56" s="486"/>
      <c r="I56" s="159" t="s">
        <v>31</v>
      </c>
      <c r="J56" s="317" t="s">
        <v>32</v>
      </c>
      <c r="K56" s="106"/>
      <c r="L56" s="120"/>
    </row>
    <row r="57" spans="1:12" s="121" customFormat="1" x14ac:dyDescent="0.3">
      <c r="A57" s="120"/>
      <c r="B57" s="106"/>
      <c r="C57" s="326"/>
      <c r="D57" s="159" t="s">
        <v>164</v>
      </c>
      <c r="E57" s="159" t="s">
        <v>165</v>
      </c>
      <c r="F57" s="322"/>
      <c r="G57" s="159" t="s">
        <v>120</v>
      </c>
      <c r="H57" s="160" t="s">
        <v>121</v>
      </c>
      <c r="I57" s="322"/>
      <c r="J57" s="318"/>
      <c r="K57" s="106"/>
      <c r="L57" s="120"/>
    </row>
    <row r="58" spans="1:12" x14ac:dyDescent="0.3">
      <c r="A58" s="98"/>
      <c r="B58" s="106"/>
      <c r="C58" s="155" t="s">
        <v>127</v>
      </c>
      <c r="D58" s="175">
        <v>2025</v>
      </c>
      <c r="E58" s="175">
        <v>2026</v>
      </c>
      <c r="F58" s="149" t="s">
        <v>128</v>
      </c>
      <c r="G58" s="162">
        <v>45817</v>
      </c>
      <c r="H58" s="162">
        <v>45900</v>
      </c>
      <c r="I58" s="116" t="s">
        <v>180</v>
      </c>
      <c r="J58" s="117" t="s">
        <v>129</v>
      </c>
      <c r="K58" s="106"/>
      <c r="L58" s="98"/>
    </row>
    <row r="59" spans="1:12" x14ac:dyDescent="0.3">
      <c r="A59" s="98"/>
      <c r="B59" s="106"/>
      <c r="C59" s="112" t="s">
        <v>515</v>
      </c>
      <c r="D59" s="175">
        <v>2026</v>
      </c>
      <c r="E59" s="175">
        <v>2027</v>
      </c>
      <c r="F59" s="149" t="s">
        <v>128</v>
      </c>
      <c r="G59" s="130">
        <v>46547</v>
      </c>
      <c r="H59" s="130">
        <v>46630</v>
      </c>
      <c r="I59" s="138" t="s">
        <v>129</v>
      </c>
      <c r="J59" s="118" t="s">
        <v>129</v>
      </c>
      <c r="K59" s="106"/>
      <c r="L59" s="98"/>
    </row>
    <row r="60" spans="1:12" ht="57.6" x14ac:dyDescent="0.3">
      <c r="A60" s="98"/>
      <c r="B60" s="106"/>
      <c r="C60" s="112" t="s">
        <v>208</v>
      </c>
      <c r="D60" s="175">
        <v>2026</v>
      </c>
      <c r="E60" s="175">
        <v>2027</v>
      </c>
      <c r="F60" s="149" t="s">
        <v>124</v>
      </c>
      <c r="G60" s="130">
        <v>46547</v>
      </c>
      <c r="H60" s="130">
        <v>46630</v>
      </c>
      <c r="I60" s="138" t="s">
        <v>694</v>
      </c>
      <c r="J60" s="118" t="s">
        <v>211</v>
      </c>
      <c r="K60" s="106"/>
      <c r="L60" s="98"/>
    </row>
    <row r="61" spans="1:12" x14ac:dyDescent="0.3">
      <c r="A61" s="98"/>
      <c r="B61" s="106"/>
      <c r="C61" s="112" t="s">
        <v>213</v>
      </c>
      <c r="D61" s="161">
        <v>2026</v>
      </c>
      <c r="E61" s="161">
        <v>2027</v>
      </c>
      <c r="F61" s="149" t="s">
        <v>124</v>
      </c>
      <c r="G61" s="163">
        <v>46547</v>
      </c>
      <c r="H61" s="163">
        <v>46630</v>
      </c>
      <c r="I61" s="138" t="s">
        <v>694</v>
      </c>
      <c r="J61" s="118" t="s">
        <v>129</v>
      </c>
      <c r="K61" s="106"/>
      <c r="L61" s="98"/>
    </row>
    <row r="62" spans="1:12" ht="28.8" x14ac:dyDescent="0.3">
      <c r="A62" s="98"/>
      <c r="B62" s="106"/>
      <c r="C62" s="112" t="s">
        <v>215</v>
      </c>
      <c r="D62" s="161">
        <v>2026</v>
      </c>
      <c r="E62" s="161">
        <v>2027</v>
      </c>
      <c r="F62" s="149" t="s">
        <v>124</v>
      </c>
      <c r="G62" s="163">
        <v>46547</v>
      </c>
      <c r="H62" s="163">
        <v>46630</v>
      </c>
      <c r="I62" s="138" t="s">
        <v>499</v>
      </c>
      <c r="J62" s="118" t="s">
        <v>218</v>
      </c>
      <c r="K62" s="106"/>
      <c r="L62" s="98"/>
    </row>
    <row r="63" spans="1:12" x14ac:dyDescent="0.3">
      <c r="A63" s="98"/>
      <c r="B63" s="106"/>
      <c r="C63" s="112" t="s">
        <v>454</v>
      </c>
      <c r="D63" s="161">
        <v>2026</v>
      </c>
      <c r="E63" s="161">
        <v>2027</v>
      </c>
      <c r="F63" s="149" t="s">
        <v>124</v>
      </c>
      <c r="G63" s="163">
        <v>46549</v>
      </c>
      <c r="H63" s="163">
        <v>46626</v>
      </c>
      <c r="I63" s="138" t="s">
        <v>694</v>
      </c>
      <c r="J63" s="118" t="s">
        <v>129</v>
      </c>
      <c r="K63" s="106"/>
      <c r="L63" s="98"/>
    </row>
    <row r="64" spans="1:12" ht="28.8" x14ac:dyDescent="0.3">
      <c r="A64" s="98"/>
      <c r="B64" s="106"/>
      <c r="C64" s="134" t="s">
        <v>419</v>
      </c>
      <c r="D64" s="175">
        <v>2026</v>
      </c>
      <c r="E64" s="175">
        <v>2027</v>
      </c>
      <c r="F64" s="135" t="s">
        <v>124</v>
      </c>
      <c r="G64" s="163">
        <v>46547</v>
      </c>
      <c r="H64" s="163">
        <v>46630</v>
      </c>
      <c r="I64" s="138" t="s">
        <v>694</v>
      </c>
      <c r="J64" s="251" t="s">
        <v>218</v>
      </c>
      <c r="K64" s="106"/>
      <c r="L64" s="98"/>
    </row>
    <row r="65" spans="1:12" x14ac:dyDescent="0.3">
      <c r="A65" s="98"/>
      <c r="B65" s="106"/>
      <c r="C65" s="112" t="s">
        <v>436</v>
      </c>
      <c r="D65" s="175">
        <v>2026</v>
      </c>
      <c r="E65" s="175">
        <v>2027</v>
      </c>
      <c r="F65" s="135" t="s">
        <v>128</v>
      </c>
      <c r="G65" s="163">
        <v>46547</v>
      </c>
      <c r="H65" s="163">
        <v>46630</v>
      </c>
      <c r="I65" s="138" t="s">
        <v>693</v>
      </c>
      <c r="J65" s="251" t="s">
        <v>695</v>
      </c>
      <c r="K65" s="106"/>
      <c r="L65" s="98"/>
    </row>
    <row r="66" spans="1:12" x14ac:dyDescent="0.3">
      <c r="A66" s="98"/>
      <c r="B66" s="106"/>
      <c r="C66" s="112" t="s">
        <v>435</v>
      </c>
      <c r="D66" s="175">
        <v>2026</v>
      </c>
      <c r="E66" s="175">
        <v>2027</v>
      </c>
      <c r="F66" s="135" t="s">
        <v>128</v>
      </c>
      <c r="G66" s="163">
        <v>46547</v>
      </c>
      <c r="H66" s="163">
        <v>46630</v>
      </c>
      <c r="I66" s="138" t="s">
        <v>693</v>
      </c>
      <c r="J66" s="251" t="s">
        <v>696</v>
      </c>
      <c r="K66" s="106"/>
      <c r="L66" s="98"/>
    </row>
    <row r="67" spans="1:12" ht="21.6" thickBot="1" x14ac:dyDescent="0.35">
      <c r="A67" s="98"/>
      <c r="B67" s="106"/>
      <c r="C67" s="107"/>
      <c r="D67" s="107"/>
      <c r="E67" s="107"/>
      <c r="F67" s="107"/>
      <c r="G67" s="107"/>
      <c r="H67" s="107"/>
      <c r="I67" s="107"/>
      <c r="J67" s="107"/>
      <c r="K67" s="106"/>
      <c r="L67" s="98"/>
    </row>
    <row r="68" spans="1:12" s="109" customFormat="1" ht="18" x14ac:dyDescent="0.3">
      <c r="A68" s="108"/>
      <c r="B68" s="106"/>
      <c r="C68" s="487" t="s">
        <v>687</v>
      </c>
      <c r="D68" s="488"/>
      <c r="E68" s="488"/>
      <c r="F68" s="488"/>
      <c r="G68" s="488"/>
      <c r="H68" s="488"/>
      <c r="I68" s="488"/>
      <c r="J68" s="489"/>
      <c r="K68" s="106"/>
      <c r="L68" s="108"/>
    </row>
    <row r="69" spans="1:12" s="109" customFormat="1" ht="14.4" customHeight="1" x14ac:dyDescent="0.3">
      <c r="A69" s="108"/>
      <c r="B69" s="106"/>
      <c r="C69" s="323" t="s">
        <v>420</v>
      </c>
      <c r="D69" s="164" t="s">
        <v>628</v>
      </c>
      <c r="E69" s="164" t="s">
        <v>628</v>
      </c>
      <c r="F69" s="164" t="s">
        <v>26</v>
      </c>
      <c r="G69" s="483" t="s">
        <v>119</v>
      </c>
      <c r="H69" s="484"/>
      <c r="I69" s="164" t="s">
        <v>31</v>
      </c>
      <c r="J69" s="320" t="s">
        <v>32</v>
      </c>
      <c r="K69" s="106"/>
      <c r="L69" s="108"/>
    </row>
    <row r="70" spans="1:12" s="109" customFormat="1" x14ac:dyDescent="0.3">
      <c r="A70" s="108"/>
      <c r="B70" s="106"/>
      <c r="C70" s="324"/>
      <c r="D70" s="164" t="s">
        <v>164</v>
      </c>
      <c r="E70" s="164" t="s">
        <v>165</v>
      </c>
      <c r="F70" s="319"/>
      <c r="G70" s="164" t="s">
        <v>120</v>
      </c>
      <c r="H70" s="165" t="s">
        <v>121</v>
      </c>
      <c r="I70" s="319"/>
      <c r="J70" s="321"/>
      <c r="K70" s="106"/>
      <c r="L70" s="108"/>
    </row>
    <row r="71" spans="1:12" s="109" customFormat="1" ht="22.2" customHeight="1" x14ac:dyDescent="0.3">
      <c r="A71" s="108"/>
      <c r="B71" s="106"/>
      <c r="C71" s="166" t="s">
        <v>476</v>
      </c>
      <c r="D71" s="167">
        <v>2026</v>
      </c>
      <c r="E71" s="167">
        <v>2027</v>
      </c>
      <c r="F71" s="135" t="s">
        <v>128</v>
      </c>
      <c r="G71" s="167" t="s">
        <v>262</v>
      </c>
      <c r="H71" s="280">
        <v>46279</v>
      </c>
      <c r="I71" s="280" t="s">
        <v>180</v>
      </c>
      <c r="J71" s="280" t="s">
        <v>129</v>
      </c>
      <c r="K71" s="106"/>
      <c r="L71" s="108"/>
    </row>
    <row r="72" spans="1:12" s="109" customFormat="1" ht="22.2" customHeight="1" x14ac:dyDescent="0.3">
      <c r="A72" s="108"/>
      <c r="B72" s="106"/>
      <c r="C72" s="166" t="s">
        <v>470</v>
      </c>
      <c r="D72" s="167">
        <v>2026</v>
      </c>
      <c r="E72" s="167">
        <v>2027</v>
      </c>
      <c r="F72" s="135" t="s">
        <v>128</v>
      </c>
      <c r="G72" s="167" t="s">
        <v>262</v>
      </c>
      <c r="H72" s="280">
        <v>46304</v>
      </c>
      <c r="I72" s="280" t="s">
        <v>180</v>
      </c>
      <c r="J72" s="280" t="s">
        <v>129</v>
      </c>
      <c r="K72" s="106"/>
      <c r="L72" s="108"/>
    </row>
    <row r="73" spans="1:12" s="109" customFormat="1" ht="22.2" customHeight="1" x14ac:dyDescent="0.3">
      <c r="A73" s="108"/>
      <c r="B73" s="106"/>
      <c r="C73" s="166" t="s">
        <v>471</v>
      </c>
      <c r="D73" s="167">
        <v>2026</v>
      </c>
      <c r="E73" s="167">
        <v>2027</v>
      </c>
      <c r="F73" s="135" t="s">
        <v>128</v>
      </c>
      <c r="G73" s="167" t="s">
        <v>262</v>
      </c>
      <c r="H73" s="280">
        <v>46331</v>
      </c>
      <c r="I73" s="280" t="s">
        <v>180</v>
      </c>
      <c r="J73" s="280" t="s">
        <v>129</v>
      </c>
      <c r="K73" s="106"/>
      <c r="L73" s="108"/>
    </row>
    <row r="74" spans="1:12" s="109" customFormat="1" ht="22.2" customHeight="1" x14ac:dyDescent="0.3">
      <c r="A74" s="108"/>
      <c r="B74" s="106"/>
      <c r="C74" s="166" t="s">
        <v>472</v>
      </c>
      <c r="D74" s="167">
        <v>2026</v>
      </c>
      <c r="E74" s="167">
        <v>2027</v>
      </c>
      <c r="F74" s="135" t="s">
        <v>128</v>
      </c>
      <c r="G74" s="167" t="s">
        <v>262</v>
      </c>
      <c r="H74" s="280">
        <v>46357</v>
      </c>
      <c r="I74" s="280" t="s">
        <v>180</v>
      </c>
      <c r="J74" s="280" t="s">
        <v>129</v>
      </c>
      <c r="K74" s="106"/>
      <c r="L74" s="108"/>
    </row>
    <row r="75" spans="1:12" s="109" customFormat="1" ht="22.2" customHeight="1" x14ac:dyDescent="0.3">
      <c r="A75" s="108"/>
      <c r="B75" s="106"/>
      <c r="C75" s="166" t="s">
        <v>473</v>
      </c>
      <c r="D75" s="167">
        <v>2026</v>
      </c>
      <c r="E75" s="167">
        <v>2027</v>
      </c>
      <c r="F75" s="135" t="s">
        <v>128</v>
      </c>
      <c r="G75" s="167" t="s">
        <v>262</v>
      </c>
      <c r="H75" s="280">
        <v>46392</v>
      </c>
      <c r="I75" s="280" t="s">
        <v>180</v>
      </c>
      <c r="J75" s="280" t="s">
        <v>129</v>
      </c>
      <c r="K75" s="106"/>
      <c r="L75" s="108"/>
    </row>
    <row r="76" spans="1:12" s="109" customFormat="1" ht="28.8" x14ac:dyDescent="0.3">
      <c r="A76" s="108"/>
      <c r="B76" s="106"/>
      <c r="C76" s="166" t="s">
        <v>169</v>
      </c>
      <c r="D76" s="167">
        <v>2026</v>
      </c>
      <c r="E76" s="167">
        <v>2027</v>
      </c>
      <c r="F76" s="135" t="s">
        <v>124</v>
      </c>
      <c r="G76" s="130">
        <v>46389</v>
      </c>
      <c r="H76" s="162">
        <v>46417</v>
      </c>
      <c r="I76" s="115" t="s">
        <v>270</v>
      </c>
      <c r="J76" s="168" t="s">
        <v>129</v>
      </c>
      <c r="K76" s="106"/>
      <c r="L76" s="108"/>
    </row>
    <row r="77" spans="1:12" s="109" customFormat="1" ht="21.6" customHeight="1" x14ac:dyDescent="0.3">
      <c r="A77" s="108"/>
      <c r="B77" s="106"/>
      <c r="C77" s="166" t="s">
        <v>474</v>
      </c>
      <c r="D77" s="167">
        <v>2026</v>
      </c>
      <c r="E77" s="167">
        <v>2027</v>
      </c>
      <c r="F77" s="135" t="s">
        <v>128</v>
      </c>
      <c r="G77" s="167" t="s">
        <v>262</v>
      </c>
      <c r="H77" s="280">
        <v>46420</v>
      </c>
      <c r="I77" s="280" t="s">
        <v>180</v>
      </c>
      <c r="J77" s="280" t="s">
        <v>129</v>
      </c>
      <c r="K77" s="106"/>
      <c r="L77" s="108"/>
    </row>
    <row r="78" spans="1:12" s="109" customFormat="1" ht="21.6" customHeight="1" x14ac:dyDescent="0.3">
      <c r="A78" s="108"/>
      <c r="B78" s="106"/>
      <c r="C78" s="166" t="s">
        <v>526</v>
      </c>
      <c r="D78" s="167">
        <v>2026</v>
      </c>
      <c r="E78" s="167">
        <v>2027</v>
      </c>
      <c r="F78" s="135" t="s">
        <v>128</v>
      </c>
      <c r="G78" s="130" t="s">
        <v>262</v>
      </c>
      <c r="H78" s="162">
        <v>46447</v>
      </c>
      <c r="I78" s="115" t="s">
        <v>180</v>
      </c>
      <c r="J78" s="168" t="s">
        <v>129</v>
      </c>
      <c r="K78" s="106"/>
      <c r="L78" s="108"/>
    </row>
    <row r="79" spans="1:12" s="109" customFormat="1" ht="28.8" x14ac:dyDescent="0.3">
      <c r="A79" s="108"/>
      <c r="B79" s="106"/>
      <c r="C79" s="166" t="s">
        <v>169</v>
      </c>
      <c r="D79" s="167">
        <v>2026</v>
      </c>
      <c r="E79" s="167">
        <v>2027</v>
      </c>
      <c r="F79" s="135" t="s">
        <v>124</v>
      </c>
      <c r="G79" s="130">
        <v>46479</v>
      </c>
      <c r="H79" s="162">
        <v>46507</v>
      </c>
      <c r="I79" s="115" t="s">
        <v>270</v>
      </c>
      <c r="J79" s="168" t="s">
        <v>129</v>
      </c>
      <c r="K79" s="106"/>
      <c r="L79" s="108"/>
    </row>
    <row r="80" spans="1:12" ht="28.8" x14ac:dyDescent="0.3">
      <c r="A80" s="98"/>
      <c r="B80" s="106"/>
      <c r="C80" s="166" t="s">
        <v>268</v>
      </c>
      <c r="D80" s="167">
        <v>2026</v>
      </c>
      <c r="E80" s="167">
        <v>2027</v>
      </c>
      <c r="F80" s="135" t="s">
        <v>124</v>
      </c>
      <c r="G80" s="130" t="s">
        <v>262</v>
      </c>
      <c r="H80" s="162">
        <v>46487</v>
      </c>
      <c r="I80" s="115" t="s">
        <v>270</v>
      </c>
      <c r="J80" s="169">
        <v>46487</v>
      </c>
      <c r="K80" s="106"/>
      <c r="L80" s="98"/>
    </row>
    <row r="81" spans="1:12" ht="28.8" x14ac:dyDescent="0.3">
      <c r="A81" s="98"/>
      <c r="B81" s="106"/>
      <c r="C81" s="166" t="s">
        <v>272</v>
      </c>
      <c r="D81" s="167">
        <v>2026</v>
      </c>
      <c r="E81" s="167">
        <v>2027</v>
      </c>
      <c r="F81" s="135" t="s">
        <v>124</v>
      </c>
      <c r="G81" s="130" t="s">
        <v>262</v>
      </c>
      <c r="H81" s="162">
        <v>46542</v>
      </c>
      <c r="I81" s="115" t="s">
        <v>270</v>
      </c>
      <c r="J81" s="169">
        <v>46549</v>
      </c>
      <c r="K81" s="106"/>
      <c r="L81" s="98"/>
    </row>
    <row r="82" spans="1:12" ht="28.8" x14ac:dyDescent="0.3">
      <c r="A82" s="98"/>
      <c r="B82" s="106"/>
      <c r="C82" s="166" t="s">
        <v>285</v>
      </c>
      <c r="D82" s="167">
        <v>2026</v>
      </c>
      <c r="E82" s="167">
        <v>2027</v>
      </c>
      <c r="F82" s="135" t="s">
        <v>128</v>
      </c>
      <c r="G82" s="130" t="s">
        <v>262</v>
      </c>
      <c r="H82" s="162">
        <v>46564</v>
      </c>
      <c r="I82" s="115" t="s">
        <v>270</v>
      </c>
      <c r="J82" s="168" t="s">
        <v>129</v>
      </c>
      <c r="K82" s="106"/>
      <c r="L82" s="98"/>
    </row>
    <row r="83" spans="1:12" ht="28.8" x14ac:dyDescent="0.3">
      <c r="A83" s="98"/>
      <c r="B83" s="106"/>
      <c r="C83" s="166" t="s">
        <v>504</v>
      </c>
      <c r="D83" s="167">
        <v>2026</v>
      </c>
      <c r="E83" s="167">
        <v>2027</v>
      </c>
      <c r="F83" s="135" t="s">
        <v>128</v>
      </c>
      <c r="G83" s="130" t="s">
        <v>262</v>
      </c>
      <c r="H83" s="162">
        <v>46568</v>
      </c>
      <c r="I83" s="115" t="s">
        <v>270</v>
      </c>
      <c r="J83" s="168" t="s">
        <v>129</v>
      </c>
      <c r="K83" s="106"/>
      <c r="L83" s="98"/>
    </row>
    <row r="84" spans="1:12" ht="43.2" x14ac:dyDescent="0.3">
      <c r="A84" s="98"/>
      <c r="B84" s="106"/>
      <c r="C84" s="166" t="s">
        <v>453</v>
      </c>
      <c r="D84" s="167">
        <v>2026</v>
      </c>
      <c r="E84" s="167">
        <v>2027</v>
      </c>
      <c r="F84" s="135" t="s">
        <v>124</v>
      </c>
      <c r="G84" s="130" t="s">
        <v>262</v>
      </c>
      <c r="H84" s="162">
        <v>46568</v>
      </c>
      <c r="I84" s="115" t="s">
        <v>270</v>
      </c>
      <c r="J84" s="169">
        <v>46568</v>
      </c>
      <c r="K84" s="106"/>
      <c r="L84" s="98"/>
    </row>
    <row r="85" spans="1:12" ht="28.8" x14ac:dyDescent="0.3">
      <c r="A85" s="98"/>
      <c r="B85" s="106"/>
      <c r="C85" s="166" t="s">
        <v>277</v>
      </c>
      <c r="D85" s="167">
        <v>2026</v>
      </c>
      <c r="E85" s="167">
        <v>2027</v>
      </c>
      <c r="F85" s="135" t="s">
        <v>124</v>
      </c>
      <c r="G85" s="130" t="s">
        <v>262</v>
      </c>
      <c r="H85" s="162">
        <v>46568</v>
      </c>
      <c r="I85" s="115" t="s">
        <v>270</v>
      </c>
      <c r="J85" s="169">
        <v>46568</v>
      </c>
      <c r="K85" s="106"/>
      <c r="L85" s="98"/>
    </row>
    <row r="86" spans="1:12" ht="28.8" x14ac:dyDescent="0.3">
      <c r="A86" s="98"/>
      <c r="B86" s="106"/>
      <c r="C86" s="166" t="s">
        <v>452</v>
      </c>
      <c r="D86" s="167">
        <v>2026</v>
      </c>
      <c r="E86" s="167">
        <v>2027</v>
      </c>
      <c r="F86" s="135" t="s">
        <v>128</v>
      </c>
      <c r="G86" s="130" t="s">
        <v>262</v>
      </c>
      <c r="H86" s="162">
        <v>46568</v>
      </c>
      <c r="I86" s="115" t="s">
        <v>270</v>
      </c>
      <c r="J86" s="169">
        <v>46568</v>
      </c>
      <c r="K86" s="106"/>
      <c r="L86" s="98"/>
    </row>
    <row r="87" spans="1:12" ht="28.8" x14ac:dyDescent="0.3">
      <c r="A87" s="98"/>
      <c r="B87" s="106"/>
      <c r="C87" s="166" t="s">
        <v>169</v>
      </c>
      <c r="D87" s="167">
        <v>2026</v>
      </c>
      <c r="E87" s="167">
        <v>2027</v>
      </c>
      <c r="F87" s="135" t="s">
        <v>124</v>
      </c>
      <c r="G87" s="130">
        <v>46563</v>
      </c>
      <c r="H87" s="162">
        <v>46599</v>
      </c>
      <c r="I87" s="115" t="s">
        <v>270</v>
      </c>
      <c r="J87" s="169">
        <v>46612</v>
      </c>
      <c r="K87" s="106"/>
      <c r="L87" s="98"/>
    </row>
    <row r="88" spans="1:12" ht="28.8" x14ac:dyDescent="0.3">
      <c r="A88" s="98"/>
      <c r="B88" s="106"/>
      <c r="C88" s="166" t="s">
        <v>290</v>
      </c>
      <c r="D88" s="167">
        <v>2026</v>
      </c>
      <c r="E88" s="167">
        <v>2027</v>
      </c>
      <c r="F88" s="135" t="s">
        <v>124</v>
      </c>
      <c r="G88" s="130" t="s">
        <v>262</v>
      </c>
      <c r="H88" s="162">
        <v>46599</v>
      </c>
      <c r="I88" s="115" t="s">
        <v>270</v>
      </c>
      <c r="J88" s="169">
        <v>46599</v>
      </c>
      <c r="K88" s="106"/>
      <c r="L88" s="98"/>
    </row>
    <row r="89" spans="1:12" ht="28.8" x14ac:dyDescent="0.3">
      <c r="A89" s="98"/>
      <c r="B89" s="106"/>
      <c r="C89" s="166" t="s">
        <v>291</v>
      </c>
      <c r="D89" s="167">
        <v>2026</v>
      </c>
      <c r="E89" s="167">
        <v>2027</v>
      </c>
      <c r="F89" s="135" t="s">
        <v>124</v>
      </c>
      <c r="G89" s="130" t="s">
        <v>262</v>
      </c>
      <c r="H89" s="162">
        <v>46599</v>
      </c>
      <c r="I89" s="115" t="s">
        <v>270</v>
      </c>
      <c r="J89" s="169">
        <v>46599</v>
      </c>
      <c r="K89" s="106"/>
      <c r="L89" s="98"/>
    </row>
    <row r="90" spans="1:12" ht="28.8" x14ac:dyDescent="0.3">
      <c r="A90" s="98"/>
      <c r="B90" s="106"/>
      <c r="C90" s="166" t="s">
        <v>295</v>
      </c>
      <c r="D90" s="167">
        <v>2026</v>
      </c>
      <c r="E90" s="167">
        <v>2027</v>
      </c>
      <c r="F90" s="135" t="s">
        <v>124</v>
      </c>
      <c r="G90" s="130" t="s">
        <v>262</v>
      </c>
      <c r="H90" s="162">
        <v>46599</v>
      </c>
      <c r="I90" s="115" t="s">
        <v>270</v>
      </c>
      <c r="J90" s="168" t="s">
        <v>297</v>
      </c>
      <c r="K90" s="106"/>
      <c r="L90" s="98"/>
    </row>
    <row r="91" spans="1:12" ht="57.6" x14ac:dyDescent="0.3">
      <c r="A91" s="98"/>
      <c r="B91" s="106"/>
      <c r="C91" s="166" t="s">
        <v>450</v>
      </c>
      <c r="D91" s="167">
        <v>2026</v>
      </c>
      <c r="E91" s="167">
        <v>2027</v>
      </c>
      <c r="F91" s="135" t="s">
        <v>512</v>
      </c>
      <c r="G91" s="130" t="s">
        <v>262</v>
      </c>
      <c r="H91" s="162">
        <v>46599</v>
      </c>
      <c r="I91" s="115" t="s">
        <v>270</v>
      </c>
      <c r="J91" s="168" t="s">
        <v>129</v>
      </c>
      <c r="K91" s="106"/>
      <c r="L91" s="98"/>
    </row>
    <row r="92" spans="1:12" ht="28.8" x14ac:dyDescent="0.3">
      <c r="A92" s="98"/>
      <c r="B92" s="106"/>
      <c r="C92" s="166" t="s">
        <v>503</v>
      </c>
      <c r="D92" s="167">
        <v>2026</v>
      </c>
      <c r="E92" s="167">
        <v>2027</v>
      </c>
      <c r="F92" s="135" t="s">
        <v>124</v>
      </c>
      <c r="G92" s="130">
        <v>46447</v>
      </c>
      <c r="H92" s="162">
        <v>46599</v>
      </c>
      <c r="I92" s="115" t="s">
        <v>270</v>
      </c>
      <c r="J92" s="168">
        <v>46599</v>
      </c>
      <c r="K92" s="106"/>
      <c r="L92" s="98"/>
    </row>
    <row r="93" spans="1:12" x14ac:dyDescent="0.3">
      <c r="A93" s="98"/>
      <c r="B93" s="106"/>
      <c r="C93" s="166" t="s">
        <v>718</v>
      </c>
      <c r="D93" s="167">
        <v>2026</v>
      </c>
      <c r="E93" s="167">
        <v>2027</v>
      </c>
      <c r="F93" s="135" t="s">
        <v>124</v>
      </c>
      <c r="G93" s="130" t="s">
        <v>720</v>
      </c>
      <c r="H93" s="162">
        <v>46599</v>
      </c>
      <c r="I93" s="115" t="s">
        <v>129</v>
      </c>
      <c r="J93" s="168">
        <v>46614</v>
      </c>
      <c r="K93" s="106"/>
      <c r="L93" s="98"/>
    </row>
    <row r="94" spans="1:12" x14ac:dyDescent="0.3">
      <c r="A94" s="98"/>
      <c r="B94" s="106"/>
      <c r="C94" s="166" t="s">
        <v>725</v>
      </c>
      <c r="D94" s="167">
        <v>2026</v>
      </c>
      <c r="E94" s="167">
        <v>2027</v>
      </c>
      <c r="F94" s="135" t="s">
        <v>124</v>
      </c>
      <c r="G94" s="130" t="s">
        <v>720</v>
      </c>
      <c r="H94" s="162">
        <v>46599</v>
      </c>
      <c r="I94" s="115" t="s">
        <v>129</v>
      </c>
      <c r="J94" s="168">
        <v>46614</v>
      </c>
      <c r="K94" s="106"/>
      <c r="L94" s="98"/>
    </row>
    <row r="95" spans="1:12" ht="26.4" customHeight="1" thickBot="1" x14ac:dyDescent="0.35">
      <c r="A95" s="290"/>
      <c r="B95" s="290"/>
      <c r="C95" s="290"/>
      <c r="D95" s="290"/>
      <c r="E95" s="290"/>
      <c r="F95" s="290" t="s">
        <v>676</v>
      </c>
      <c r="G95" s="290"/>
      <c r="H95" s="290"/>
      <c r="I95" s="290"/>
      <c r="J95" s="290"/>
      <c r="K95" s="290"/>
      <c r="L95" s="290"/>
    </row>
    <row r="96" spans="1:12" ht="28.8" x14ac:dyDescent="0.3">
      <c r="A96" s="98"/>
      <c r="B96" s="106"/>
      <c r="C96" s="382" t="s">
        <v>518</v>
      </c>
      <c r="D96" s="170" t="s">
        <v>628</v>
      </c>
      <c r="E96" s="170" t="s">
        <v>628</v>
      </c>
      <c r="F96" s="383" t="s">
        <v>26</v>
      </c>
      <c r="G96" s="384" t="s">
        <v>674</v>
      </c>
      <c r="H96" s="384" t="s">
        <v>132</v>
      </c>
      <c r="I96" s="499" t="s">
        <v>32</v>
      </c>
      <c r="J96" s="500"/>
      <c r="K96" s="548"/>
      <c r="L96" s="98"/>
    </row>
    <row r="97" spans="1:12" ht="15.6" customHeight="1" x14ac:dyDescent="0.3">
      <c r="A97" s="98"/>
      <c r="B97" s="106"/>
      <c r="C97" s="378"/>
      <c r="D97" s="379" t="s">
        <v>164</v>
      </c>
      <c r="E97" s="379" t="s">
        <v>165</v>
      </c>
      <c r="F97" s="380"/>
      <c r="G97" s="387" t="s">
        <v>673</v>
      </c>
      <c r="H97" s="381"/>
      <c r="I97" s="385"/>
      <c r="J97" s="386"/>
      <c r="K97" s="548"/>
      <c r="L97" s="98"/>
    </row>
    <row r="98" spans="1:12" ht="49.8" customHeight="1" x14ac:dyDescent="0.3">
      <c r="A98" s="98"/>
      <c r="B98" s="106"/>
      <c r="C98" s="260" t="s">
        <v>477</v>
      </c>
      <c r="D98" s="167">
        <v>2026</v>
      </c>
      <c r="E98" s="167">
        <v>2027</v>
      </c>
      <c r="F98" s="135" t="s">
        <v>185</v>
      </c>
      <c r="G98" s="171" t="s">
        <v>129</v>
      </c>
      <c r="H98" s="171">
        <v>46279</v>
      </c>
      <c r="I98" s="481" t="s">
        <v>129</v>
      </c>
      <c r="J98" s="482"/>
      <c r="K98" s="548"/>
      <c r="L98" s="98"/>
    </row>
    <row r="99" spans="1:12" ht="22.2" customHeight="1" x14ac:dyDescent="0.3">
      <c r="A99" s="98"/>
      <c r="B99" s="106"/>
      <c r="C99" s="260" t="s">
        <v>611</v>
      </c>
      <c r="D99" s="167">
        <v>2026</v>
      </c>
      <c r="E99" s="167">
        <v>2027</v>
      </c>
      <c r="F99" s="135" t="s">
        <v>187</v>
      </c>
      <c r="G99" s="171">
        <v>46322</v>
      </c>
      <c r="H99" s="171">
        <v>46322</v>
      </c>
      <c r="I99" s="481">
        <v>46325</v>
      </c>
      <c r="J99" s="482"/>
      <c r="K99" s="548"/>
      <c r="L99" s="98"/>
    </row>
    <row r="100" spans="1:12" ht="51.6" customHeight="1" x14ac:dyDescent="0.3">
      <c r="A100" s="98"/>
      <c r="B100" s="106"/>
      <c r="C100" s="260" t="s">
        <v>479</v>
      </c>
      <c r="D100" s="167">
        <v>2026</v>
      </c>
      <c r="E100" s="167">
        <v>2027</v>
      </c>
      <c r="F100" s="135" t="s">
        <v>185</v>
      </c>
      <c r="G100" s="171" t="s">
        <v>129</v>
      </c>
      <c r="H100" s="171">
        <v>46304</v>
      </c>
      <c r="I100" s="481" t="s">
        <v>129</v>
      </c>
      <c r="J100" s="482"/>
      <c r="K100" s="548"/>
      <c r="L100" s="98"/>
    </row>
    <row r="101" spans="1:12" ht="34.799999999999997" customHeight="1" x14ac:dyDescent="0.3">
      <c r="A101" s="98"/>
      <c r="B101" s="106"/>
      <c r="C101" s="260" t="s">
        <v>466</v>
      </c>
      <c r="D101" s="167">
        <v>2026</v>
      </c>
      <c r="E101" s="167">
        <v>2027</v>
      </c>
      <c r="F101" s="135" t="s">
        <v>124</v>
      </c>
      <c r="G101" s="171">
        <v>46331</v>
      </c>
      <c r="H101" s="171">
        <v>46331</v>
      </c>
      <c r="I101" s="481" t="s">
        <v>129</v>
      </c>
      <c r="J101" s="482"/>
      <c r="K101" s="548"/>
      <c r="L101" s="98"/>
    </row>
    <row r="102" spans="1:12" ht="65.400000000000006" customHeight="1" x14ac:dyDescent="0.3">
      <c r="A102" s="98"/>
      <c r="B102" s="106"/>
      <c r="C102" s="260" t="s">
        <v>480</v>
      </c>
      <c r="D102" s="167">
        <v>2026</v>
      </c>
      <c r="E102" s="167">
        <v>2027</v>
      </c>
      <c r="F102" s="135" t="s">
        <v>185</v>
      </c>
      <c r="G102" s="171" t="s">
        <v>129</v>
      </c>
      <c r="H102" s="171">
        <v>46331</v>
      </c>
      <c r="I102" s="481" t="s">
        <v>129</v>
      </c>
      <c r="J102" s="482"/>
      <c r="K102" s="548"/>
      <c r="L102" s="98"/>
    </row>
    <row r="103" spans="1:12" ht="50.4" customHeight="1" x14ac:dyDescent="0.3">
      <c r="A103" s="98"/>
      <c r="B103" s="106"/>
      <c r="C103" s="260" t="s">
        <v>481</v>
      </c>
      <c r="D103" s="167">
        <v>2026</v>
      </c>
      <c r="E103" s="167">
        <v>2027</v>
      </c>
      <c r="F103" s="135" t="s">
        <v>185</v>
      </c>
      <c r="G103" s="171" t="s">
        <v>129</v>
      </c>
      <c r="H103" s="171">
        <v>46357</v>
      </c>
      <c r="I103" s="481" t="s">
        <v>129</v>
      </c>
      <c r="J103" s="482"/>
      <c r="K103" s="548"/>
      <c r="L103" s="98"/>
    </row>
    <row r="104" spans="1:12" ht="49.2" customHeight="1" x14ac:dyDescent="0.3">
      <c r="A104" s="98"/>
      <c r="B104" s="106"/>
      <c r="C104" s="260" t="s">
        <v>91</v>
      </c>
      <c r="D104" s="167">
        <v>2026</v>
      </c>
      <c r="E104" s="167">
        <v>2027</v>
      </c>
      <c r="F104" s="135" t="s">
        <v>193</v>
      </c>
      <c r="G104" s="171" t="s">
        <v>672</v>
      </c>
      <c r="H104" s="171">
        <v>46406</v>
      </c>
      <c r="I104" s="481" t="s">
        <v>129</v>
      </c>
      <c r="J104" s="482"/>
      <c r="K104" s="548"/>
      <c r="L104" s="98"/>
    </row>
    <row r="105" spans="1:12" ht="21" customHeight="1" x14ac:dyDescent="0.3">
      <c r="A105" s="98"/>
      <c r="B105" s="106"/>
      <c r="C105" s="260" t="s">
        <v>613</v>
      </c>
      <c r="D105" s="167">
        <v>2026</v>
      </c>
      <c r="E105" s="167">
        <v>2027</v>
      </c>
      <c r="F105" s="135" t="s">
        <v>192</v>
      </c>
      <c r="G105" s="171">
        <v>46463</v>
      </c>
      <c r="H105" s="171">
        <v>46463</v>
      </c>
      <c r="I105" s="481">
        <v>46471</v>
      </c>
      <c r="J105" s="482"/>
      <c r="K105" s="548"/>
      <c r="L105" s="98"/>
    </row>
    <row r="106" spans="1:12" ht="49.8" customHeight="1" x14ac:dyDescent="0.3">
      <c r="A106" s="98"/>
      <c r="B106" s="106"/>
      <c r="C106" s="260" t="s">
        <v>483</v>
      </c>
      <c r="D106" s="167">
        <v>2026</v>
      </c>
      <c r="E106" s="167">
        <v>2027</v>
      </c>
      <c r="F106" s="135" t="s">
        <v>185</v>
      </c>
      <c r="G106" s="171" t="s">
        <v>129</v>
      </c>
      <c r="H106" s="171">
        <v>46420</v>
      </c>
      <c r="I106" s="481" t="s">
        <v>129</v>
      </c>
      <c r="J106" s="482"/>
      <c r="K106" s="548"/>
      <c r="L106" s="98"/>
    </row>
    <row r="107" spans="1:12" ht="21" customHeight="1" x14ac:dyDescent="0.3">
      <c r="A107" s="98"/>
      <c r="B107" s="106"/>
      <c r="C107" s="260" t="s">
        <v>92</v>
      </c>
      <c r="D107" s="167">
        <v>2026</v>
      </c>
      <c r="E107" s="167">
        <v>2027</v>
      </c>
      <c r="F107" s="135" t="s">
        <v>193</v>
      </c>
      <c r="G107" s="171">
        <v>46406</v>
      </c>
      <c r="H107" s="171">
        <v>46421</v>
      </c>
      <c r="I107" s="481">
        <v>46430</v>
      </c>
      <c r="J107" s="482"/>
      <c r="K107" s="548"/>
      <c r="L107" s="98"/>
    </row>
    <row r="108" spans="1:12" ht="21.6" customHeight="1" x14ac:dyDescent="0.3">
      <c r="A108" s="98"/>
      <c r="B108" s="106"/>
      <c r="C108" s="260" t="s">
        <v>93</v>
      </c>
      <c r="D108" s="167">
        <v>2026</v>
      </c>
      <c r="E108" s="167">
        <v>2027</v>
      </c>
      <c r="F108" s="135" t="s">
        <v>124</v>
      </c>
      <c r="G108" s="171">
        <v>46406</v>
      </c>
      <c r="H108" s="171">
        <v>46421</v>
      </c>
      <c r="I108" s="481">
        <v>46430</v>
      </c>
      <c r="J108" s="482"/>
      <c r="K108" s="548"/>
      <c r="L108" s="98"/>
    </row>
    <row r="109" spans="1:12" ht="47.4" customHeight="1" x14ac:dyDescent="0.3">
      <c r="A109" s="98"/>
      <c r="B109" s="106"/>
      <c r="C109" s="260" t="s">
        <v>482</v>
      </c>
      <c r="D109" s="167">
        <v>2026</v>
      </c>
      <c r="E109" s="167">
        <v>2027</v>
      </c>
      <c r="F109" s="135" t="s">
        <v>185</v>
      </c>
      <c r="G109" s="171" t="s">
        <v>129</v>
      </c>
      <c r="H109" s="171">
        <v>46392</v>
      </c>
      <c r="I109" s="481" t="s">
        <v>129</v>
      </c>
      <c r="J109" s="482"/>
      <c r="K109" s="548"/>
      <c r="L109" s="98"/>
    </row>
    <row r="110" spans="1:12" ht="22.8" customHeight="1" x14ac:dyDescent="0.3">
      <c r="A110" s="98"/>
      <c r="B110" s="106"/>
      <c r="C110" s="260" t="s">
        <v>614</v>
      </c>
      <c r="D110" s="167">
        <v>2026</v>
      </c>
      <c r="E110" s="167">
        <v>2027</v>
      </c>
      <c r="F110" s="135" t="s">
        <v>197</v>
      </c>
      <c r="G110" s="171">
        <v>46484</v>
      </c>
      <c r="H110" s="171">
        <v>46484</v>
      </c>
      <c r="I110" s="481">
        <v>46491</v>
      </c>
      <c r="J110" s="482"/>
      <c r="K110" s="548"/>
      <c r="L110" s="98"/>
    </row>
    <row r="111" spans="1:12" ht="79.2" customHeight="1" x14ac:dyDescent="0.3">
      <c r="A111" s="98"/>
      <c r="B111" s="106"/>
      <c r="C111" s="260" t="s">
        <v>484</v>
      </c>
      <c r="D111" s="167">
        <v>2026</v>
      </c>
      <c r="E111" s="167">
        <v>2027</v>
      </c>
      <c r="F111" s="135" t="s">
        <v>185</v>
      </c>
      <c r="G111" s="171" t="s">
        <v>129</v>
      </c>
      <c r="H111" s="171">
        <v>46447</v>
      </c>
      <c r="I111" s="481" t="s">
        <v>129</v>
      </c>
      <c r="J111" s="482"/>
      <c r="K111" s="548"/>
      <c r="L111" s="98"/>
    </row>
    <row r="112" spans="1:12" x14ac:dyDescent="0.3">
      <c r="A112" s="98"/>
      <c r="B112" s="106"/>
      <c r="C112" s="260" t="s">
        <v>97</v>
      </c>
      <c r="D112" s="167">
        <v>2026</v>
      </c>
      <c r="E112" s="167">
        <v>2027</v>
      </c>
      <c r="F112" s="135" t="s">
        <v>180</v>
      </c>
      <c r="G112" s="171">
        <v>46479</v>
      </c>
      <c r="H112" s="171">
        <v>46479</v>
      </c>
      <c r="I112" s="481">
        <v>46500</v>
      </c>
      <c r="J112" s="482"/>
      <c r="K112" s="548"/>
      <c r="L112" s="98"/>
    </row>
    <row r="113" spans="1:12" ht="43.2" x14ac:dyDescent="0.3">
      <c r="A113" s="98"/>
      <c r="B113" s="106"/>
      <c r="C113" s="260" t="s">
        <v>98</v>
      </c>
      <c r="D113" s="167">
        <v>2026</v>
      </c>
      <c r="E113" s="167">
        <v>2027</v>
      </c>
      <c r="F113" s="135" t="s">
        <v>176</v>
      </c>
      <c r="G113" s="171" t="s">
        <v>598</v>
      </c>
      <c r="H113" s="171">
        <v>46479</v>
      </c>
      <c r="I113" s="481" t="s">
        <v>129</v>
      </c>
      <c r="J113" s="482"/>
      <c r="K113" s="548"/>
      <c r="L113" s="98"/>
    </row>
    <row r="114" spans="1:12" ht="18.600000000000001" customHeight="1" x14ac:dyDescent="0.3">
      <c r="A114" s="98"/>
      <c r="B114" s="106"/>
      <c r="C114" s="260" t="s">
        <v>475</v>
      </c>
      <c r="D114" s="167">
        <v>2026</v>
      </c>
      <c r="E114" s="167">
        <v>2027</v>
      </c>
      <c r="F114" s="135" t="s">
        <v>185</v>
      </c>
      <c r="G114" s="171" t="s">
        <v>129</v>
      </c>
      <c r="H114" s="171">
        <v>46513</v>
      </c>
      <c r="I114" s="481" t="s">
        <v>129</v>
      </c>
      <c r="J114" s="482"/>
      <c r="K114" s="548"/>
      <c r="L114" s="98"/>
    </row>
    <row r="115" spans="1:12" ht="43.2" x14ac:dyDescent="0.3">
      <c r="A115" s="98"/>
      <c r="B115" s="106"/>
      <c r="C115" s="260" t="s">
        <v>100</v>
      </c>
      <c r="D115" s="167">
        <v>2026</v>
      </c>
      <c r="E115" s="167">
        <v>2027</v>
      </c>
      <c r="F115" s="135" t="s">
        <v>176</v>
      </c>
      <c r="G115" s="174" t="s">
        <v>616</v>
      </c>
      <c r="H115" s="171">
        <v>46520</v>
      </c>
      <c r="I115" s="481" t="s">
        <v>129</v>
      </c>
      <c r="J115" s="482"/>
      <c r="K115" s="548"/>
      <c r="L115" s="98"/>
    </row>
    <row r="116" spans="1:12" ht="52.8" customHeight="1" x14ac:dyDescent="0.3">
      <c r="A116" s="98"/>
      <c r="B116" s="106"/>
      <c r="C116" s="260" t="s">
        <v>458</v>
      </c>
      <c r="D116" s="167">
        <v>2026</v>
      </c>
      <c r="E116" s="167">
        <v>2027</v>
      </c>
      <c r="F116" s="135" t="s">
        <v>199</v>
      </c>
      <c r="G116" s="174" t="s">
        <v>615</v>
      </c>
      <c r="H116" s="171">
        <v>46520</v>
      </c>
      <c r="I116" s="481" t="s">
        <v>129</v>
      </c>
      <c r="J116" s="482"/>
      <c r="K116" s="548"/>
      <c r="L116" s="98"/>
    </row>
    <row r="117" spans="1:12" ht="47.4" customHeight="1" x14ac:dyDescent="0.3">
      <c r="A117" s="98"/>
      <c r="B117" s="106"/>
      <c r="C117" s="260" t="s">
        <v>459</v>
      </c>
      <c r="D117" s="167">
        <v>2026</v>
      </c>
      <c r="E117" s="167">
        <v>2027</v>
      </c>
      <c r="F117" s="135" t="s">
        <v>199</v>
      </c>
      <c r="G117" s="174" t="s">
        <v>616</v>
      </c>
      <c r="H117" s="171">
        <v>46520</v>
      </c>
      <c r="I117" s="481" t="s">
        <v>129</v>
      </c>
      <c r="J117" s="482"/>
      <c r="K117" s="548"/>
      <c r="L117" s="98"/>
    </row>
    <row r="118" spans="1:12" ht="51.6" customHeight="1" x14ac:dyDescent="0.3">
      <c r="A118" s="98"/>
      <c r="B118" s="106"/>
      <c r="C118" s="260" t="s">
        <v>460</v>
      </c>
      <c r="D118" s="175">
        <v>2026</v>
      </c>
      <c r="E118" s="175">
        <v>2027</v>
      </c>
      <c r="F118" s="135" t="s">
        <v>199</v>
      </c>
      <c r="G118" s="174" t="s">
        <v>616</v>
      </c>
      <c r="H118" s="171">
        <v>46520</v>
      </c>
      <c r="I118" s="481" t="s">
        <v>129</v>
      </c>
      <c r="J118" s="482"/>
      <c r="K118" s="548"/>
      <c r="L118" s="98"/>
    </row>
    <row r="119" spans="1:12" ht="43.2" x14ac:dyDescent="0.3">
      <c r="A119" s="98"/>
      <c r="B119" s="106"/>
      <c r="C119" s="260" t="s">
        <v>461</v>
      </c>
      <c r="D119" s="175">
        <v>2026</v>
      </c>
      <c r="E119" s="175">
        <v>2027</v>
      </c>
      <c r="F119" s="176" t="s">
        <v>200</v>
      </c>
      <c r="G119" s="171">
        <v>46507</v>
      </c>
      <c r="H119" s="171">
        <v>46534</v>
      </c>
      <c r="I119" s="481">
        <v>46550</v>
      </c>
      <c r="J119" s="482"/>
      <c r="K119" s="548"/>
      <c r="L119" s="98"/>
    </row>
    <row r="120" spans="1:12" ht="28.8" x14ac:dyDescent="0.3">
      <c r="A120" s="98"/>
      <c r="B120" s="106"/>
      <c r="C120" s="260" t="s">
        <v>462</v>
      </c>
      <c r="D120" s="175">
        <v>2026</v>
      </c>
      <c r="E120" s="175">
        <v>2027</v>
      </c>
      <c r="F120" s="176" t="s">
        <v>199</v>
      </c>
      <c r="G120" s="171">
        <v>46514</v>
      </c>
      <c r="H120" s="171">
        <v>46534</v>
      </c>
      <c r="I120" s="481">
        <v>46550</v>
      </c>
      <c r="J120" s="482"/>
      <c r="K120" s="548"/>
      <c r="L120" s="98"/>
    </row>
    <row r="121" spans="1:12" ht="28.8" x14ac:dyDescent="0.3">
      <c r="A121" s="98"/>
      <c r="B121" s="106"/>
      <c r="C121" s="260" t="s">
        <v>463</v>
      </c>
      <c r="D121" s="175">
        <v>2026</v>
      </c>
      <c r="E121" s="175">
        <v>2027</v>
      </c>
      <c r="F121" s="176" t="s">
        <v>199</v>
      </c>
      <c r="G121" s="171">
        <v>46514</v>
      </c>
      <c r="H121" s="171">
        <v>46534</v>
      </c>
      <c r="I121" s="481">
        <v>46550</v>
      </c>
      <c r="J121" s="482"/>
      <c r="K121" s="548"/>
      <c r="L121" s="98"/>
    </row>
    <row r="122" spans="1:12" ht="48" customHeight="1" x14ac:dyDescent="0.3">
      <c r="A122" s="98"/>
      <c r="B122" s="106"/>
      <c r="C122" s="260" t="s">
        <v>108</v>
      </c>
      <c r="D122" s="175">
        <v>2026</v>
      </c>
      <c r="E122" s="175">
        <v>2027</v>
      </c>
      <c r="F122" s="176" t="s">
        <v>201</v>
      </c>
      <c r="G122" s="174" t="s">
        <v>617</v>
      </c>
      <c r="H122" s="171">
        <v>46534</v>
      </c>
      <c r="I122" s="481" t="s">
        <v>198</v>
      </c>
      <c r="J122" s="482"/>
      <c r="K122" s="548"/>
      <c r="L122" s="98"/>
    </row>
    <row r="123" spans="1:12" ht="48.6" customHeight="1" x14ac:dyDescent="0.3">
      <c r="A123" s="98"/>
      <c r="B123" s="106"/>
      <c r="C123" s="260" t="s">
        <v>464</v>
      </c>
      <c r="D123" s="175">
        <v>2026</v>
      </c>
      <c r="E123" s="175">
        <v>2027</v>
      </c>
      <c r="F123" s="176" t="s">
        <v>124</v>
      </c>
      <c r="G123" s="174" t="s">
        <v>617</v>
      </c>
      <c r="H123" s="171">
        <v>46534</v>
      </c>
      <c r="I123" s="481" t="s">
        <v>129</v>
      </c>
      <c r="J123" s="482"/>
      <c r="K123" s="548"/>
      <c r="L123" s="98"/>
    </row>
    <row r="124" spans="1:12" ht="49.2" customHeight="1" x14ac:dyDescent="0.3">
      <c r="A124" s="98"/>
      <c r="B124" s="106"/>
      <c r="C124" s="260" t="s">
        <v>110</v>
      </c>
      <c r="D124" s="175">
        <v>2026</v>
      </c>
      <c r="E124" s="175">
        <v>2027</v>
      </c>
      <c r="F124" s="176" t="s">
        <v>202</v>
      </c>
      <c r="G124" s="174" t="s">
        <v>617</v>
      </c>
      <c r="H124" s="171">
        <v>46534</v>
      </c>
      <c r="I124" s="481">
        <v>46549</v>
      </c>
      <c r="J124" s="482"/>
      <c r="K124" s="548"/>
      <c r="L124" s="98"/>
    </row>
    <row r="125" spans="1:12" ht="21" customHeight="1" x14ac:dyDescent="0.3">
      <c r="A125" s="98"/>
      <c r="B125" s="106"/>
      <c r="C125" s="260" t="s">
        <v>485</v>
      </c>
      <c r="D125" s="175">
        <v>2026</v>
      </c>
      <c r="E125" s="175">
        <v>2027</v>
      </c>
      <c r="F125" s="176" t="s">
        <v>185</v>
      </c>
      <c r="G125" s="171" t="s">
        <v>129</v>
      </c>
      <c r="H125" s="171">
        <v>46534</v>
      </c>
      <c r="I125" s="481" t="s">
        <v>129</v>
      </c>
      <c r="J125" s="482"/>
      <c r="K125" s="548"/>
      <c r="L125" s="98"/>
    </row>
    <row r="126" spans="1:12" ht="33" customHeight="1" x14ac:dyDescent="0.3">
      <c r="A126" s="98"/>
      <c r="B126" s="106"/>
      <c r="C126" s="260" t="s">
        <v>112</v>
      </c>
      <c r="D126" s="175">
        <v>2026</v>
      </c>
      <c r="E126" s="175">
        <v>2027</v>
      </c>
      <c r="F126" s="176" t="s">
        <v>204</v>
      </c>
      <c r="G126" s="171">
        <v>46535</v>
      </c>
      <c r="H126" s="171">
        <v>46552</v>
      </c>
      <c r="I126" s="481">
        <v>46558</v>
      </c>
      <c r="J126" s="482"/>
      <c r="K126" s="548"/>
      <c r="L126" s="98"/>
    </row>
    <row r="127" spans="1:12" ht="31.8" customHeight="1" x14ac:dyDescent="0.3">
      <c r="A127" s="98"/>
      <c r="B127" s="106"/>
      <c r="C127" s="260" t="s">
        <v>465</v>
      </c>
      <c r="D127" s="175">
        <v>2026</v>
      </c>
      <c r="E127" s="175">
        <v>2027</v>
      </c>
      <c r="F127" s="176" t="s">
        <v>124</v>
      </c>
      <c r="G127" s="171">
        <v>46535</v>
      </c>
      <c r="H127" s="171">
        <v>46552</v>
      </c>
      <c r="I127" s="481">
        <v>46558</v>
      </c>
      <c r="J127" s="482"/>
      <c r="K127" s="548"/>
      <c r="L127" s="98"/>
    </row>
    <row r="128" spans="1:12" ht="19.2" customHeight="1" x14ac:dyDescent="0.3">
      <c r="A128" s="98"/>
      <c r="B128" s="106"/>
      <c r="C128" s="260" t="s">
        <v>111</v>
      </c>
      <c r="D128" s="175">
        <v>2026</v>
      </c>
      <c r="E128" s="175">
        <v>2027</v>
      </c>
      <c r="F128" s="176" t="s">
        <v>185</v>
      </c>
      <c r="G128" s="171">
        <v>46514</v>
      </c>
      <c r="H128" s="171">
        <v>46534</v>
      </c>
      <c r="I128" s="481" t="s">
        <v>129</v>
      </c>
      <c r="J128" s="482"/>
      <c r="K128" s="548"/>
      <c r="L128" s="98"/>
    </row>
    <row r="129" spans="1:12" ht="20.399999999999999" customHeight="1" thickBot="1" x14ac:dyDescent="0.35">
      <c r="A129" s="98"/>
      <c r="B129" s="106"/>
      <c r="C129" s="261" t="s">
        <v>114</v>
      </c>
      <c r="D129" s="175">
        <v>2026</v>
      </c>
      <c r="E129" s="175">
        <v>2027</v>
      </c>
      <c r="F129" s="177" t="s">
        <v>124</v>
      </c>
      <c r="G129" s="178">
        <v>46555</v>
      </c>
      <c r="H129" s="178">
        <v>46612</v>
      </c>
      <c r="I129" s="481">
        <v>46620</v>
      </c>
      <c r="J129" s="482"/>
      <c r="K129" s="548"/>
      <c r="L129" s="98"/>
    </row>
    <row r="130" spans="1:12" ht="25.95" customHeight="1" x14ac:dyDescent="0.3">
      <c r="A130" s="290"/>
      <c r="B130" s="290"/>
      <c r="C130" s="290"/>
      <c r="D130" s="290"/>
      <c r="E130" s="290"/>
      <c r="F130" s="290" t="s">
        <v>677</v>
      </c>
      <c r="G130" s="290"/>
      <c r="H130" s="290"/>
      <c r="I130" s="290"/>
      <c r="J130" s="290"/>
      <c r="K130" s="290"/>
      <c r="L130" s="290"/>
    </row>
  </sheetData>
  <sheetProtection formatCells="0" formatColumns="0" formatRows="0" insertColumns="0" insertRows="0" deleteColumns="0" deleteRows="0" sort="0" autoFilter="0"/>
  <mergeCells count="42">
    <mergeCell ref="C4:J4"/>
    <mergeCell ref="G46:H46"/>
    <mergeCell ref="I106:J106"/>
    <mergeCell ref="G9:H9"/>
    <mergeCell ref="G34:H34"/>
    <mergeCell ref="I102:J102"/>
    <mergeCell ref="I103:J103"/>
    <mergeCell ref="I105:J105"/>
    <mergeCell ref="I104:J104"/>
    <mergeCell ref="G18:H18"/>
    <mergeCell ref="I96:J96"/>
    <mergeCell ref="I98:J98"/>
    <mergeCell ref="I99:J99"/>
    <mergeCell ref="I100:J100"/>
    <mergeCell ref="I101:J101"/>
    <mergeCell ref="G40:H40"/>
    <mergeCell ref="G69:H69"/>
    <mergeCell ref="G56:H56"/>
    <mergeCell ref="C68:J68"/>
    <mergeCell ref="I118:J118"/>
    <mergeCell ref="I117:J117"/>
    <mergeCell ref="I108:J108"/>
    <mergeCell ref="I109:J109"/>
    <mergeCell ref="I110:J110"/>
    <mergeCell ref="I111:J111"/>
    <mergeCell ref="I112:J112"/>
    <mergeCell ref="I113:J113"/>
    <mergeCell ref="I114:J114"/>
    <mergeCell ref="I115:J115"/>
    <mergeCell ref="I116:J116"/>
    <mergeCell ref="I107:J107"/>
    <mergeCell ref="I119:J119"/>
    <mergeCell ref="I120:J120"/>
    <mergeCell ref="I121:J121"/>
    <mergeCell ref="I127:J127"/>
    <mergeCell ref="I128:J128"/>
    <mergeCell ref="I129:J129"/>
    <mergeCell ref="I122:J122"/>
    <mergeCell ref="I123:J123"/>
    <mergeCell ref="I124:J124"/>
    <mergeCell ref="I125:J125"/>
    <mergeCell ref="I126:J126"/>
  </mergeCells>
  <phoneticPr fontId="1" type="noConversion"/>
  <pageMargins left="0" right="0" top="0.25" bottom="0.25" header="0.3" footer="0.25"/>
  <pageSetup scale="55" fitToHeight="0" orientation="portrait" r:id="rId1"/>
  <headerFooter>
    <oddFooter>&amp;C&amp;P of &amp;N&amp;RDate Printed: &amp;D</oddFooter>
  </headerFooter>
  <rowBreaks count="2" manualBreakCount="2">
    <brk id="54" max="9" man="1"/>
    <brk id="95" max="9"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FE0A38-22F8-40F8-A22C-66D84BEF6E64}">
  <sheetPr codeName="Sheet10">
    <tabColor rgb="FFFF0000"/>
  </sheetPr>
  <dimension ref="A1:K35"/>
  <sheetViews>
    <sheetView topLeftCell="A25" zoomScale="140" zoomScaleNormal="140" workbookViewId="0">
      <selection activeCell="A33" sqref="A33"/>
    </sheetView>
  </sheetViews>
  <sheetFormatPr defaultRowHeight="14.4" x14ac:dyDescent="0.3"/>
  <cols>
    <col min="1" max="1" width="29.6640625" customWidth="1"/>
    <col min="2" max="2" width="28.6640625" customWidth="1"/>
    <col min="3" max="4" width="9.109375" customWidth="1"/>
  </cols>
  <sheetData>
    <row r="1" spans="1:11" ht="50.1" customHeight="1" x14ac:dyDescent="0.45">
      <c r="A1" s="503" t="s">
        <v>167</v>
      </c>
      <c r="B1" s="504"/>
    </row>
    <row r="2" spans="1:11" ht="22.5" customHeight="1" x14ac:dyDescent="0.45">
      <c r="A2" s="505" t="s">
        <v>153</v>
      </c>
      <c r="B2" s="506"/>
      <c r="C2" s="1"/>
      <c r="D2" s="1"/>
      <c r="E2" s="1"/>
      <c r="F2" s="1"/>
      <c r="G2" s="1"/>
      <c r="H2" s="1"/>
      <c r="I2" s="1"/>
      <c r="J2" s="1"/>
      <c r="K2" s="1"/>
    </row>
    <row r="3" spans="1:11" ht="19.8" x14ac:dyDescent="0.4">
      <c r="A3" s="507" t="s">
        <v>154</v>
      </c>
      <c r="B3" s="6" t="s">
        <v>155</v>
      </c>
      <c r="C3" s="1"/>
      <c r="D3" s="1"/>
      <c r="E3" s="1"/>
      <c r="F3" s="1"/>
      <c r="G3" s="1"/>
      <c r="H3" s="1"/>
      <c r="I3" s="1"/>
      <c r="J3" s="1"/>
      <c r="K3" s="1"/>
    </row>
    <row r="4" spans="1:11" ht="19.8" x14ac:dyDescent="0.4">
      <c r="A4" s="508"/>
      <c r="B4" s="7" t="s">
        <v>156</v>
      </c>
      <c r="C4" s="1"/>
      <c r="D4" s="1"/>
      <c r="E4" s="1"/>
      <c r="F4" s="1"/>
      <c r="G4" s="1"/>
      <c r="H4" s="1"/>
      <c r="I4" s="1"/>
      <c r="J4" s="1"/>
      <c r="K4" s="1"/>
    </row>
    <row r="5" spans="1:11" ht="10.5" customHeight="1" x14ac:dyDescent="0.4">
      <c r="A5" s="3"/>
      <c r="B5" s="4"/>
      <c r="C5" s="1"/>
      <c r="D5" s="1"/>
      <c r="E5" s="1"/>
      <c r="F5" s="1"/>
      <c r="G5" s="1"/>
      <c r="H5" s="1"/>
      <c r="I5" s="1"/>
      <c r="J5" s="1"/>
      <c r="K5" s="1"/>
    </row>
    <row r="6" spans="1:11" ht="21.75" customHeight="1" x14ac:dyDescent="0.45">
      <c r="A6" s="509" t="s">
        <v>157</v>
      </c>
      <c r="B6" s="510"/>
      <c r="C6" s="11"/>
      <c r="D6" s="12"/>
      <c r="E6" s="1"/>
      <c r="F6" s="1"/>
      <c r="G6" s="1"/>
      <c r="H6" s="1"/>
      <c r="I6" s="1"/>
      <c r="J6" s="1"/>
      <c r="K6" s="1"/>
    </row>
    <row r="7" spans="1:11" ht="17.399999999999999" x14ac:dyDescent="0.3">
      <c r="A7" s="5" t="s">
        <v>118</v>
      </c>
      <c r="B7" s="10" t="s">
        <v>158</v>
      </c>
    </row>
    <row r="8" spans="1:11" ht="15.6" x14ac:dyDescent="0.3">
      <c r="A8" s="8">
        <v>45135</v>
      </c>
      <c r="B8" s="9" t="s">
        <v>160</v>
      </c>
    </row>
    <row r="9" spans="1:11" ht="15.6" x14ac:dyDescent="0.3">
      <c r="A9" s="8">
        <v>45149</v>
      </c>
      <c r="B9" s="9" t="s">
        <v>160</v>
      </c>
    </row>
    <row r="10" spans="1:11" ht="15.6" x14ac:dyDescent="0.3">
      <c r="A10" s="8">
        <v>45163</v>
      </c>
      <c r="B10" s="9" t="s">
        <v>160</v>
      </c>
    </row>
    <row r="11" spans="1:11" ht="15.6" x14ac:dyDescent="0.3">
      <c r="A11" s="8">
        <v>45177</v>
      </c>
      <c r="B11" s="9" t="s">
        <v>160</v>
      </c>
    </row>
    <row r="12" spans="1:11" ht="15.6" x14ac:dyDescent="0.3">
      <c r="A12" s="8">
        <v>45190</v>
      </c>
      <c r="B12" s="9" t="s">
        <v>161</v>
      </c>
    </row>
    <row r="13" spans="1:11" ht="15.6" x14ac:dyDescent="0.3">
      <c r="A13" s="8">
        <v>45205</v>
      </c>
      <c r="B13" s="9" t="s">
        <v>160</v>
      </c>
    </row>
    <row r="14" spans="1:11" ht="15.6" x14ac:dyDescent="0.3">
      <c r="A14" s="8">
        <v>45219</v>
      </c>
      <c r="B14" s="9" t="s">
        <v>160</v>
      </c>
    </row>
    <row r="15" spans="1:11" ht="15.6" x14ac:dyDescent="0.3">
      <c r="A15" s="8">
        <v>45233</v>
      </c>
      <c r="B15" s="9" t="s">
        <v>160</v>
      </c>
    </row>
    <row r="16" spans="1:11" ht="15.6" x14ac:dyDescent="0.3">
      <c r="A16" s="8">
        <v>45245</v>
      </c>
      <c r="B16" s="9" t="s">
        <v>162</v>
      </c>
    </row>
    <row r="17" spans="1:11" ht="15.6" x14ac:dyDescent="0.3">
      <c r="A17" s="8">
        <v>45260</v>
      </c>
      <c r="B17" s="9" t="s">
        <v>161</v>
      </c>
    </row>
    <row r="18" spans="1:11" ht="15.6" x14ac:dyDescent="0.3">
      <c r="A18" s="8">
        <v>45275</v>
      </c>
      <c r="B18" s="9" t="s">
        <v>160</v>
      </c>
    </row>
    <row r="19" spans="1:11" ht="15.6" x14ac:dyDescent="0.3">
      <c r="A19" s="8">
        <v>45287</v>
      </c>
      <c r="B19" s="9" t="s">
        <v>162</v>
      </c>
    </row>
    <row r="20" spans="1:11" ht="15.6" x14ac:dyDescent="0.3">
      <c r="A20" s="8">
        <v>45303</v>
      </c>
      <c r="B20" s="9" t="s">
        <v>160</v>
      </c>
    </row>
    <row r="21" spans="1:11" ht="15.6" x14ac:dyDescent="0.3">
      <c r="A21" s="8">
        <v>45317</v>
      </c>
      <c r="B21" s="9" t="s">
        <v>160</v>
      </c>
    </row>
    <row r="22" spans="1:11" ht="15.6" x14ac:dyDescent="0.3">
      <c r="A22" s="8">
        <v>45331</v>
      </c>
      <c r="B22" s="9" t="s">
        <v>160</v>
      </c>
    </row>
    <row r="23" spans="1:11" ht="15.6" x14ac:dyDescent="0.3">
      <c r="A23" s="8">
        <v>45345</v>
      </c>
      <c r="B23" s="9" t="s">
        <v>160</v>
      </c>
    </row>
    <row r="24" spans="1:11" ht="15.6" x14ac:dyDescent="0.3">
      <c r="A24" s="8">
        <v>45359</v>
      </c>
      <c r="B24" s="9" t="s">
        <v>160</v>
      </c>
    </row>
    <row r="25" spans="1:11" ht="15.6" x14ac:dyDescent="0.3">
      <c r="A25" s="8">
        <v>45373</v>
      </c>
      <c r="B25" s="9" t="s">
        <v>160</v>
      </c>
    </row>
    <row r="26" spans="1:11" ht="15.6" x14ac:dyDescent="0.3">
      <c r="A26" s="8">
        <v>45387</v>
      </c>
      <c r="B26" s="9" t="s">
        <v>160</v>
      </c>
    </row>
    <row r="27" spans="1:11" ht="15.6" x14ac:dyDescent="0.3">
      <c r="A27" s="8">
        <v>45401</v>
      </c>
      <c r="B27" s="9" t="s">
        <v>160</v>
      </c>
    </row>
    <row r="28" spans="1:11" ht="15.6" x14ac:dyDescent="0.3">
      <c r="A28" s="8">
        <v>45415</v>
      </c>
      <c r="B28" s="9" t="s">
        <v>160</v>
      </c>
    </row>
    <row r="29" spans="1:11" ht="15.6" x14ac:dyDescent="0.3">
      <c r="A29" s="8">
        <v>45429</v>
      </c>
      <c r="B29" s="9" t="s">
        <v>160</v>
      </c>
    </row>
    <row r="30" spans="1:11" ht="15.6" x14ac:dyDescent="0.3">
      <c r="A30" s="8">
        <v>45443</v>
      </c>
      <c r="B30" s="9" t="s">
        <v>160</v>
      </c>
    </row>
    <row r="31" spans="1:11" ht="15.6" x14ac:dyDescent="0.3">
      <c r="A31" s="8">
        <v>45457</v>
      </c>
      <c r="B31" s="9" t="s">
        <v>160</v>
      </c>
      <c r="C31" s="2"/>
      <c r="D31" s="2"/>
      <c r="E31" s="2"/>
      <c r="F31" s="2"/>
      <c r="G31" s="2"/>
      <c r="H31" s="2"/>
      <c r="I31" s="2"/>
      <c r="J31" s="2"/>
      <c r="K31" s="2"/>
    </row>
    <row r="32" spans="1:11" ht="15.6" x14ac:dyDescent="0.3">
      <c r="A32" s="513" t="s">
        <v>163</v>
      </c>
      <c r="B32" s="514"/>
      <c r="C32" s="2"/>
      <c r="D32" s="2"/>
      <c r="E32" s="2"/>
      <c r="F32" s="2"/>
      <c r="G32" s="2"/>
      <c r="H32" s="2"/>
      <c r="I32" s="2"/>
      <c r="J32" s="2"/>
      <c r="K32" s="2"/>
    </row>
    <row r="33" spans="1:11" ht="15.6" x14ac:dyDescent="0.3">
      <c r="A33" s="22">
        <v>45471</v>
      </c>
      <c r="B33" s="23" t="s">
        <v>164</v>
      </c>
      <c r="C33" s="2"/>
      <c r="D33" s="2"/>
      <c r="E33" s="2"/>
      <c r="F33" s="2"/>
      <c r="G33" s="2"/>
      <c r="H33" s="2"/>
      <c r="I33" s="2"/>
      <c r="J33" s="2"/>
      <c r="K33" s="2"/>
    </row>
    <row r="34" spans="1:11" ht="15.6" x14ac:dyDescent="0.3">
      <c r="A34" s="22">
        <v>45488</v>
      </c>
      <c r="B34" s="23" t="s">
        <v>165</v>
      </c>
      <c r="C34" s="2"/>
      <c r="D34" s="2"/>
      <c r="E34" s="2"/>
      <c r="F34" s="2"/>
      <c r="G34" s="2"/>
      <c r="H34" s="2"/>
      <c r="I34" s="2"/>
      <c r="J34" s="2"/>
      <c r="K34" s="2"/>
    </row>
    <row r="35" spans="1:11" ht="29.25" customHeight="1" x14ac:dyDescent="0.3">
      <c r="A35" s="511" t="s">
        <v>166</v>
      </c>
      <c r="B35" s="512"/>
    </row>
  </sheetData>
  <mergeCells count="6">
    <mergeCell ref="A1:B1"/>
    <mergeCell ref="A2:B2"/>
    <mergeCell ref="A3:A4"/>
    <mergeCell ref="A6:B6"/>
    <mergeCell ref="A35:B35"/>
    <mergeCell ref="A32:B32"/>
  </mergeCells>
  <pageMargins left="0.7" right="0.7" top="0.75" bottom="0.75" header="0.3" footer="0.3"/>
  <pageSetup orientation="portrait" r:id="rId1"/>
  <headerFooter>
    <oddFooter>&amp;C&amp;P of &amp;N&amp;RDate Printed: &amp;D</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FFFFCC"/>
  </sheetPr>
  <dimension ref="A1:L35"/>
  <sheetViews>
    <sheetView topLeftCell="B1" zoomScale="130" zoomScaleNormal="130" workbookViewId="0">
      <selection activeCell="F16" sqref="F16"/>
    </sheetView>
  </sheetViews>
  <sheetFormatPr defaultRowHeight="14.4" x14ac:dyDescent="0.3"/>
  <cols>
    <col min="1" max="1" width="0" hidden="1" customWidth="1"/>
    <col min="2" max="2" width="29.6640625" customWidth="1"/>
    <col min="3" max="3" width="28.6640625" customWidth="1"/>
    <col min="4" max="5" width="9.109375" customWidth="1"/>
  </cols>
  <sheetData>
    <row r="1" spans="1:12" ht="50.1" customHeight="1" x14ac:dyDescent="0.45">
      <c r="B1" s="503" t="s">
        <v>610</v>
      </c>
      <c r="C1" s="504"/>
    </row>
    <row r="2" spans="1:12" ht="22.5" customHeight="1" x14ac:dyDescent="0.45">
      <c r="B2" s="505" t="s">
        <v>153</v>
      </c>
      <c r="C2" s="506"/>
      <c r="D2" s="1"/>
      <c r="E2" s="1"/>
      <c r="F2" s="1"/>
      <c r="G2" s="1"/>
      <c r="H2" s="1"/>
      <c r="I2" s="1"/>
      <c r="J2" s="1"/>
      <c r="K2" s="1"/>
      <c r="L2" s="1"/>
    </row>
    <row r="3" spans="1:12" ht="19.8" x14ac:dyDescent="0.4">
      <c r="B3" s="507" t="s">
        <v>154</v>
      </c>
      <c r="C3" s="6" t="s">
        <v>155</v>
      </c>
      <c r="D3" s="1"/>
      <c r="E3" s="1"/>
      <c r="F3" s="1"/>
      <c r="G3" s="1"/>
      <c r="H3" s="1"/>
      <c r="I3" s="1"/>
      <c r="J3" s="1"/>
      <c r="K3" s="1"/>
      <c r="L3" s="1"/>
    </row>
    <row r="4" spans="1:12" ht="19.8" x14ac:dyDescent="0.4">
      <c r="B4" s="508"/>
      <c r="C4" s="7" t="s">
        <v>156</v>
      </c>
      <c r="D4" s="1"/>
      <c r="E4" s="1"/>
      <c r="F4" s="1"/>
      <c r="G4" s="1"/>
      <c r="H4" s="1"/>
      <c r="I4" s="1"/>
      <c r="J4" s="1"/>
      <c r="K4" s="1"/>
      <c r="L4" s="1"/>
    </row>
    <row r="5" spans="1:12" ht="10.5" customHeight="1" x14ac:dyDescent="0.4">
      <c r="B5" s="3"/>
      <c r="C5" s="4"/>
      <c r="D5" s="1"/>
      <c r="E5" s="1"/>
      <c r="F5" s="1"/>
      <c r="G5" s="1"/>
      <c r="H5" s="1"/>
      <c r="I5" s="1"/>
      <c r="J5" s="1"/>
      <c r="K5" s="1"/>
      <c r="L5" s="1"/>
    </row>
    <row r="6" spans="1:12" ht="21.75" customHeight="1" x14ac:dyDescent="0.45">
      <c r="B6" s="509" t="s">
        <v>157</v>
      </c>
      <c r="C6" s="510"/>
      <c r="D6" s="11"/>
      <c r="E6" s="12"/>
      <c r="F6" s="1"/>
      <c r="G6" s="1"/>
      <c r="H6" s="1"/>
      <c r="I6" s="1"/>
      <c r="J6" s="1"/>
      <c r="K6" s="1"/>
      <c r="L6" s="1"/>
    </row>
    <row r="7" spans="1:12" ht="17.399999999999999" x14ac:dyDescent="0.3">
      <c r="B7" s="5" t="s">
        <v>118</v>
      </c>
      <c r="C7" s="10" t="s">
        <v>158</v>
      </c>
    </row>
    <row r="8" spans="1:12" ht="15.6" x14ac:dyDescent="0.3">
      <c r="A8" t="s">
        <v>159</v>
      </c>
      <c r="B8" s="8">
        <v>46227</v>
      </c>
      <c r="C8" s="9" t="s">
        <v>160</v>
      </c>
    </row>
    <row r="9" spans="1:12" ht="15.6" x14ac:dyDescent="0.3">
      <c r="B9" s="8">
        <v>46241</v>
      </c>
      <c r="C9" s="9" t="s">
        <v>160</v>
      </c>
    </row>
    <row r="10" spans="1:12" ht="15.6" x14ac:dyDescent="0.3">
      <c r="B10" s="8">
        <v>46255</v>
      </c>
      <c r="C10" s="9" t="s">
        <v>160</v>
      </c>
    </row>
    <row r="11" spans="1:12" ht="15.6" x14ac:dyDescent="0.3">
      <c r="B11" s="8">
        <v>46269</v>
      </c>
      <c r="C11" s="9" t="s">
        <v>160</v>
      </c>
    </row>
    <row r="12" spans="1:12" ht="15.6" x14ac:dyDescent="0.3">
      <c r="B12" s="8">
        <v>46283</v>
      </c>
      <c r="C12" s="9" t="s">
        <v>160</v>
      </c>
    </row>
    <row r="13" spans="1:12" ht="15.6" x14ac:dyDescent="0.3">
      <c r="A13" t="s">
        <v>159</v>
      </c>
      <c r="B13" s="8">
        <v>46290</v>
      </c>
      <c r="C13" s="9" t="s">
        <v>160</v>
      </c>
    </row>
    <row r="14" spans="1:12" ht="15.6" x14ac:dyDescent="0.3">
      <c r="B14" s="8">
        <v>46311</v>
      </c>
      <c r="C14" s="9" t="s">
        <v>160</v>
      </c>
    </row>
    <row r="15" spans="1:12" ht="15.6" x14ac:dyDescent="0.3">
      <c r="B15" s="8">
        <v>46325</v>
      </c>
      <c r="C15" s="9" t="s">
        <v>160</v>
      </c>
    </row>
    <row r="16" spans="1:12" ht="15.6" x14ac:dyDescent="0.3">
      <c r="B16" s="8">
        <v>46339</v>
      </c>
      <c r="C16" s="9" t="s">
        <v>160</v>
      </c>
    </row>
    <row r="17" spans="1:12" ht="15.6" x14ac:dyDescent="0.3">
      <c r="A17" t="s">
        <v>159</v>
      </c>
      <c r="B17" s="8">
        <v>46346</v>
      </c>
      <c r="C17" s="9" t="s">
        <v>160</v>
      </c>
    </row>
    <row r="18" spans="1:12" ht="15.6" x14ac:dyDescent="0.3">
      <c r="B18" s="8">
        <v>46367</v>
      </c>
      <c r="C18" s="9" t="s">
        <v>160</v>
      </c>
    </row>
    <row r="19" spans="1:12" ht="15.6" x14ac:dyDescent="0.3">
      <c r="A19" t="s">
        <v>159</v>
      </c>
      <c r="B19" s="8">
        <v>46373</v>
      </c>
      <c r="C19" s="9" t="s">
        <v>161</v>
      </c>
    </row>
    <row r="20" spans="1:12" ht="15.6" x14ac:dyDescent="0.3">
      <c r="B20" s="8">
        <v>46395</v>
      </c>
      <c r="C20" s="9" t="s">
        <v>160</v>
      </c>
    </row>
    <row r="21" spans="1:12" ht="15.6" x14ac:dyDescent="0.3">
      <c r="B21" s="8">
        <v>46409</v>
      </c>
      <c r="C21" s="9" t="s">
        <v>160</v>
      </c>
    </row>
    <row r="22" spans="1:12" ht="15.6" x14ac:dyDescent="0.3">
      <c r="B22" s="8">
        <v>46423</v>
      </c>
      <c r="C22" s="9" t="s">
        <v>160</v>
      </c>
    </row>
    <row r="23" spans="1:12" ht="15.6" x14ac:dyDescent="0.3">
      <c r="B23" s="8">
        <v>46437</v>
      </c>
      <c r="C23" s="9" t="s">
        <v>160</v>
      </c>
    </row>
    <row r="24" spans="1:12" ht="15.6" x14ac:dyDescent="0.3">
      <c r="A24" t="s">
        <v>159</v>
      </c>
      <c r="B24" s="8">
        <v>46444</v>
      </c>
      <c r="C24" s="9" t="s">
        <v>160</v>
      </c>
    </row>
    <row r="25" spans="1:12" ht="15.6" x14ac:dyDescent="0.3">
      <c r="B25" s="8">
        <v>46458</v>
      </c>
      <c r="C25" s="9" t="s">
        <v>160</v>
      </c>
    </row>
    <row r="26" spans="1:12" ht="15.6" x14ac:dyDescent="0.3">
      <c r="B26" s="8">
        <v>46479</v>
      </c>
      <c r="C26" s="9" t="s">
        <v>160</v>
      </c>
    </row>
    <row r="27" spans="1:12" ht="15.6" x14ac:dyDescent="0.3">
      <c r="B27" s="8">
        <v>46493</v>
      </c>
      <c r="C27" s="9" t="s">
        <v>160</v>
      </c>
    </row>
    <row r="28" spans="1:12" ht="15.6" x14ac:dyDescent="0.3">
      <c r="B28" s="8">
        <v>46507</v>
      </c>
      <c r="C28" s="9" t="s">
        <v>160</v>
      </c>
    </row>
    <row r="29" spans="1:12" ht="15.6" x14ac:dyDescent="0.3">
      <c r="B29" s="8">
        <v>46521</v>
      </c>
      <c r="C29" s="9" t="s">
        <v>160</v>
      </c>
    </row>
    <row r="30" spans="1:12" ht="15.6" x14ac:dyDescent="0.3">
      <c r="B30" s="8">
        <v>46535</v>
      </c>
      <c r="C30" s="9" t="s">
        <v>160</v>
      </c>
    </row>
    <row r="31" spans="1:12" ht="15.6" x14ac:dyDescent="0.3">
      <c r="B31" s="8">
        <v>46549</v>
      </c>
      <c r="C31" s="9" t="s">
        <v>160</v>
      </c>
      <c r="D31" s="2"/>
      <c r="E31" s="2"/>
      <c r="F31" s="2"/>
      <c r="G31" s="2"/>
      <c r="H31" s="2"/>
      <c r="I31" s="2"/>
      <c r="J31" s="2"/>
      <c r="K31" s="2"/>
      <c r="L31" s="2"/>
    </row>
    <row r="32" spans="1:12" ht="15.6" x14ac:dyDescent="0.3">
      <c r="B32" s="515" t="s">
        <v>163</v>
      </c>
      <c r="C32" s="516"/>
      <c r="D32" s="2"/>
      <c r="E32" s="2"/>
      <c r="F32" s="2"/>
      <c r="G32" s="2"/>
      <c r="H32" s="2"/>
      <c r="I32" s="2"/>
      <c r="J32" s="2"/>
      <c r="K32" s="2"/>
      <c r="L32" s="2"/>
    </row>
    <row r="33" spans="2:12" ht="15.6" x14ac:dyDescent="0.3">
      <c r="B33" s="263">
        <v>46569</v>
      </c>
      <c r="C33" s="264" t="s">
        <v>164</v>
      </c>
      <c r="D33" s="2"/>
      <c r="E33" s="2"/>
      <c r="F33" s="2"/>
      <c r="G33" s="2"/>
      <c r="H33" s="2"/>
      <c r="I33" s="2"/>
      <c r="J33" s="2"/>
      <c r="K33" s="2"/>
      <c r="L33" s="2"/>
    </row>
    <row r="34" spans="2:12" ht="15.6" x14ac:dyDescent="0.3">
      <c r="B34" s="263">
        <v>46582</v>
      </c>
      <c r="C34" s="264" t="s">
        <v>165</v>
      </c>
      <c r="D34" s="2"/>
      <c r="E34" s="2"/>
      <c r="F34" s="2"/>
      <c r="G34" s="2"/>
      <c r="H34" s="2"/>
      <c r="I34" s="2"/>
      <c r="J34" s="2"/>
      <c r="K34" s="2"/>
      <c r="L34" s="2"/>
    </row>
    <row r="35" spans="2:12" ht="29.25" customHeight="1" x14ac:dyDescent="0.3">
      <c r="B35" s="511" t="s">
        <v>166</v>
      </c>
      <c r="C35" s="512"/>
    </row>
  </sheetData>
  <mergeCells count="6">
    <mergeCell ref="B1:C1"/>
    <mergeCell ref="B35:C35"/>
    <mergeCell ref="B3:B4"/>
    <mergeCell ref="B6:C6"/>
    <mergeCell ref="B2:C2"/>
    <mergeCell ref="B32:C32"/>
  </mergeCells>
  <phoneticPr fontId="21" type="noConversion"/>
  <pageMargins left="0.7" right="0.7" top="0.75" bottom="0.75" header="0.3" footer="0.3"/>
  <pageSetup orientation="portrait" r:id="rId1"/>
  <headerFooter>
    <oddFooter>&amp;C&amp;P of &amp;N&amp;RDate Printed: &amp;D</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0CBDB5-2436-4734-9B3C-C79A812035AD}">
  <sheetPr codeName="Sheet12">
    <tabColor rgb="FFFF0000"/>
    <pageSetUpPr fitToPage="1"/>
  </sheetPr>
  <dimension ref="A1:W116"/>
  <sheetViews>
    <sheetView topLeftCell="E1" zoomScale="80" zoomScaleNormal="80" zoomScaleSheetLayoutView="80" zoomScalePageLayoutView="75" workbookViewId="0">
      <pane ySplit="12" topLeftCell="A67" activePane="bottomLeft" state="frozen"/>
      <selection pane="bottomLeft" activeCell="E70" sqref="E70"/>
    </sheetView>
  </sheetViews>
  <sheetFormatPr defaultColWidth="8.88671875" defaultRowHeight="14.4" x14ac:dyDescent="0.3"/>
  <cols>
    <col min="1" max="1" width="24" style="18" bestFit="1" customWidth="1"/>
    <col min="2" max="2" width="19.33203125" style="18" bestFit="1" customWidth="1"/>
    <col min="3" max="4" width="16.6640625" style="18" customWidth="1"/>
    <col min="5" max="5" width="34.88671875" style="19" bestFit="1" customWidth="1"/>
    <col min="6" max="6" width="34.88671875" style="19" customWidth="1"/>
    <col min="7" max="7" width="41" style="19" bestFit="1" customWidth="1"/>
    <col min="8" max="8" width="24.44140625" style="19" customWidth="1"/>
    <col min="9" max="10" width="26.6640625" style="19" customWidth="1"/>
    <col min="11" max="11" width="32.6640625" style="19" customWidth="1"/>
    <col min="12" max="12" width="29.33203125" style="19" customWidth="1"/>
    <col min="13" max="15" width="43.33203125" style="20" customWidth="1"/>
    <col min="16" max="16" width="27.88671875" style="20" customWidth="1"/>
    <col min="17" max="17" width="17.33203125" style="20" customWidth="1"/>
    <col min="18" max="18" width="20.44140625" style="18" customWidth="1"/>
    <col min="19" max="19" width="27.5546875" style="18" customWidth="1"/>
    <col min="20" max="20" width="31.6640625" style="21" customWidth="1"/>
    <col min="21" max="21" width="21" style="17" customWidth="1"/>
    <col min="22" max="22" width="34.88671875" style="19" bestFit="1" customWidth="1"/>
    <col min="23" max="16384" width="8.88671875" style="15"/>
  </cols>
  <sheetData>
    <row r="1" spans="1:22" s="41" customFormat="1" ht="25.2" customHeight="1" x14ac:dyDescent="0.3">
      <c r="A1" s="55" t="s">
        <v>0</v>
      </c>
      <c r="B1" s="56">
        <v>2023</v>
      </c>
      <c r="D1" s="519" t="s">
        <v>298</v>
      </c>
      <c r="E1" s="519"/>
      <c r="F1" s="519"/>
      <c r="G1" s="519"/>
      <c r="H1" s="519"/>
      <c r="I1" s="519"/>
      <c r="J1" s="519"/>
      <c r="K1" s="81"/>
      <c r="L1" s="78" t="s">
        <v>299</v>
      </c>
      <c r="M1" s="78" t="s">
        <v>300</v>
      </c>
      <c r="N1" s="78" t="s">
        <v>301</v>
      </c>
      <c r="O1" s="42"/>
      <c r="P1" s="42"/>
      <c r="Q1" s="42"/>
      <c r="R1" s="81"/>
      <c r="S1" s="43"/>
    </row>
    <row r="2" spans="1:22" s="41" customFormat="1" ht="42" x14ac:dyDescent="0.3">
      <c r="A2" s="55" t="s">
        <v>1</v>
      </c>
      <c r="B2" s="56">
        <v>2024</v>
      </c>
      <c r="D2" s="519"/>
      <c r="E2" s="519"/>
      <c r="F2" s="519"/>
      <c r="G2" s="519"/>
      <c r="H2" s="519"/>
      <c r="I2" s="519"/>
      <c r="J2" s="519"/>
      <c r="K2" s="81"/>
      <c r="L2" s="55">
        <v>2023</v>
      </c>
      <c r="M2" s="55">
        <v>2024</v>
      </c>
      <c r="N2" s="55">
        <v>2</v>
      </c>
      <c r="O2" s="42"/>
      <c r="P2" s="42"/>
      <c r="Q2" s="42"/>
      <c r="R2" s="81"/>
      <c r="S2" s="43"/>
    </row>
    <row r="3" spans="1:22" s="41" customFormat="1" ht="25.2" customHeight="1" x14ac:dyDescent="0.3">
      <c r="A3" s="55" t="s">
        <v>2</v>
      </c>
      <c r="B3" s="56">
        <v>2025</v>
      </c>
      <c r="K3" s="81"/>
      <c r="L3" s="55">
        <v>2024</v>
      </c>
      <c r="M3" s="55">
        <v>2025</v>
      </c>
      <c r="N3" s="55">
        <v>1</v>
      </c>
      <c r="O3" s="42"/>
      <c r="P3" s="42"/>
      <c r="Q3" s="42"/>
      <c r="R3" s="81"/>
      <c r="S3" s="43"/>
    </row>
    <row r="4" spans="1:22" s="41" customFormat="1" ht="25.2" customHeight="1" x14ac:dyDescent="0.3">
      <c r="A4" s="55" t="s">
        <v>3</v>
      </c>
      <c r="B4" s="56" t="s">
        <v>178</v>
      </c>
      <c r="K4" s="81"/>
      <c r="L4" s="81"/>
      <c r="M4" s="42"/>
      <c r="N4" s="42"/>
      <c r="O4" s="42"/>
      <c r="P4" s="42"/>
      <c r="Q4" s="42"/>
      <c r="R4" s="81"/>
      <c r="S4" s="43"/>
    </row>
    <row r="5" spans="1:22" ht="31.2" customHeight="1" x14ac:dyDescent="0.3">
      <c r="A5" s="520" t="s">
        <v>4</v>
      </c>
      <c r="B5" s="520"/>
      <c r="C5" s="520"/>
      <c r="D5" s="520"/>
      <c r="E5" s="520"/>
      <c r="F5" s="520"/>
      <c r="G5" s="520"/>
      <c r="H5" s="520"/>
      <c r="I5" s="520"/>
      <c r="J5" s="520"/>
      <c r="K5" s="520"/>
      <c r="L5" s="520"/>
      <c r="M5" s="520"/>
      <c r="N5" s="520"/>
      <c r="O5" s="520"/>
      <c r="P5" s="520"/>
      <c r="Q5" s="520"/>
      <c r="R5" s="520"/>
      <c r="S5" s="520"/>
      <c r="T5" s="520"/>
      <c r="U5" s="520"/>
      <c r="V5" s="15"/>
    </row>
    <row r="6" spans="1:22" s="30" customFormat="1" ht="46.95" customHeight="1" x14ac:dyDescent="0.3">
      <c r="A6" s="521" t="s">
        <v>5</v>
      </c>
      <c r="B6" s="522"/>
      <c r="C6" s="522"/>
      <c r="D6" s="522"/>
      <c r="E6" s="523"/>
      <c r="F6" s="530" t="s">
        <v>6</v>
      </c>
      <c r="G6" s="531"/>
      <c r="H6" s="45" t="s">
        <v>7</v>
      </c>
      <c r="I6" s="45" t="s">
        <v>8</v>
      </c>
      <c r="J6" s="45" t="s">
        <v>9</v>
      </c>
      <c r="K6" s="45" t="s">
        <v>10</v>
      </c>
      <c r="L6" s="45" t="s">
        <v>11</v>
      </c>
      <c r="M6" s="532" t="s">
        <v>12</v>
      </c>
      <c r="N6" s="533"/>
      <c r="O6" s="534"/>
      <c r="P6" s="535"/>
      <c r="Q6" s="535"/>
      <c r="R6" s="535"/>
      <c r="S6" s="535"/>
      <c r="T6" s="535"/>
      <c r="U6" s="536"/>
    </row>
    <row r="7" spans="1:22" s="30" customFormat="1" ht="21" customHeight="1" x14ac:dyDescent="0.3">
      <c r="A7" s="524"/>
      <c r="B7" s="525"/>
      <c r="C7" s="525"/>
      <c r="D7" s="525"/>
      <c r="E7" s="526"/>
      <c r="F7" s="530" t="s">
        <v>11</v>
      </c>
      <c r="G7" s="531"/>
      <c r="H7" s="44" t="s">
        <v>13</v>
      </c>
      <c r="I7" s="44" t="s">
        <v>14</v>
      </c>
      <c r="J7" s="44" t="s">
        <v>15</v>
      </c>
      <c r="K7" s="44" t="s">
        <v>16</v>
      </c>
      <c r="L7" s="44" t="s">
        <v>17</v>
      </c>
      <c r="M7" s="44" t="s">
        <v>18</v>
      </c>
      <c r="N7" s="44">
        <f>B2</f>
        <v>2024</v>
      </c>
      <c r="O7" s="537"/>
      <c r="P7" s="538"/>
      <c r="Q7" s="538"/>
      <c r="R7" s="538"/>
      <c r="S7" s="538"/>
      <c r="T7" s="538"/>
      <c r="U7" s="539"/>
    </row>
    <row r="8" spans="1:22" s="30" customFormat="1" ht="21" customHeight="1" x14ac:dyDescent="0.3">
      <c r="A8" s="527"/>
      <c r="B8" s="528"/>
      <c r="C8" s="528"/>
      <c r="D8" s="528"/>
      <c r="E8" s="529"/>
      <c r="F8" s="46" t="s">
        <v>17</v>
      </c>
      <c r="G8" s="44">
        <f>B2</f>
        <v>2024</v>
      </c>
      <c r="H8" s="44">
        <f>B2</f>
        <v>2024</v>
      </c>
      <c r="I8" s="44">
        <f>B2</f>
        <v>2024</v>
      </c>
      <c r="J8" s="44">
        <f>B3</f>
        <v>2025</v>
      </c>
      <c r="K8" s="44">
        <f>B3</f>
        <v>2025</v>
      </c>
      <c r="L8" s="44">
        <f>B3</f>
        <v>2025</v>
      </c>
      <c r="M8" s="44" t="s">
        <v>19</v>
      </c>
      <c r="N8" s="44">
        <f>B3</f>
        <v>2025</v>
      </c>
      <c r="O8" s="540"/>
      <c r="P8" s="541"/>
      <c r="Q8" s="541"/>
      <c r="R8" s="541"/>
      <c r="S8" s="541"/>
      <c r="T8" s="541"/>
      <c r="U8" s="542"/>
    </row>
    <row r="9" spans="1:22" s="30" customFormat="1" ht="21" customHeight="1" x14ac:dyDescent="0.3">
      <c r="A9" s="543" t="s">
        <v>179</v>
      </c>
      <c r="B9" s="544"/>
      <c r="C9" s="544"/>
      <c r="D9" s="544"/>
      <c r="E9" s="67">
        <v>1</v>
      </c>
      <c r="F9" s="67">
        <v>2</v>
      </c>
      <c r="G9" s="68">
        <v>3</v>
      </c>
      <c r="H9" s="68">
        <v>4</v>
      </c>
      <c r="I9" s="68">
        <v>5</v>
      </c>
      <c r="J9" s="67">
        <v>6</v>
      </c>
      <c r="K9" s="67">
        <v>7</v>
      </c>
      <c r="L9" s="68">
        <v>8</v>
      </c>
      <c r="M9" s="68">
        <v>9</v>
      </c>
      <c r="N9" s="68">
        <v>10</v>
      </c>
      <c r="O9" s="67">
        <v>11</v>
      </c>
      <c r="P9" s="67">
        <v>12</v>
      </c>
      <c r="Q9" s="68">
        <v>13</v>
      </c>
      <c r="R9" s="68">
        <v>14</v>
      </c>
      <c r="S9" s="68">
        <v>15</v>
      </c>
      <c r="T9" s="67">
        <v>16</v>
      </c>
      <c r="U9" s="67">
        <v>17</v>
      </c>
      <c r="V9" s="67" t="s">
        <v>180</v>
      </c>
    </row>
    <row r="10" spans="1:22" s="30" customFormat="1" ht="21" customHeight="1" x14ac:dyDescent="0.3">
      <c r="A10" s="543" t="s">
        <v>302</v>
      </c>
      <c r="B10" s="544"/>
      <c r="C10" s="544"/>
      <c r="D10" s="544"/>
      <c r="E10" s="67" t="s">
        <v>180</v>
      </c>
      <c r="F10" s="67">
        <v>1</v>
      </c>
      <c r="G10" s="68">
        <v>2</v>
      </c>
      <c r="H10" s="68">
        <v>3</v>
      </c>
      <c r="I10" s="68">
        <v>4</v>
      </c>
      <c r="J10" s="67">
        <v>5</v>
      </c>
      <c r="K10" s="67">
        <v>6</v>
      </c>
      <c r="L10" s="68">
        <v>7</v>
      </c>
      <c r="M10" s="68">
        <v>8</v>
      </c>
      <c r="N10" s="68">
        <v>9</v>
      </c>
      <c r="O10" s="67">
        <v>10</v>
      </c>
      <c r="P10" s="67">
        <v>11</v>
      </c>
      <c r="Q10" s="68">
        <v>12</v>
      </c>
      <c r="R10" s="68">
        <v>13</v>
      </c>
      <c r="S10" s="68">
        <v>14</v>
      </c>
      <c r="T10" s="67">
        <v>15</v>
      </c>
      <c r="U10" s="67">
        <v>16</v>
      </c>
      <c r="V10" s="67">
        <v>17</v>
      </c>
    </row>
    <row r="11" spans="1:22" ht="36" x14ac:dyDescent="0.3">
      <c r="A11" s="545" t="s">
        <v>20</v>
      </c>
      <c r="B11" s="546"/>
      <c r="C11" s="547"/>
      <c r="D11" s="517" t="s">
        <v>181</v>
      </c>
      <c r="E11" s="517" t="s">
        <v>21</v>
      </c>
      <c r="F11" s="517" t="s">
        <v>81</v>
      </c>
      <c r="G11" s="517" t="s">
        <v>22</v>
      </c>
      <c r="H11" s="517" t="s">
        <v>23</v>
      </c>
      <c r="I11" s="517" t="s">
        <v>24</v>
      </c>
      <c r="J11" s="517" t="s">
        <v>82</v>
      </c>
      <c r="K11" s="517" t="s">
        <v>25</v>
      </c>
      <c r="L11" s="517" t="s">
        <v>26</v>
      </c>
      <c r="M11" s="517" t="s">
        <v>27</v>
      </c>
      <c r="N11" s="517" t="s">
        <v>182</v>
      </c>
      <c r="O11" s="517" t="s">
        <v>84</v>
      </c>
      <c r="P11" s="517" t="s">
        <v>85</v>
      </c>
      <c r="Q11" s="79" t="s">
        <v>28</v>
      </c>
      <c r="R11" s="79" t="s">
        <v>29</v>
      </c>
      <c r="S11" s="79" t="s">
        <v>30</v>
      </c>
      <c r="T11" s="79" t="s">
        <v>31</v>
      </c>
      <c r="U11" s="79" t="s">
        <v>32</v>
      </c>
      <c r="V11" s="517" t="s">
        <v>21</v>
      </c>
    </row>
    <row r="12" spans="1:22" ht="18.600000000000001" thickBot="1" x14ac:dyDescent="0.35">
      <c r="A12" s="80" t="s">
        <v>33</v>
      </c>
      <c r="B12" s="80" t="s">
        <v>34</v>
      </c>
      <c r="C12" s="80" t="s">
        <v>35</v>
      </c>
      <c r="D12" s="518"/>
      <c r="E12" s="518"/>
      <c r="F12" s="518"/>
      <c r="G12" s="518"/>
      <c r="H12" s="518"/>
      <c r="I12" s="518"/>
      <c r="J12" s="518"/>
      <c r="K12" s="518"/>
      <c r="L12" s="518"/>
      <c r="M12" s="518"/>
      <c r="N12" s="518"/>
      <c r="O12" s="518"/>
      <c r="P12" s="518"/>
      <c r="Q12" s="80" t="str">
        <f>$B$4</f>
        <v>SY 24 - 25</v>
      </c>
      <c r="R12" s="80" t="str">
        <f>$B$4</f>
        <v>SY 24 - 25</v>
      </c>
      <c r="S12" s="80" t="str">
        <f>$B$4</f>
        <v>SY 24 - 25</v>
      </c>
      <c r="T12" s="80" t="str">
        <f>$B$4</f>
        <v>SY 24 - 25</v>
      </c>
      <c r="U12" s="80" t="str">
        <f>$B$4</f>
        <v>SY 24 - 25</v>
      </c>
      <c r="V12" s="518"/>
    </row>
    <row r="13" spans="1:22" ht="63" thickTop="1" x14ac:dyDescent="0.3">
      <c r="A13" s="36" t="s">
        <v>61</v>
      </c>
      <c r="B13" s="61" t="s">
        <v>86</v>
      </c>
      <c r="C13" s="61" t="str">
        <f>'Prior SY Master'!$B$4</f>
        <v>SY 24 - 25</v>
      </c>
      <c r="D13" s="32" t="s">
        <v>131</v>
      </c>
      <c r="E13" s="32" t="s">
        <v>138</v>
      </c>
      <c r="F13" s="32" t="s">
        <v>88</v>
      </c>
      <c r="G13" s="49" t="s">
        <v>180</v>
      </c>
      <c r="H13" s="64">
        <f>$B$2</f>
        <v>2024</v>
      </c>
      <c r="I13" s="64">
        <f>$B$3</f>
        <v>2025</v>
      </c>
      <c r="J13" s="32" t="s">
        <v>175</v>
      </c>
      <c r="K13" s="49" t="s">
        <v>180</v>
      </c>
      <c r="L13" s="32" t="s">
        <v>187</v>
      </c>
      <c r="M13" s="33" t="s">
        <v>303</v>
      </c>
      <c r="N13" s="69">
        <v>45204</v>
      </c>
      <c r="O13" s="69">
        <v>45204</v>
      </c>
      <c r="P13" s="31">
        <v>45204</v>
      </c>
      <c r="Q13" s="73" t="s">
        <v>180</v>
      </c>
      <c r="R13" s="73" t="s">
        <v>180</v>
      </c>
      <c r="S13" s="49" t="s">
        <v>180</v>
      </c>
      <c r="T13" s="49" t="s">
        <v>180</v>
      </c>
      <c r="U13" s="50">
        <v>45209</v>
      </c>
      <c r="V13" s="32" t="str">
        <f>E13</f>
        <v>C6 Student Updates 2023-24</v>
      </c>
    </row>
    <row r="14" spans="1:22" ht="93.6" x14ac:dyDescent="0.3">
      <c r="A14" s="36" t="s">
        <v>61</v>
      </c>
      <c r="B14" s="61" t="s">
        <v>86</v>
      </c>
      <c r="C14" s="61" t="str">
        <f>'Prior SY Master'!$B$4</f>
        <v>SY 24 - 25</v>
      </c>
      <c r="D14" s="32" t="s">
        <v>131</v>
      </c>
      <c r="E14" s="32" t="s">
        <v>168</v>
      </c>
      <c r="F14" s="32" t="s">
        <v>87</v>
      </c>
      <c r="G14" s="47" t="s">
        <v>180</v>
      </c>
      <c r="H14" s="65">
        <f t="shared" ref="H14:H42" si="0">$B$2</f>
        <v>2024</v>
      </c>
      <c r="I14" s="65">
        <f t="shared" ref="I14:I42" si="1">$B$3</f>
        <v>2025</v>
      </c>
      <c r="J14" s="32" t="s">
        <v>184</v>
      </c>
      <c r="K14" s="47" t="s">
        <v>180</v>
      </c>
      <c r="L14" s="32" t="s">
        <v>185</v>
      </c>
      <c r="M14" s="32" t="s">
        <v>304</v>
      </c>
      <c r="N14" s="70" t="s">
        <v>129</v>
      </c>
      <c r="O14" s="69">
        <v>45204</v>
      </c>
      <c r="P14" s="57" t="s">
        <v>129</v>
      </c>
      <c r="Q14" s="74" t="s">
        <v>180</v>
      </c>
      <c r="R14" s="74" t="s">
        <v>180</v>
      </c>
      <c r="S14" s="47" t="s">
        <v>180</v>
      </c>
      <c r="T14" s="47" t="s">
        <v>180</v>
      </c>
      <c r="U14" s="48" t="s">
        <v>129</v>
      </c>
      <c r="V14" s="32" t="str">
        <f t="shared" ref="V14:V77" si="2">E14</f>
        <v>C6 Staff Updates 2023-24
C6 Student Updates 2023-24</v>
      </c>
    </row>
    <row r="15" spans="1:22" ht="124.8" x14ac:dyDescent="0.3">
      <c r="A15" s="36" t="s">
        <v>61</v>
      </c>
      <c r="B15" s="61" t="s">
        <v>86</v>
      </c>
      <c r="C15" s="61" t="str">
        <f>'Prior SY Master'!$B$4</f>
        <v>SY 24 - 25</v>
      </c>
      <c r="D15" s="32" t="s">
        <v>131</v>
      </c>
      <c r="E15" s="32" t="s">
        <v>305</v>
      </c>
      <c r="F15" s="32" t="s">
        <v>133</v>
      </c>
      <c r="G15" s="47" t="s">
        <v>180</v>
      </c>
      <c r="H15" s="65">
        <f t="shared" si="0"/>
        <v>2024</v>
      </c>
      <c r="I15" s="65">
        <f t="shared" si="1"/>
        <v>2025</v>
      </c>
      <c r="J15" s="32" t="s">
        <v>189</v>
      </c>
      <c r="K15" s="47" t="s">
        <v>180</v>
      </c>
      <c r="L15" s="32" t="s">
        <v>185</v>
      </c>
      <c r="M15" s="32" t="s">
        <v>306</v>
      </c>
      <c r="N15" s="70" t="s">
        <v>129</v>
      </c>
      <c r="O15" s="69">
        <v>45239</v>
      </c>
      <c r="P15" s="57" t="s">
        <v>129</v>
      </c>
      <c r="Q15" s="74" t="s">
        <v>180</v>
      </c>
      <c r="R15" s="74" t="s">
        <v>180</v>
      </c>
      <c r="S15" s="47" t="s">
        <v>180</v>
      </c>
      <c r="T15" s="47" t="s">
        <v>180</v>
      </c>
      <c r="U15" s="48" t="s">
        <v>129</v>
      </c>
      <c r="V15" s="32" t="str">
        <f t="shared" si="2"/>
        <v>C6 Student Updates 2023-24
C6 Staff Updates 2023-24</v>
      </c>
    </row>
    <row r="16" spans="1:22" ht="62.4" x14ac:dyDescent="0.3">
      <c r="A16" s="36" t="s">
        <v>61</v>
      </c>
      <c r="B16" s="61" t="s">
        <v>86</v>
      </c>
      <c r="C16" s="61" t="str">
        <f>'Prior SY Master'!$B$4</f>
        <v>SY 24 - 25</v>
      </c>
      <c r="D16" s="32" t="s">
        <v>131</v>
      </c>
      <c r="E16" s="32" t="s">
        <v>138</v>
      </c>
      <c r="F16" s="32" t="s">
        <v>89</v>
      </c>
      <c r="G16" s="47" t="s">
        <v>180</v>
      </c>
      <c r="H16" s="65">
        <f t="shared" si="0"/>
        <v>2024</v>
      </c>
      <c r="I16" s="65">
        <f t="shared" si="1"/>
        <v>2025</v>
      </c>
      <c r="J16" s="32" t="s">
        <v>175</v>
      </c>
      <c r="K16" s="47" t="s">
        <v>180</v>
      </c>
      <c r="L16" s="32" t="s">
        <v>124</v>
      </c>
      <c r="M16" s="32" t="s">
        <v>306</v>
      </c>
      <c r="N16" s="69">
        <v>45239</v>
      </c>
      <c r="O16" s="69">
        <v>45239</v>
      </c>
      <c r="P16" s="31">
        <v>45239</v>
      </c>
      <c r="Q16" s="74" t="s">
        <v>180</v>
      </c>
      <c r="R16" s="74" t="s">
        <v>180</v>
      </c>
      <c r="S16" s="47" t="s">
        <v>180</v>
      </c>
      <c r="T16" s="47" t="s">
        <v>180</v>
      </c>
      <c r="U16" s="48" t="s">
        <v>129</v>
      </c>
      <c r="V16" s="32" t="str">
        <f t="shared" si="2"/>
        <v>C6 Student Updates 2023-24</v>
      </c>
    </row>
    <row r="17" spans="1:22" ht="109.2" x14ac:dyDescent="0.3">
      <c r="A17" s="36" t="s">
        <v>61</v>
      </c>
      <c r="B17" s="61" t="s">
        <v>86</v>
      </c>
      <c r="C17" s="61" t="str">
        <f>'Prior SY Master'!$B$4</f>
        <v>SY 24 - 25</v>
      </c>
      <c r="D17" s="32" t="s">
        <v>131</v>
      </c>
      <c r="E17" s="32" t="s">
        <v>307</v>
      </c>
      <c r="F17" s="34" t="s">
        <v>308</v>
      </c>
      <c r="G17" s="47" t="s">
        <v>180</v>
      </c>
      <c r="H17" s="65">
        <f t="shared" si="0"/>
        <v>2024</v>
      </c>
      <c r="I17" s="65">
        <f t="shared" si="1"/>
        <v>2025</v>
      </c>
      <c r="J17" s="34" t="s">
        <v>191</v>
      </c>
      <c r="K17" s="47" t="s">
        <v>180</v>
      </c>
      <c r="L17" s="34" t="s">
        <v>185</v>
      </c>
      <c r="M17" s="32" t="s">
        <v>309</v>
      </c>
      <c r="N17" s="70" t="s">
        <v>129</v>
      </c>
      <c r="O17" s="69">
        <v>45309</v>
      </c>
      <c r="P17" s="57" t="s">
        <v>129</v>
      </c>
      <c r="Q17" s="74" t="s">
        <v>180</v>
      </c>
      <c r="R17" s="74" t="s">
        <v>180</v>
      </c>
      <c r="S17" s="47" t="s">
        <v>180</v>
      </c>
      <c r="T17" s="47" t="s">
        <v>180</v>
      </c>
      <c r="U17" s="48" t="s">
        <v>129</v>
      </c>
      <c r="V17" s="32" t="str">
        <f t="shared" si="2"/>
        <v>C6 Staff Updates 2023-24</v>
      </c>
    </row>
    <row r="18" spans="1:22" ht="62.4" x14ac:dyDescent="0.3">
      <c r="A18" s="36" t="s">
        <v>61</v>
      </c>
      <c r="B18" s="61" t="s">
        <v>86</v>
      </c>
      <c r="C18" s="61" t="str">
        <f>'Prior SY Master'!$B$4</f>
        <v>SY 24 - 25</v>
      </c>
      <c r="D18" s="32" t="s">
        <v>131</v>
      </c>
      <c r="E18" s="32" t="s">
        <v>138</v>
      </c>
      <c r="F18" s="32" t="s">
        <v>90</v>
      </c>
      <c r="G18" s="47" t="s">
        <v>180</v>
      </c>
      <c r="H18" s="65">
        <f t="shared" si="0"/>
        <v>2024</v>
      </c>
      <c r="I18" s="65">
        <f t="shared" si="1"/>
        <v>2025</v>
      </c>
      <c r="J18" s="32" t="s">
        <v>175</v>
      </c>
      <c r="K18" s="47" t="s">
        <v>180</v>
      </c>
      <c r="L18" s="32" t="s">
        <v>192</v>
      </c>
      <c r="M18" s="32" t="s">
        <v>309</v>
      </c>
      <c r="N18" s="69" t="s">
        <v>145</v>
      </c>
      <c r="O18" s="69">
        <v>45309</v>
      </c>
      <c r="P18" s="31" t="s">
        <v>145</v>
      </c>
      <c r="Q18" s="74" t="s">
        <v>180</v>
      </c>
      <c r="R18" s="74" t="s">
        <v>180</v>
      </c>
      <c r="S18" s="47" t="s">
        <v>180</v>
      </c>
      <c r="T18" s="47" t="s">
        <v>180</v>
      </c>
      <c r="U18" s="48">
        <v>45315</v>
      </c>
      <c r="V18" s="32" t="str">
        <f t="shared" si="2"/>
        <v>C6 Student Updates 2023-24</v>
      </c>
    </row>
    <row r="19" spans="1:22" ht="62.4" x14ac:dyDescent="0.3">
      <c r="A19" s="36" t="s">
        <v>61</v>
      </c>
      <c r="B19" s="61" t="s">
        <v>86</v>
      </c>
      <c r="C19" s="61" t="str">
        <f>'Prior SY Master'!$B$4</f>
        <v>SY 24 - 25</v>
      </c>
      <c r="D19" s="32" t="s">
        <v>131</v>
      </c>
      <c r="E19" s="34" t="s">
        <v>138</v>
      </c>
      <c r="F19" s="34" t="s">
        <v>91</v>
      </c>
      <c r="G19" s="47" t="s">
        <v>180</v>
      </c>
      <c r="H19" s="65">
        <f t="shared" si="0"/>
        <v>2024</v>
      </c>
      <c r="I19" s="65">
        <f t="shared" si="1"/>
        <v>2025</v>
      </c>
      <c r="J19" s="32" t="s">
        <v>175</v>
      </c>
      <c r="K19" s="47" t="s">
        <v>180</v>
      </c>
      <c r="L19" s="32" t="s">
        <v>193</v>
      </c>
      <c r="M19" s="32" t="s">
        <v>309</v>
      </c>
      <c r="N19" s="69" t="s">
        <v>145</v>
      </c>
      <c r="O19" s="69">
        <v>45309</v>
      </c>
      <c r="P19" s="31" t="s">
        <v>145</v>
      </c>
      <c r="Q19" s="74" t="s">
        <v>180</v>
      </c>
      <c r="R19" s="74" t="s">
        <v>180</v>
      </c>
      <c r="S19" s="47" t="s">
        <v>180</v>
      </c>
      <c r="T19" s="47" t="s">
        <v>180</v>
      </c>
      <c r="U19" s="48" t="s">
        <v>129</v>
      </c>
      <c r="V19" s="32" t="str">
        <f t="shared" si="2"/>
        <v>C6 Student Updates 2023-24</v>
      </c>
    </row>
    <row r="20" spans="1:22" ht="62.4" x14ac:dyDescent="0.3">
      <c r="A20" s="36" t="s">
        <v>61</v>
      </c>
      <c r="B20" s="61" t="s">
        <v>86</v>
      </c>
      <c r="C20" s="61" t="str">
        <f>'Prior SY Master'!$B$4</f>
        <v>SY 24 - 25</v>
      </c>
      <c r="D20" s="32" t="s">
        <v>131</v>
      </c>
      <c r="E20" s="34" t="s">
        <v>138</v>
      </c>
      <c r="F20" s="34" t="s">
        <v>92</v>
      </c>
      <c r="G20" s="47" t="s">
        <v>180</v>
      </c>
      <c r="H20" s="65">
        <f t="shared" si="0"/>
        <v>2024</v>
      </c>
      <c r="I20" s="65">
        <f t="shared" si="1"/>
        <v>2025</v>
      </c>
      <c r="J20" s="32" t="s">
        <v>175</v>
      </c>
      <c r="K20" s="47" t="s">
        <v>180</v>
      </c>
      <c r="L20" s="32" t="s">
        <v>193</v>
      </c>
      <c r="M20" s="32" t="s">
        <v>310</v>
      </c>
      <c r="N20" s="69">
        <v>45309</v>
      </c>
      <c r="O20" s="69">
        <v>45327</v>
      </c>
      <c r="P20" s="31">
        <v>45309</v>
      </c>
      <c r="Q20" s="74" t="s">
        <v>180</v>
      </c>
      <c r="R20" s="74" t="s">
        <v>180</v>
      </c>
      <c r="S20" s="47" t="s">
        <v>180</v>
      </c>
      <c r="T20" s="47" t="s">
        <v>180</v>
      </c>
      <c r="U20" s="48">
        <v>45335</v>
      </c>
      <c r="V20" s="32" t="str">
        <f t="shared" si="2"/>
        <v>C6 Student Updates 2023-24</v>
      </c>
    </row>
    <row r="21" spans="1:22" ht="62.4" x14ac:dyDescent="0.3">
      <c r="A21" s="36" t="s">
        <v>61</v>
      </c>
      <c r="B21" s="61" t="s">
        <v>86</v>
      </c>
      <c r="C21" s="61" t="str">
        <f>'Prior SY Master'!$B$4</f>
        <v>SY 24 - 25</v>
      </c>
      <c r="D21" s="32" t="s">
        <v>131</v>
      </c>
      <c r="E21" s="32" t="s">
        <v>138</v>
      </c>
      <c r="F21" s="32" t="s">
        <v>93</v>
      </c>
      <c r="G21" s="47" t="s">
        <v>180</v>
      </c>
      <c r="H21" s="65">
        <f t="shared" si="0"/>
        <v>2024</v>
      </c>
      <c r="I21" s="65">
        <f t="shared" si="1"/>
        <v>2025</v>
      </c>
      <c r="J21" s="32" t="s">
        <v>175</v>
      </c>
      <c r="K21" s="47" t="s">
        <v>180</v>
      </c>
      <c r="L21" s="32" t="s">
        <v>124</v>
      </c>
      <c r="M21" s="32" t="s">
        <v>310</v>
      </c>
      <c r="N21" s="69">
        <v>45316</v>
      </c>
      <c r="O21" s="69">
        <v>45327</v>
      </c>
      <c r="P21" s="31">
        <v>45316</v>
      </c>
      <c r="Q21" s="74" t="s">
        <v>180</v>
      </c>
      <c r="R21" s="74" t="s">
        <v>180</v>
      </c>
      <c r="S21" s="47" t="s">
        <v>180</v>
      </c>
      <c r="T21" s="47" t="s">
        <v>180</v>
      </c>
      <c r="U21" s="48">
        <v>45335</v>
      </c>
      <c r="V21" s="32" t="str">
        <f t="shared" si="2"/>
        <v>C6 Student Updates 2023-24</v>
      </c>
    </row>
    <row r="22" spans="1:22" ht="46.8" x14ac:dyDescent="0.3">
      <c r="A22" s="36" t="s">
        <v>61</v>
      </c>
      <c r="B22" s="61" t="s">
        <v>86</v>
      </c>
      <c r="C22" s="61" t="str">
        <f>'Prior SY Master'!$B$4</f>
        <v>SY 24 - 25</v>
      </c>
      <c r="D22" s="32" t="s">
        <v>131</v>
      </c>
      <c r="E22" s="32" t="s">
        <v>138</v>
      </c>
      <c r="F22" s="32" t="s">
        <v>311</v>
      </c>
      <c r="G22" s="47" t="s">
        <v>180</v>
      </c>
      <c r="H22" s="65">
        <f t="shared" si="0"/>
        <v>2024</v>
      </c>
      <c r="I22" s="65">
        <f t="shared" si="1"/>
        <v>2025</v>
      </c>
      <c r="J22" s="32" t="s">
        <v>195</v>
      </c>
      <c r="K22" s="47" t="s">
        <v>180</v>
      </c>
      <c r="L22" s="32" t="s">
        <v>185</v>
      </c>
      <c r="M22" s="32" t="s">
        <v>312</v>
      </c>
      <c r="N22" s="70" t="s">
        <v>129</v>
      </c>
      <c r="O22" s="69">
        <v>45327</v>
      </c>
      <c r="P22" s="57" t="s">
        <v>129</v>
      </c>
      <c r="Q22" s="74" t="s">
        <v>180</v>
      </c>
      <c r="R22" s="74" t="s">
        <v>180</v>
      </c>
      <c r="S22" s="47" t="s">
        <v>180</v>
      </c>
      <c r="T22" s="47" t="s">
        <v>180</v>
      </c>
      <c r="U22" s="48" t="s">
        <v>129</v>
      </c>
      <c r="V22" s="32" t="str">
        <f t="shared" si="2"/>
        <v>C6 Student Updates 2023-24</v>
      </c>
    </row>
    <row r="23" spans="1:22" ht="109.2" x14ac:dyDescent="0.3">
      <c r="A23" s="36" t="s">
        <v>61</v>
      </c>
      <c r="B23" s="61" t="s">
        <v>86</v>
      </c>
      <c r="C23" s="61" t="str">
        <f>'Prior SY Master'!$B$4</f>
        <v>SY 24 - 25</v>
      </c>
      <c r="D23" s="32" t="s">
        <v>131</v>
      </c>
      <c r="E23" s="32" t="s">
        <v>307</v>
      </c>
      <c r="F23" s="35" t="s">
        <v>313</v>
      </c>
      <c r="G23" s="47" t="s">
        <v>180</v>
      </c>
      <c r="H23" s="65">
        <f t="shared" si="0"/>
        <v>2024</v>
      </c>
      <c r="I23" s="65">
        <f t="shared" si="1"/>
        <v>2025</v>
      </c>
      <c r="J23" s="58" t="s">
        <v>196</v>
      </c>
      <c r="K23" s="47" t="s">
        <v>180</v>
      </c>
      <c r="L23" s="58" t="s">
        <v>185</v>
      </c>
      <c r="M23" s="58" t="s">
        <v>314</v>
      </c>
      <c r="N23" s="70" t="s">
        <v>129</v>
      </c>
      <c r="O23" s="71">
        <v>45358</v>
      </c>
      <c r="P23" s="57" t="s">
        <v>129</v>
      </c>
      <c r="Q23" s="74" t="s">
        <v>180</v>
      </c>
      <c r="R23" s="74" t="s">
        <v>180</v>
      </c>
      <c r="S23" s="47" t="s">
        <v>180</v>
      </c>
      <c r="T23" s="47" t="s">
        <v>180</v>
      </c>
      <c r="U23" s="48" t="s">
        <v>129</v>
      </c>
      <c r="V23" s="32" t="str">
        <f t="shared" si="2"/>
        <v>C6 Staff Updates 2023-24</v>
      </c>
    </row>
    <row r="24" spans="1:22" ht="62.4" x14ac:dyDescent="0.3">
      <c r="A24" s="36" t="s">
        <v>61</v>
      </c>
      <c r="B24" s="61" t="s">
        <v>86</v>
      </c>
      <c r="C24" s="61" t="str">
        <f>'Prior SY Master'!$B$4</f>
        <v>SY 24 - 25</v>
      </c>
      <c r="D24" s="32" t="s">
        <v>131</v>
      </c>
      <c r="E24" s="32" t="s">
        <v>138</v>
      </c>
      <c r="F24" s="32" t="s">
        <v>96</v>
      </c>
      <c r="G24" s="47" t="s">
        <v>180</v>
      </c>
      <c r="H24" s="65">
        <f t="shared" si="0"/>
        <v>2024</v>
      </c>
      <c r="I24" s="65">
        <f t="shared" si="1"/>
        <v>2025</v>
      </c>
      <c r="J24" s="32" t="s">
        <v>175</v>
      </c>
      <c r="K24" s="47" t="s">
        <v>180</v>
      </c>
      <c r="L24" s="32" t="s">
        <v>197</v>
      </c>
      <c r="M24" s="32" t="s">
        <v>314</v>
      </c>
      <c r="N24" s="69">
        <v>45358</v>
      </c>
      <c r="O24" s="69">
        <v>45358</v>
      </c>
      <c r="P24" s="31">
        <v>45358</v>
      </c>
      <c r="Q24" s="74" t="s">
        <v>180</v>
      </c>
      <c r="R24" s="74" t="s">
        <v>180</v>
      </c>
      <c r="S24" s="47" t="s">
        <v>180</v>
      </c>
      <c r="T24" s="47" t="s">
        <v>180</v>
      </c>
      <c r="U24" s="48">
        <v>45371</v>
      </c>
      <c r="V24" s="32" t="str">
        <f t="shared" si="2"/>
        <v>C6 Student Updates 2023-24</v>
      </c>
    </row>
    <row r="25" spans="1:22" ht="62.4" x14ac:dyDescent="0.3">
      <c r="A25" s="36" t="s">
        <v>61</v>
      </c>
      <c r="B25" s="61" t="s">
        <v>86</v>
      </c>
      <c r="C25" s="61" t="str">
        <f>'Prior SY Master'!$B$4</f>
        <v>SY 24 - 25</v>
      </c>
      <c r="D25" s="32" t="s">
        <v>131</v>
      </c>
      <c r="E25" s="34" t="s">
        <v>138</v>
      </c>
      <c r="F25" s="34" t="s">
        <v>97</v>
      </c>
      <c r="G25" s="47" t="s">
        <v>180</v>
      </c>
      <c r="H25" s="65">
        <f t="shared" si="0"/>
        <v>2024</v>
      </c>
      <c r="I25" s="65">
        <f t="shared" si="1"/>
        <v>2025</v>
      </c>
      <c r="J25" s="32" t="s">
        <v>175</v>
      </c>
      <c r="K25" s="47" t="s">
        <v>180</v>
      </c>
      <c r="L25" s="32" t="s">
        <v>180</v>
      </c>
      <c r="M25" s="32" t="s">
        <v>315</v>
      </c>
      <c r="N25" s="69">
        <v>45393</v>
      </c>
      <c r="O25" s="69">
        <v>45393</v>
      </c>
      <c r="P25" s="31">
        <v>45393</v>
      </c>
      <c r="Q25" s="74" t="s">
        <v>180</v>
      </c>
      <c r="R25" s="74" t="s">
        <v>180</v>
      </c>
      <c r="S25" s="47" t="s">
        <v>180</v>
      </c>
      <c r="T25" s="47" t="s">
        <v>180</v>
      </c>
      <c r="U25" s="48">
        <v>45407</v>
      </c>
      <c r="V25" s="32" t="str">
        <f t="shared" si="2"/>
        <v>C6 Student Updates 2023-24</v>
      </c>
    </row>
    <row r="26" spans="1:22" ht="78" x14ac:dyDescent="0.3">
      <c r="A26" s="36" t="s">
        <v>61</v>
      </c>
      <c r="B26" s="61" t="s">
        <v>86</v>
      </c>
      <c r="C26" s="61" t="str">
        <f>'Prior SY Master'!$B$4</f>
        <v>SY 24 - 25</v>
      </c>
      <c r="D26" s="32" t="s">
        <v>131</v>
      </c>
      <c r="E26" s="34" t="s">
        <v>138</v>
      </c>
      <c r="F26" s="34" t="s">
        <v>98</v>
      </c>
      <c r="G26" s="47" t="s">
        <v>180</v>
      </c>
      <c r="H26" s="65">
        <f t="shared" si="0"/>
        <v>2024</v>
      </c>
      <c r="I26" s="65">
        <f t="shared" si="1"/>
        <v>2025</v>
      </c>
      <c r="J26" s="32" t="s">
        <v>175</v>
      </c>
      <c r="K26" s="47" t="s">
        <v>180</v>
      </c>
      <c r="L26" s="32" t="s">
        <v>176</v>
      </c>
      <c r="M26" s="32" t="s">
        <v>177</v>
      </c>
      <c r="N26" s="69">
        <v>45390</v>
      </c>
      <c r="O26" s="69">
        <v>45393</v>
      </c>
      <c r="P26" s="31">
        <v>45390</v>
      </c>
      <c r="Q26" s="74" t="s">
        <v>180</v>
      </c>
      <c r="R26" s="74" t="s">
        <v>180</v>
      </c>
      <c r="S26" s="47" t="s">
        <v>180</v>
      </c>
      <c r="T26" s="47" t="s">
        <v>180</v>
      </c>
      <c r="U26" s="48" t="s">
        <v>198</v>
      </c>
      <c r="V26" s="32" t="str">
        <f t="shared" si="2"/>
        <v>C6 Student Updates 2023-24</v>
      </c>
    </row>
    <row r="27" spans="1:22" ht="46.8" x14ac:dyDescent="0.3">
      <c r="A27" s="36" t="s">
        <v>61</v>
      </c>
      <c r="B27" s="61" t="s">
        <v>86</v>
      </c>
      <c r="C27" s="61" t="str">
        <f>'Prior SY Master'!$B$4</f>
        <v>SY 24 - 25</v>
      </c>
      <c r="D27" s="32" t="s">
        <v>131</v>
      </c>
      <c r="E27" s="34" t="s">
        <v>138</v>
      </c>
      <c r="F27" s="34" t="s">
        <v>99</v>
      </c>
      <c r="G27" s="47" t="s">
        <v>180</v>
      </c>
      <c r="H27" s="65">
        <f t="shared" si="0"/>
        <v>2024</v>
      </c>
      <c r="I27" s="65">
        <f t="shared" si="1"/>
        <v>2025</v>
      </c>
      <c r="J27" s="34" t="s">
        <v>195</v>
      </c>
      <c r="K27" s="47" t="s">
        <v>180</v>
      </c>
      <c r="L27" s="34" t="s">
        <v>185</v>
      </c>
      <c r="M27" s="34" t="s">
        <v>316</v>
      </c>
      <c r="N27" s="70" t="s">
        <v>129</v>
      </c>
      <c r="O27" s="69">
        <v>45421</v>
      </c>
      <c r="P27" s="57" t="s">
        <v>129</v>
      </c>
      <c r="Q27" s="74" t="s">
        <v>180</v>
      </c>
      <c r="R27" s="74" t="s">
        <v>180</v>
      </c>
      <c r="S27" s="47" t="s">
        <v>180</v>
      </c>
      <c r="T27" s="47" t="s">
        <v>180</v>
      </c>
      <c r="U27" s="48" t="s">
        <v>129</v>
      </c>
      <c r="V27" s="32" t="str">
        <f t="shared" si="2"/>
        <v>C6 Student Updates 2023-24</v>
      </c>
    </row>
    <row r="28" spans="1:22" ht="78" x14ac:dyDescent="0.3">
      <c r="A28" s="36" t="s">
        <v>61</v>
      </c>
      <c r="B28" s="61" t="s">
        <v>86</v>
      </c>
      <c r="C28" s="61" t="str">
        <f>'Prior SY Master'!$B$4</f>
        <v>SY 24 - 25</v>
      </c>
      <c r="D28" s="32" t="s">
        <v>131</v>
      </c>
      <c r="E28" s="34" t="s">
        <v>138</v>
      </c>
      <c r="F28" s="34" t="s">
        <v>100</v>
      </c>
      <c r="G28" s="47" t="s">
        <v>180</v>
      </c>
      <c r="H28" s="65">
        <f t="shared" si="0"/>
        <v>2024</v>
      </c>
      <c r="I28" s="65">
        <f t="shared" si="1"/>
        <v>2025</v>
      </c>
      <c r="J28" s="34" t="s">
        <v>175</v>
      </c>
      <c r="K28" s="47" t="s">
        <v>180</v>
      </c>
      <c r="L28" s="34" t="s">
        <v>176</v>
      </c>
      <c r="M28" s="34" t="s">
        <v>317</v>
      </c>
      <c r="N28" s="69">
        <v>45415</v>
      </c>
      <c r="O28" s="69">
        <v>45421</v>
      </c>
      <c r="P28" s="31">
        <v>45415</v>
      </c>
      <c r="Q28" s="74" t="s">
        <v>180</v>
      </c>
      <c r="R28" s="74" t="s">
        <v>180</v>
      </c>
      <c r="S28" s="47" t="s">
        <v>180</v>
      </c>
      <c r="T28" s="47" t="s">
        <v>180</v>
      </c>
      <c r="U28" s="48">
        <v>45436</v>
      </c>
      <c r="V28" s="32" t="str">
        <f t="shared" si="2"/>
        <v>C6 Student Updates 2023-24</v>
      </c>
    </row>
    <row r="29" spans="1:22" ht="78" x14ac:dyDescent="0.3">
      <c r="A29" s="36" t="s">
        <v>61</v>
      </c>
      <c r="B29" s="61" t="s">
        <v>86</v>
      </c>
      <c r="C29" s="61" t="str">
        <f>'Prior SY Master'!$B$4</f>
        <v>SY 24 - 25</v>
      </c>
      <c r="D29" s="32" t="s">
        <v>131</v>
      </c>
      <c r="E29" s="32" t="s">
        <v>138</v>
      </c>
      <c r="F29" s="32" t="s">
        <v>101</v>
      </c>
      <c r="G29" s="47" t="s">
        <v>180</v>
      </c>
      <c r="H29" s="65">
        <f t="shared" si="0"/>
        <v>2024</v>
      </c>
      <c r="I29" s="65">
        <f t="shared" si="1"/>
        <v>2025</v>
      </c>
      <c r="J29" s="32" t="s">
        <v>175</v>
      </c>
      <c r="K29" s="47" t="s">
        <v>180</v>
      </c>
      <c r="L29" s="32" t="s">
        <v>199</v>
      </c>
      <c r="M29" s="32" t="s">
        <v>318</v>
      </c>
      <c r="N29" s="69" t="s">
        <v>319</v>
      </c>
      <c r="O29" s="69">
        <v>45421</v>
      </c>
      <c r="P29" s="31" t="s">
        <v>319</v>
      </c>
      <c r="Q29" s="74" t="s">
        <v>180</v>
      </c>
      <c r="R29" s="74" t="s">
        <v>180</v>
      </c>
      <c r="S29" s="47" t="s">
        <v>180</v>
      </c>
      <c r="T29" s="47" t="s">
        <v>180</v>
      </c>
      <c r="U29" s="48" t="s">
        <v>129</v>
      </c>
      <c r="V29" s="32" t="str">
        <f t="shared" si="2"/>
        <v>C6 Student Updates 2023-24</v>
      </c>
    </row>
    <row r="30" spans="1:22" ht="78" x14ac:dyDescent="0.3">
      <c r="A30" s="36" t="s">
        <v>61</v>
      </c>
      <c r="B30" s="61" t="s">
        <v>86</v>
      </c>
      <c r="C30" s="61" t="str">
        <f>'Prior SY Master'!$B$4</f>
        <v>SY 24 - 25</v>
      </c>
      <c r="D30" s="32" t="s">
        <v>131</v>
      </c>
      <c r="E30" s="32" t="s">
        <v>138</v>
      </c>
      <c r="F30" s="32" t="s">
        <v>102</v>
      </c>
      <c r="G30" s="47" t="s">
        <v>180</v>
      </c>
      <c r="H30" s="65">
        <f t="shared" si="0"/>
        <v>2024</v>
      </c>
      <c r="I30" s="65">
        <f t="shared" si="1"/>
        <v>2025</v>
      </c>
      <c r="J30" s="32" t="s">
        <v>175</v>
      </c>
      <c r="K30" s="47" t="s">
        <v>180</v>
      </c>
      <c r="L30" s="32" t="s">
        <v>199</v>
      </c>
      <c r="M30" s="32" t="s">
        <v>317</v>
      </c>
      <c r="N30" s="69" t="s">
        <v>320</v>
      </c>
      <c r="O30" s="69">
        <v>45421</v>
      </c>
      <c r="P30" s="31" t="s">
        <v>320</v>
      </c>
      <c r="Q30" s="74" t="s">
        <v>180</v>
      </c>
      <c r="R30" s="74" t="s">
        <v>180</v>
      </c>
      <c r="S30" s="47" t="s">
        <v>180</v>
      </c>
      <c r="T30" s="47" t="s">
        <v>180</v>
      </c>
      <c r="U30" s="48" t="s">
        <v>129</v>
      </c>
      <c r="V30" s="32" t="str">
        <f t="shared" si="2"/>
        <v>C6 Student Updates 2023-24</v>
      </c>
    </row>
    <row r="31" spans="1:22" ht="78" x14ac:dyDescent="0.3">
      <c r="A31" s="36" t="s">
        <v>61</v>
      </c>
      <c r="B31" s="61" t="s">
        <v>86</v>
      </c>
      <c r="C31" s="61" t="str">
        <f>'Prior SY Master'!$B$4</f>
        <v>SY 24 - 25</v>
      </c>
      <c r="D31" s="32" t="s">
        <v>131</v>
      </c>
      <c r="E31" s="32" t="s">
        <v>138</v>
      </c>
      <c r="F31" s="32" t="s">
        <v>103</v>
      </c>
      <c r="G31" s="47" t="s">
        <v>180</v>
      </c>
      <c r="H31" s="65">
        <f t="shared" si="0"/>
        <v>2024</v>
      </c>
      <c r="I31" s="65">
        <f t="shared" si="1"/>
        <v>2025</v>
      </c>
      <c r="J31" s="32" t="s">
        <v>175</v>
      </c>
      <c r="K31" s="47" t="s">
        <v>180</v>
      </c>
      <c r="L31" s="32" t="s">
        <v>199</v>
      </c>
      <c r="M31" s="32" t="s">
        <v>317</v>
      </c>
      <c r="N31" s="69" t="s">
        <v>321</v>
      </c>
      <c r="O31" s="69">
        <v>45421</v>
      </c>
      <c r="P31" s="31" t="s">
        <v>321</v>
      </c>
      <c r="Q31" s="74" t="s">
        <v>180</v>
      </c>
      <c r="R31" s="74" t="s">
        <v>180</v>
      </c>
      <c r="S31" s="47" t="s">
        <v>180</v>
      </c>
      <c r="T31" s="47" t="s">
        <v>180</v>
      </c>
      <c r="U31" s="48" t="s">
        <v>129</v>
      </c>
      <c r="V31" s="32" t="str">
        <f t="shared" si="2"/>
        <v>C6 Student Updates 2023-24</v>
      </c>
    </row>
    <row r="32" spans="1:22" ht="78" x14ac:dyDescent="0.3">
      <c r="A32" s="36" t="s">
        <v>61</v>
      </c>
      <c r="B32" s="61" t="s">
        <v>86</v>
      </c>
      <c r="C32" s="61" t="str">
        <f>'Prior SY Master'!$B$4</f>
        <v>SY 24 - 25</v>
      </c>
      <c r="D32" s="32" t="s">
        <v>131</v>
      </c>
      <c r="E32" s="32" t="s">
        <v>138</v>
      </c>
      <c r="F32" s="32" t="s">
        <v>104</v>
      </c>
      <c r="G32" s="47" t="s">
        <v>180</v>
      </c>
      <c r="H32" s="65">
        <f t="shared" si="0"/>
        <v>2024</v>
      </c>
      <c r="I32" s="65">
        <f t="shared" si="1"/>
        <v>2025</v>
      </c>
      <c r="J32" s="32" t="s">
        <v>175</v>
      </c>
      <c r="K32" s="47" t="s">
        <v>180</v>
      </c>
      <c r="L32" s="32" t="s">
        <v>200</v>
      </c>
      <c r="M32" s="32" t="s">
        <v>322</v>
      </c>
      <c r="N32" s="69">
        <v>45408</v>
      </c>
      <c r="O32" s="69">
        <v>45440</v>
      </c>
      <c r="P32" s="31">
        <v>45408</v>
      </c>
      <c r="Q32" s="74" t="s">
        <v>180</v>
      </c>
      <c r="R32" s="74" t="s">
        <v>180</v>
      </c>
      <c r="S32" s="47" t="s">
        <v>180</v>
      </c>
      <c r="T32" s="47" t="s">
        <v>180</v>
      </c>
      <c r="U32" s="48">
        <v>45456</v>
      </c>
      <c r="V32" s="32" t="str">
        <f t="shared" si="2"/>
        <v>C6 Student Updates 2023-24</v>
      </c>
    </row>
    <row r="33" spans="1:22" ht="78" x14ac:dyDescent="0.3">
      <c r="A33" s="36" t="s">
        <v>61</v>
      </c>
      <c r="B33" s="61" t="s">
        <v>86</v>
      </c>
      <c r="C33" s="61" t="str">
        <f>'Prior SY Master'!$B$4</f>
        <v>SY 24 - 25</v>
      </c>
      <c r="D33" s="32" t="s">
        <v>131</v>
      </c>
      <c r="E33" s="32" t="s">
        <v>138</v>
      </c>
      <c r="F33" s="32" t="s">
        <v>105</v>
      </c>
      <c r="G33" s="47" t="s">
        <v>180</v>
      </c>
      <c r="H33" s="65">
        <f t="shared" si="0"/>
        <v>2024</v>
      </c>
      <c r="I33" s="65">
        <f t="shared" si="1"/>
        <v>2025</v>
      </c>
      <c r="J33" s="32" t="s">
        <v>175</v>
      </c>
      <c r="K33" s="47" t="s">
        <v>180</v>
      </c>
      <c r="L33" s="32" t="s">
        <v>199</v>
      </c>
      <c r="M33" s="32" t="s">
        <v>323</v>
      </c>
      <c r="N33" s="69">
        <v>45415</v>
      </c>
      <c r="O33" s="69">
        <v>45440</v>
      </c>
      <c r="P33" s="31">
        <v>45415</v>
      </c>
      <c r="Q33" s="74" t="s">
        <v>180</v>
      </c>
      <c r="R33" s="74" t="s">
        <v>180</v>
      </c>
      <c r="S33" s="47" t="s">
        <v>180</v>
      </c>
      <c r="T33" s="47" t="s">
        <v>180</v>
      </c>
      <c r="U33" s="48">
        <v>45456</v>
      </c>
      <c r="V33" s="32" t="str">
        <f t="shared" si="2"/>
        <v>C6 Student Updates 2023-24</v>
      </c>
    </row>
    <row r="34" spans="1:22" ht="78" x14ac:dyDescent="0.3">
      <c r="A34" s="36" t="s">
        <v>61</v>
      </c>
      <c r="B34" s="61" t="s">
        <v>86</v>
      </c>
      <c r="C34" s="61" t="str">
        <f>'Prior SY Master'!$B$4</f>
        <v>SY 24 - 25</v>
      </c>
      <c r="D34" s="32" t="s">
        <v>131</v>
      </c>
      <c r="E34" s="32" t="s">
        <v>138</v>
      </c>
      <c r="F34" s="32" t="s">
        <v>106</v>
      </c>
      <c r="G34" s="47" t="s">
        <v>180</v>
      </c>
      <c r="H34" s="65">
        <f t="shared" si="0"/>
        <v>2024</v>
      </c>
      <c r="I34" s="65">
        <f t="shared" si="1"/>
        <v>2025</v>
      </c>
      <c r="J34" s="32" t="s">
        <v>175</v>
      </c>
      <c r="K34" s="47" t="s">
        <v>180</v>
      </c>
      <c r="L34" s="32" t="s">
        <v>199</v>
      </c>
      <c r="M34" s="32" t="s">
        <v>323</v>
      </c>
      <c r="N34" s="69">
        <v>45415</v>
      </c>
      <c r="O34" s="69">
        <v>45440</v>
      </c>
      <c r="P34" s="31">
        <v>45415</v>
      </c>
      <c r="Q34" s="74" t="s">
        <v>180</v>
      </c>
      <c r="R34" s="74" t="s">
        <v>180</v>
      </c>
      <c r="S34" s="47" t="s">
        <v>180</v>
      </c>
      <c r="T34" s="47" t="s">
        <v>180</v>
      </c>
      <c r="U34" s="48">
        <v>45456</v>
      </c>
      <c r="V34" s="32" t="str">
        <f t="shared" si="2"/>
        <v>C6 Student Updates 2023-24</v>
      </c>
    </row>
    <row r="35" spans="1:22" ht="46.8" x14ac:dyDescent="0.3">
      <c r="A35" s="36" t="s">
        <v>61</v>
      </c>
      <c r="B35" s="61" t="s">
        <v>86</v>
      </c>
      <c r="C35" s="61" t="str">
        <f>'Prior SY Master'!$B$4</f>
        <v>SY 24 - 25</v>
      </c>
      <c r="D35" s="32" t="s">
        <v>131</v>
      </c>
      <c r="E35" s="32" t="s">
        <v>138</v>
      </c>
      <c r="F35" s="32" t="s">
        <v>107</v>
      </c>
      <c r="G35" s="47" t="s">
        <v>180</v>
      </c>
      <c r="H35" s="65">
        <f t="shared" si="0"/>
        <v>2024</v>
      </c>
      <c r="I35" s="65">
        <f t="shared" si="1"/>
        <v>2025</v>
      </c>
      <c r="J35" s="32" t="s">
        <v>195</v>
      </c>
      <c r="K35" s="47" t="s">
        <v>180</v>
      </c>
      <c r="L35" s="32" t="s">
        <v>185</v>
      </c>
      <c r="M35" s="59" t="s">
        <v>324</v>
      </c>
      <c r="N35" s="70" t="s">
        <v>129</v>
      </c>
      <c r="O35" s="69">
        <v>45440</v>
      </c>
      <c r="P35" s="57" t="s">
        <v>129</v>
      </c>
      <c r="Q35" s="74" t="s">
        <v>180</v>
      </c>
      <c r="R35" s="74" t="s">
        <v>180</v>
      </c>
      <c r="S35" s="47" t="s">
        <v>180</v>
      </c>
      <c r="T35" s="47" t="s">
        <v>180</v>
      </c>
      <c r="U35" s="48" t="s">
        <v>129</v>
      </c>
      <c r="V35" s="32" t="str">
        <f t="shared" si="2"/>
        <v>C6 Student Updates 2023-24</v>
      </c>
    </row>
    <row r="36" spans="1:22" ht="78" x14ac:dyDescent="0.3">
      <c r="A36" s="36" t="s">
        <v>61</v>
      </c>
      <c r="B36" s="61" t="s">
        <v>86</v>
      </c>
      <c r="C36" s="61" t="str">
        <f>'Prior SY Master'!$B$4</f>
        <v>SY 24 - 25</v>
      </c>
      <c r="D36" s="32" t="s">
        <v>131</v>
      </c>
      <c r="E36" s="32" t="s">
        <v>138</v>
      </c>
      <c r="F36" s="34" t="s">
        <v>108</v>
      </c>
      <c r="G36" s="47" t="s">
        <v>180</v>
      </c>
      <c r="H36" s="65">
        <f t="shared" si="0"/>
        <v>2024</v>
      </c>
      <c r="I36" s="65">
        <f t="shared" si="1"/>
        <v>2025</v>
      </c>
      <c r="J36" s="34" t="s">
        <v>175</v>
      </c>
      <c r="K36" s="47" t="s">
        <v>180</v>
      </c>
      <c r="L36" s="34" t="s">
        <v>201</v>
      </c>
      <c r="M36" s="32" t="s">
        <v>325</v>
      </c>
      <c r="N36" s="69" t="s">
        <v>150</v>
      </c>
      <c r="O36" s="69">
        <v>45440</v>
      </c>
      <c r="P36" s="31" t="s">
        <v>150</v>
      </c>
      <c r="Q36" s="74" t="s">
        <v>180</v>
      </c>
      <c r="R36" s="74" t="s">
        <v>180</v>
      </c>
      <c r="S36" s="47" t="s">
        <v>180</v>
      </c>
      <c r="T36" s="47" t="s">
        <v>180</v>
      </c>
      <c r="U36" s="48" t="s">
        <v>198</v>
      </c>
      <c r="V36" s="32" t="str">
        <f t="shared" si="2"/>
        <v>C6 Student Updates 2023-24</v>
      </c>
    </row>
    <row r="37" spans="1:22" ht="78" x14ac:dyDescent="0.3">
      <c r="A37" s="36" t="s">
        <v>61</v>
      </c>
      <c r="B37" s="61" t="s">
        <v>86</v>
      </c>
      <c r="C37" s="61" t="str">
        <f>'Prior SY Master'!$B$4</f>
        <v>SY 24 - 25</v>
      </c>
      <c r="D37" s="32" t="s">
        <v>131</v>
      </c>
      <c r="E37" s="32" t="s">
        <v>138</v>
      </c>
      <c r="F37" s="32" t="s">
        <v>109</v>
      </c>
      <c r="G37" s="47" t="s">
        <v>180</v>
      </c>
      <c r="H37" s="65">
        <f t="shared" si="0"/>
        <v>2024</v>
      </c>
      <c r="I37" s="65">
        <f t="shared" si="1"/>
        <v>2025</v>
      </c>
      <c r="J37" s="32" t="s">
        <v>175</v>
      </c>
      <c r="K37" s="47" t="s">
        <v>180</v>
      </c>
      <c r="L37" s="32" t="s">
        <v>124</v>
      </c>
      <c r="M37" s="32" t="s">
        <v>325</v>
      </c>
      <c r="N37" s="69" t="s">
        <v>150</v>
      </c>
      <c r="O37" s="69">
        <v>45440</v>
      </c>
      <c r="P37" s="31" t="s">
        <v>150</v>
      </c>
      <c r="Q37" s="74" t="s">
        <v>180</v>
      </c>
      <c r="R37" s="74" t="s">
        <v>180</v>
      </c>
      <c r="S37" s="47" t="s">
        <v>180</v>
      </c>
      <c r="T37" s="47" t="s">
        <v>180</v>
      </c>
      <c r="U37" s="48" t="s">
        <v>129</v>
      </c>
      <c r="V37" s="32" t="str">
        <f t="shared" si="2"/>
        <v>C6 Student Updates 2023-24</v>
      </c>
    </row>
    <row r="38" spans="1:22" ht="78" x14ac:dyDescent="0.3">
      <c r="A38" s="36" t="s">
        <v>61</v>
      </c>
      <c r="B38" s="61" t="s">
        <v>86</v>
      </c>
      <c r="C38" s="61" t="str">
        <f>'Prior SY Master'!$B$4</f>
        <v>SY 24 - 25</v>
      </c>
      <c r="D38" s="32" t="s">
        <v>131</v>
      </c>
      <c r="E38" s="32" t="s">
        <v>149</v>
      </c>
      <c r="F38" s="32" t="s">
        <v>110</v>
      </c>
      <c r="G38" s="47" t="s">
        <v>180</v>
      </c>
      <c r="H38" s="65">
        <f t="shared" si="0"/>
        <v>2024</v>
      </c>
      <c r="I38" s="65">
        <f t="shared" si="1"/>
        <v>2025</v>
      </c>
      <c r="J38" s="32" t="s">
        <v>175</v>
      </c>
      <c r="K38" s="47" t="s">
        <v>180</v>
      </c>
      <c r="L38" s="32" t="s">
        <v>202</v>
      </c>
      <c r="M38" s="32" t="s">
        <v>325</v>
      </c>
      <c r="N38" s="69" t="s">
        <v>150</v>
      </c>
      <c r="O38" s="69">
        <v>45440</v>
      </c>
      <c r="P38" s="31" t="s">
        <v>150</v>
      </c>
      <c r="Q38" s="74" t="s">
        <v>180</v>
      </c>
      <c r="R38" s="74" t="s">
        <v>180</v>
      </c>
      <c r="S38" s="47" t="s">
        <v>180</v>
      </c>
      <c r="T38" s="47" t="s">
        <v>180</v>
      </c>
      <c r="U38" s="48">
        <v>45456</v>
      </c>
      <c r="V38" s="32" t="str">
        <f t="shared" si="2"/>
        <v>C6 Student Updates2023-24</v>
      </c>
    </row>
    <row r="39" spans="1:22" ht="78" x14ac:dyDescent="0.3">
      <c r="A39" s="36" t="s">
        <v>61</v>
      </c>
      <c r="B39" s="61" t="s">
        <v>86</v>
      </c>
      <c r="C39" s="61" t="str">
        <f>'Prior SY Master'!$B$4</f>
        <v>SY 24 - 25</v>
      </c>
      <c r="D39" s="32" t="s">
        <v>131</v>
      </c>
      <c r="E39" s="32" t="s">
        <v>138</v>
      </c>
      <c r="F39" s="32" t="s">
        <v>111</v>
      </c>
      <c r="G39" s="47" t="s">
        <v>180</v>
      </c>
      <c r="H39" s="65">
        <f t="shared" si="0"/>
        <v>2024</v>
      </c>
      <c r="I39" s="65">
        <f t="shared" si="1"/>
        <v>2025</v>
      </c>
      <c r="J39" s="32" t="s">
        <v>175</v>
      </c>
      <c r="K39" s="47" t="s">
        <v>180</v>
      </c>
      <c r="L39" s="32" t="s">
        <v>185</v>
      </c>
      <c r="M39" s="32" t="s">
        <v>326</v>
      </c>
      <c r="N39" s="69">
        <v>45422</v>
      </c>
      <c r="O39" s="69">
        <v>45440</v>
      </c>
      <c r="P39" s="31">
        <v>45422</v>
      </c>
      <c r="Q39" s="74" t="s">
        <v>180</v>
      </c>
      <c r="R39" s="74" t="s">
        <v>180</v>
      </c>
      <c r="S39" s="47" t="s">
        <v>180</v>
      </c>
      <c r="T39" s="47" t="s">
        <v>180</v>
      </c>
      <c r="U39" s="48" t="s">
        <v>129</v>
      </c>
      <c r="V39" s="32" t="str">
        <f t="shared" si="2"/>
        <v>C6 Student Updates 2023-24</v>
      </c>
    </row>
    <row r="40" spans="1:22" ht="78" x14ac:dyDescent="0.3">
      <c r="A40" s="36" t="s">
        <v>61</v>
      </c>
      <c r="B40" s="61" t="s">
        <v>86</v>
      </c>
      <c r="C40" s="61" t="str">
        <f>'Prior SY Master'!$B$4</f>
        <v>SY 24 - 25</v>
      </c>
      <c r="D40" s="32" t="s">
        <v>131</v>
      </c>
      <c r="E40" s="32" t="s">
        <v>138</v>
      </c>
      <c r="F40" s="32" t="s">
        <v>112</v>
      </c>
      <c r="G40" s="47" t="s">
        <v>180</v>
      </c>
      <c r="H40" s="65">
        <f t="shared" si="0"/>
        <v>2024</v>
      </c>
      <c r="I40" s="65">
        <f t="shared" si="1"/>
        <v>2025</v>
      </c>
      <c r="J40" s="32" t="s">
        <v>175</v>
      </c>
      <c r="K40" s="47" t="s">
        <v>180</v>
      </c>
      <c r="L40" s="32" t="s">
        <v>204</v>
      </c>
      <c r="M40" s="32" t="s">
        <v>327</v>
      </c>
      <c r="N40" s="69">
        <v>45436</v>
      </c>
      <c r="O40" s="69">
        <v>45454</v>
      </c>
      <c r="P40" s="31">
        <v>45436</v>
      </c>
      <c r="Q40" s="74" t="s">
        <v>180</v>
      </c>
      <c r="R40" s="74" t="s">
        <v>180</v>
      </c>
      <c r="S40" s="47" t="s">
        <v>180</v>
      </c>
      <c r="T40" s="47" t="s">
        <v>180</v>
      </c>
      <c r="U40" s="48">
        <v>45463</v>
      </c>
      <c r="V40" s="32" t="str">
        <f t="shared" si="2"/>
        <v>C6 Student Updates 2023-24</v>
      </c>
    </row>
    <row r="41" spans="1:22" ht="78" x14ac:dyDescent="0.3">
      <c r="A41" s="36" t="s">
        <v>61</v>
      </c>
      <c r="B41" s="61" t="s">
        <v>86</v>
      </c>
      <c r="C41" s="61" t="str">
        <f>'Prior SY Master'!$B$4</f>
        <v>SY 24 - 25</v>
      </c>
      <c r="D41" s="32" t="s">
        <v>131</v>
      </c>
      <c r="E41" s="32" t="s">
        <v>138</v>
      </c>
      <c r="F41" s="32" t="s">
        <v>113</v>
      </c>
      <c r="G41" s="47" t="s">
        <v>180</v>
      </c>
      <c r="H41" s="65">
        <f t="shared" si="0"/>
        <v>2024</v>
      </c>
      <c r="I41" s="65">
        <f t="shared" si="1"/>
        <v>2025</v>
      </c>
      <c r="J41" s="32" t="s">
        <v>175</v>
      </c>
      <c r="K41" s="47" t="s">
        <v>180</v>
      </c>
      <c r="L41" s="32" t="s">
        <v>124</v>
      </c>
      <c r="M41" s="32" t="s">
        <v>327</v>
      </c>
      <c r="N41" s="69">
        <v>45436</v>
      </c>
      <c r="O41" s="69">
        <v>45454</v>
      </c>
      <c r="P41" s="31">
        <v>45436</v>
      </c>
      <c r="Q41" s="74" t="s">
        <v>180</v>
      </c>
      <c r="R41" s="74" t="s">
        <v>180</v>
      </c>
      <c r="S41" s="47" t="s">
        <v>180</v>
      </c>
      <c r="T41" s="47" t="s">
        <v>180</v>
      </c>
      <c r="U41" s="48">
        <v>45463</v>
      </c>
      <c r="V41" s="32" t="str">
        <f t="shared" si="2"/>
        <v>C6 Student Updates 2023-24</v>
      </c>
    </row>
    <row r="42" spans="1:22" ht="78.599999999999994" thickBot="1" x14ac:dyDescent="0.35">
      <c r="A42" s="36" t="s">
        <v>61</v>
      </c>
      <c r="B42" s="61" t="s">
        <v>86</v>
      </c>
      <c r="C42" s="61" t="str">
        <f>'Prior SY Master'!$B$4</f>
        <v>SY 24 - 25</v>
      </c>
      <c r="D42" s="32" t="s">
        <v>131</v>
      </c>
      <c r="E42" s="37" t="s">
        <v>138</v>
      </c>
      <c r="F42" s="37" t="s">
        <v>114</v>
      </c>
      <c r="G42" s="62" t="s">
        <v>180</v>
      </c>
      <c r="H42" s="66">
        <f t="shared" si="0"/>
        <v>2024</v>
      </c>
      <c r="I42" s="66">
        <f t="shared" si="1"/>
        <v>2025</v>
      </c>
      <c r="J42" s="37" t="s">
        <v>205</v>
      </c>
      <c r="K42" s="62" t="s">
        <v>180</v>
      </c>
      <c r="L42" s="37" t="s">
        <v>124</v>
      </c>
      <c r="M42" s="37" t="s">
        <v>328</v>
      </c>
      <c r="N42" s="72">
        <v>45464</v>
      </c>
      <c r="O42" s="72">
        <v>45519</v>
      </c>
      <c r="P42" s="60">
        <v>45464</v>
      </c>
      <c r="Q42" s="75" t="s">
        <v>180</v>
      </c>
      <c r="R42" s="75" t="s">
        <v>180</v>
      </c>
      <c r="S42" s="62" t="s">
        <v>180</v>
      </c>
      <c r="T42" s="62" t="s">
        <v>180</v>
      </c>
      <c r="U42" s="63">
        <v>45526</v>
      </c>
      <c r="V42" s="32" t="str">
        <f t="shared" si="2"/>
        <v>C6 Student Updates 2023-24</v>
      </c>
    </row>
    <row r="43" spans="1:22" ht="96" customHeight="1" thickTop="1" x14ac:dyDescent="0.3">
      <c r="A43" s="49" t="s">
        <v>36</v>
      </c>
      <c r="B43" s="49" t="str">
        <f>$F$8</f>
        <v>Summer</v>
      </c>
      <c r="C43" s="49">
        <f>$G$8</f>
        <v>2024</v>
      </c>
      <c r="D43" s="49" t="s">
        <v>207</v>
      </c>
      <c r="E43" s="49" t="s">
        <v>37</v>
      </c>
      <c r="F43" s="49" t="s">
        <v>180</v>
      </c>
      <c r="G43" s="49" t="s">
        <v>208</v>
      </c>
      <c r="H43" s="49">
        <f>B1</f>
        <v>2023</v>
      </c>
      <c r="I43" s="49">
        <f>B2</f>
        <v>2024</v>
      </c>
      <c r="J43" s="49" t="s">
        <v>180</v>
      </c>
      <c r="K43" s="49" t="s">
        <v>209</v>
      </c>
      <c r="L43" s="49" t="s">
        <v>124</v>
      </c>
      <c r="M43" s="49" t="s">
        <v>329</v>
      </c>
      <c r="N43" s="73" t="s">
        <v>180</v>
      </c>
      <c r="O43" s="73" t="s">
        <v>180</v>
      </c>
      <c r="P43" s="49" t="s">
        <v>180</v>
      </c>
      <c r="Q43" s="76">
        <v>45089</v>
      </c>
      <c r="R43" s="76">
        <v>45169</v>
      </c>
      <c r="S43" s="49" t="s">
        <v>129</v>
      </c>
      <c r="T43" s="49" t="s">
        <v>221</v>
      </c>
      <c r="U43" s="49" t="s">
        <v>211</v>
      </c>
      <c r="V43" s="32" t="str">
        <f t="shared" si="2"/>
        <v>C5 Child Acct EOY 2023-24</v>
      </c>
    </row>
    <row r="44" spans="1:22" ht="30" customHeight="1" x14ac:dyDescent="0.3">
      <c r="A44" s="47" t="s">
        <v>36</v>
      </c>
      <c r="B44" s="47" t="str">
        <f>$F$8</f>
        <v>Summer</v>
      </c>
      <c r="C44" s="47">
        <f>$G$8</f>
        <v>2024</v>
      </c>
      <c r="D44" s="47" t="s">
        <v>207</v>
      </c>
      <c r="E44" s="47" t="s">
        <v>38</v>
      </c>
      <c r="F44" s="47" t="s">
        <v>180</v>
      </c>
      <c r="G44" s="47" t="s">
        <v>213</v>
      </c>
      <c r="H44" s="47">
        <f>B1</f>
        <v>2023</v>
      </c>
      <c r="I44" s="47">
        <f>B2</f>
        <v>2024</v>
      </c>
      <c r="J44" s="47" t="s">
        <v>180</v>
      </c>
      <c r="K44" s="47" t="s">
        <v>170</v>
      </c>
      <c r="L44" s="47" t="s">
        <v>124</v>
      </c>
      <c r="M44" s="47" t="s">
        <v>180</v>
      </c>
      <c r="N44" s="74" t="s">
        <v>180</v>
      </c>
      <c r="O44" s="74" t="s">
        <v>180</v>
      </c>
      <c r="P44" s="47" t="s">
        <v>180</v>
      </c>
      <c r="Q44" s="77">
        <v>45089</v>
      </c>
      <c r="R44" s="77">
        <v>45169</v>
      </c>
      <c r="S44" s="47" t="s">
        <v>129</v>
      </c>
      <c r="T44" s="47" t="s">
        <v>221</v>
      </c>
      <c r="U44" s="47" t="s">
        <v>129</v>
      </c>
      <c r="V44" s="32" t="str">
        <f t="shared" si="2"/>
        <v>C5 Title 1 Student 2023-24</v>
      </c>
    </row>
    <row r="45" spans="1:22" ht="46.8" x14ac:dyDescent="0.3">
      <c r="A45" s="47" t="s">
        <v>36</v>
      </c>
      <c r="B45" s="47" t="str">
        <f>$F$8</f>
        <v>Summer</v>
      </c>
      <c r="C45" s="47">
        <f>$G$8</f>
        <v>2024</v>
      </c>
      <c r="D45" s="47" t="s">
        <v>207</v>
      </c>
      <c r="E45" s="47" t="s">
        <v>39</v>
      </c>
      <c r="F45" s="47" t="s">
        <v>180</v>
      </c>
      <c r="G45" s="47" t="s">
        <v>215</v>
      </c>
      <c r="H45" s="47">
        <f>B1</f>
        <v>2023</v>
      </c>
      <c r="I45" s="47">
        <f>B2</f>
        <v>2024</v>
      </c>
      <c r="J45" s="47" t="s">
        <v>180</v>
      </c>
      <c r="K45" s="47" t="s">
        <v>216</v>
      </c>
      <c r="L45" s="47" t="s">
        <v>124</v>
      </c>
      <c r="M45" s="47" t="s">
        <v>217</v>
      </c>
      <c r="N45" s="74" t="s">
        <v>180</v>
      </c>
      <c r="O45" s="74" t="s">
        <v>180</v>
      </c>
      <c r="P45" s="47" t="s">
        <v>180</v>
      </c>
      <c r="Q45" s="77">
        <v>45092</v>
      </c>
      <c r="R45" s="77">
        <v>45169</v>
      </c>
      <c r="S45" s="48" t="s">
        <v>129</v>
      </c>
      <c r="T45" s="47" t="s">
        <v>221</v>
      </c>
      <c r="U45" s="47" t="s">
        <v>218</v>
      </c>
      <c r="V45" s="32" t="str">
        <f t="shared" si="2"/>
        <v>C5 Athletic Opp 2023-24</v>
      </c>
    </row>
    <row r="46" spans="1:22" ht="31.2" x14ac:dyDescent="0.3">
      <c r="A46" s="47" t="s">
        <v>36</v>
      </c>
      <c r="B46" s="47" t="str">
        <f>$F$8</f>
        <v>Summer</v>
      </c>
      <c r="C46" s="47">
        <f>$G$8</f>
        <v>2024</v>
      </c>
      <c r="D46" s="47" t="s">
        <v>207</v>
      </c>
      <c r="E46" s="47" t="s">
        <v>40</v>
      </c>
      <c r="F46" s="47" t="s">
        <v>180</v>
      </c>
      <c r="G46" s="47" t="s">
        <v>219</v>
      </c>
      <c r="H46" s="47">
        <f>B1</f>
        <v>2023</v>
      </c>
      <c r="I46" s="47">
        <f>B2</f>
        <v>2024</v>
      </c>
      <c r="J46" s="47" t="s">
        <v>180</v>
      </c>
      <c r="K46" s="47" t="s">
        <v>170</v>
      </c>
      <c r="L46" s="47" t="s">
        <v>124</v>
      </c>
      <c r="M46" s="47" t="s">
        <v>330</v>
      </c>
      <c r="N46" s="74" t="s">
        <v>180</v>
      </c>
      <c r="O46" s="74" t="s">
        <v>180</v>
      </c>
      <c r="P46" s="47" t="s">
        <v>180</v>
      </c>
      <c r="Q46" s="77">
        <v>45092</v>
      </c>
      <c r="R46" s="77">
        <v>45169</v>
      </c>
      <c r="S46" s="48" t="s">
        <v>129</v>
      </c>
      <c r="T46" s="47" t="s">
        <v>221</v>
      </c>
      <c r="U46" s="47" t="s">
        <v>129</v>
      </c>
      <c r="V46" s="32" t="str">
        <f t="shared" si="2"/>
        <v>C5 Title 3 Prof Dev Act 2023-24</v>
      </c>
    </row>
    <row r="47" spans="1:22" ht="46.8" x14ac:dyDescent="0.3">
      <c r="A47" s="47" t="s">
        <v>11</v>
      </c>
      <c r="B47" s="47" t="str">
        <f>$F$8</f>
        <v>Summer</v>
      </c>
      <c r="C47" s="47">
        <f>$G$8</f>
        <v>2024</v>
      </c>
      <c r="D47" s="47" t="s">
        <v>207</v>
      </c>
      <c r="E47" s="47" t="s">
        <v>41</v>
      </c>
      <c r="F47" s="47" t="s">
        <v>180</v>
      </c>
      <c r="G47" s="47" t="s">
        <v>222</v>
      </c>
      <c r="H47" s="47">
        <f>B1</f>
        <v>2023</v>
      </c>
      <c r="I47" s="47">
        <f>B2</f>
        <v>2024</v>
      </c>
      <c r="J47" s="47" t="s">
        <v>180</v>
      </c>
      <c r="K47" s="47" t="s">
        <v>170</v>
      </c>
      <c r="L47" s="47" t="s">
        <v>124</v>
      </c>
      <c r="M47" s="47" t="s">
        <v>223</v>
      </c>
      <c r="N47" s="74" t="s">
        <v>180</v>
      </c>
      <c r="O47" s="74" t="s">
        <v>180</v>
      </c>
      <c r="P47" s="47" t="s">
        <v>180</v>
      </c>
      <c r="Q47" s="77">
        <v>45092</v>
      </c>
      <c r="R47" s="77">
        <v>45169</v>
      </c>
      <c r="S47" s="48" t="s">
        <v>129</v>
      </c>
      <c r="T47" s="47" t="s">
        <v>221</v>
      </c>
      <c r="U47" s="47" t="s">
        <v>218</v>
      </c>
      <c r="V47" s="32" t="str">
        <f t="shared" si="2"/>
        <v>C5 Home Ed/Private Tutoring 
2023-24</v>
      </c>
    </row>
    <row r="48" spans="1:22" ht="46.8" x14ac:dyDescent="0.3">
      <c r="A48" s="47" t="s">
        <v>7</v>
      </c>
      <c r="B48" s="47" t="str">
        <f t="shared" ref="B48:B55" si="3">$H$7</f>
        <v>October</v>
      </c>
      <c r="C48" s="47">
        <f t="shared" ref="C48:C55" si="4">$H$8</f>
        <v>2024</v>
      </c>
      <c r="D48" s="47" t="s">
        <v>207</v>
      </c>
      <c r="E48" s="47" t="s">
        <v>42</v>
      </c>
      <c r="F48" s="47" t="s">
        <v>180</v>
      </c>
      <c r="G48" s="47" t="s">
        <v>224</v>
      </c>
      <c r="H48" s="47">
        <f>B1</f>
        <v>2023</v>
      </c>
      <c r="I48" s="47">
        <f>B2</f>
        <v>2024</v>
      </c>
      <c r="J48" s="47" t="s">
        <v>180</v>
      </c>
      <c r="K48" s="47" t="s">
        <v>225</v>
      </c>
      <c r="L48" s="47" t="s">
        <v>128</v>
      </c>
      <c r="M48" s="47" t="s">
        <v>180</v>
      </c>
      <c r="N48" s="74" t="s">
        <v>180</v>
      </c>
      <c r="O48" s="74" t="s">
        <v>180</v>
      </c>
      <c r="P48" s="47" t="s">
        <v>180</v>
      </c>
      <c r="Q48" s="77">
        <v>45201</v>
      </c>
      <c r="R48" s="77">
        <v>45212</v>
      </c>
      <c r="S48" s="48" t="s">
        <v>129</v>
      </c>
      <c r="T48" s="48" t="s">
        <v>172</v>
      </c>
      <c r="U48" s="48" t="s">
        <v>331</v>
      </c>
      <c r="V48" s="32" t="str">
        <f t="shared" si="2"/>
        <v>C1  Grad Drop Cohort 2023-24</v>
      </c>
    </row>
    <row r="49" spans="1:22" ht="46.8" x14ac:dyDescent="0.3">
      <c r="A49" s="47" t="s">
        <v>7</v>
      </c>
      <c r="B49" s="47" t="str">
        <f t="shared" si="3"/>
        <v>October</v>
      </c>
      <c r="C49" s="47">
        <f t="shared" si="4"/>
        <v>2024</v>
      </c>
      <c r="D49" s="47" t="s">
        <v>207</v>
      </c>
      <c r="E49" s="47" t="s">
        <v>43</v>
      </c>
      <c r="F49" s="47" t="s">
        <v>180</v>
      </c>
      <c r="G49" s="47" t="s">
        <v>226</v>
      </c>
      <c r="H49" s="47">
        <f>B1</f>
        <v>2023</v>
      </c>
      <c r="I49" s="47">
        <f>B2</f>
        <v>2024</v>
      </c>
      <c r="J49" s="47" t="s">
        <v>180</v>
      </c>
      <c r="K49" s="47" t="s">
        <v>227</v>
      </c>
      <c r="L49" s="47" t="s">
        <v>228</v>
      </c>
      <c r="M49" s="47" t="s">
        <v>229</v>
      </c>
      <c r="N49" s="74" t="s">
        <v>180</v>
      </c>
      <c r="O49" s="74" t="s">
        <v>180</v>
      </c>
      <c r="P49" s="47" t="s">
        <v>180</v>
      </c>
      <c r="Q49" s="77">
        <v>45201</v>
      </c>
      <c r="R49" s="77">
        <v>45212</v>
      </c>
      <c r="S49" s="47" t="s">
        <v>129</v>
      </c>
      <c r="T49" s="48" t="s">
        <v>172</v>
      </c>
      <c r="U49" s="47" t="s">
        <v>129</v>
      </c>
      <c r="V49" s="32" t="str">
        <f t="shared" si="2"/>
        <v>C1 SPEC ED ACT 16 2023-24</v>
      </c>
    </row>
    <row r="50" spans="1:22" ht="97.2" customHeight="1" x14ac:dyDescent="0.3">
      <c r="A50" s="47" t="s">
        <v>7</v>
      </c>
      <c r="B50" s="47" t="str">
        <f t="shared" si="3"/>
        <v>October</v>
      </c>
      <c r="C50" s="47">
        <f t="shared" si="4"/>
        <v>2024</v>
      </c>
      <c r="D50" s="47" t="s">
        <v>207</v>
      </c>
      <c r="E50" s="47" t="s">
        <v>44</v>
      </c>
      <c r="F50" s="47" t="s">
        <v>180</v>
      </c>
      <c r="G50" s="47" t="s">
        <v>332</v>
      </c>
      <c r="H50" s="47">
        <f>B2</f>
        <v>2024</v>
      </c>
      <c r="I50" s="47">
        <f>B3</f>
        <v>2025</v>
      </c>
      <c r="J50" s="47" t="s">
        <v>180</v>
      </c>
      <c r="K50" s="47" t="s">
        <v>333</v>
      </c>
      <c r="L50" s="47" t="s">
        <v>230</v>
      </c>
      <c r="M50" s="47" t="s">
        <v>231</v>
      </c>
      <c r="N50" s="74" t="s">
        <v>180</v>
      </c>
      <c r="O50" s="74" t="s">
        <v>180</v>
      </c>
      <c r="P50" s="47" t="s">
        <v>180</v>
      </c>
      <c r="Q50" s="77">
        <v>45201</v>
      </c>
      <c r="R50" s="77">
        <v>45212</v>
      </c>
      <c r="S50" s="48" t="s">
        <v>129</v>
      </c>
      <c r="T50" s="48" t="s">
        <v>172</v>
      </c>
      <c r="U50" s="48">
        <v>45245</v>
      </c>
      <c r="V50" s="32" t="str">
        <f t="shared" si="2"/>
        <v>C1 OCT Student 2024-25</v>
      </c>
    </row>
    <row r="51" spans="1:22" ht="46.8" x14ac:dyDescent="0.3">
      <c r="A51" s="47" t="s">
        <v>7</v>
      </c>
      <c r="B51" s="47" t="str">
        <f t="shared" si="3"/>
        <v>October</v>
      </c>
      <c r="C51" s="47">
        <f t="shared" si="4"/>
        <v>2024</v>
      </c>
      <c r="D51" s="47" t="s">
        <v>207</v>
      </c>
      <c r="E51" s="47" t="s">
        <v>44</v>
      </c>
      <c r="F51" s="47" t="s">
        <v>180</v>
      </c>
      <c r="G51" s="47" t="s">
        <v>125</v>
      </c>
      <c r="H51" s="47">
        <f>B2</f>
        <v>2024</v>
      </c>
      <c r="I51" s="47">
        <f>B3</f>
        <v>2025</v>
      </c>
      <c r="J51" s="47" t="s">
        <v>180</v>
      </c>
      <c r="K51" s="47" t="s">
        <v>232</v>
      </c>
      <c r="L51" s="47" t="s">
        <v>124</v>
      </c>
      <c r="M51" s="47" t="s">
        <v>233</v>
      </c>
      <c r="N51" s="74" t="s">
        <v>180</v>
      </c>
      <c r="O51" s="74" t="s">
        <v>180</v>
      </c>
      <c r="P51" s="47" t="s">
        <v>180</v>
      </c>
      <c r="Q51" s="77">
        <v>45201</v>
      </c>
      <c r="R51" s="77">
        <v>45212</v>
      </c>
      <c r="S51" s="48" t="s">
        <v>129</v>
      </c>
      <c r="T51" s="48" t="s">
        <v>172</v>
      </c>
      <c r="U51" s="48" t="s">
        <v>234</v>
      </c>
      <c r="V51" s="32" t="str">
        <f t="shared" si="2"/>
        <v>C1 OCT Student 2024-25</v>
      </c>
    </row>
    <row r="52" spans="1:22" ht="62.4" x14ac:dyDescent="0.3">
      <c r="A52" s="47" t="s">
        <v>45</v>
      </c>
      <c r="B52" s="47" t="str">
        <f t="shared" si="3"/>
        <v>October</v>
      </c>
      <c r="C52" s="47">
        <f t="shared" si="4"/>
        <v>2024</v>
      </c>
      <c r="D52" s="47" t="s">
        <v>207</v>
      </c>
      <c r="E52" s="47" t="s">
        <v>46</v>
      </c>
      <c r="F52" s="47" t="s">
        <v>180</v>
      </c>
      <c r="G52" s="47" t="s">
        <v>235</v>
      </c>
      <c r="H52" s="47">
        <f>B2</f>
        <v>2024</v>
      </c>
      <c r="I52" s="47">
        <f>B3</f>
        <v>2025</v>
      </c>
      <c r="J52" s="47" t="s">
        <v>180</v>
      </c>
      <c r="K52" s="47" t="s">
        <v>170</v>
      </c>
      <c r="L52" s="47" t="s">
        <v>124</v>
      </c>
      <c r="M52" s="47" t="s">
        <v>236</v>
      </c>
      <c r="N52" s="74" t="s">
        <v>180</v>
      </c>
      <c r="O52" s="74" t="s">
        <v>180</v>
      </c>
      <c r="P52" s="47" t="s">
        <v>180</v>
      </c>
      <c r="Q52" s="77">
        <v>45201</v>
      </c>
      <c r="R52" s="77">
        <v>45212</v>
      </c>
      <c r="S52" s="48" t="s">
        <v>129</v>
      </c>
      <c r="T52" s="48" t="s">
        <v>172</v>
      </c>
      <c r="U52" s="51" t="s">
        <v>142</v>
      </c>
      <c r="V52" s="32" t="str">
        <f t="shared" si="2"/>
        <v>C1 Title 3 Npub Student 2024-25</v>
      </c>
    </row>
    <row r="53" spans="1:22" ht="78" x14ac:dyDescent="0.3">
      <c r="A53" s="47" t="s">
        <v>7</v>
      </c>
      <c r="B53" s="47" t="str">
        <f t="shared" si="3"/>
        <v>October</v>
      </c>
      <c r="C53" s="47">
        <f t="shared" si="4"/>
        <v>2024</v>
      </c>
      <c r="D53" s="47" t="s">
        <v>207</v>
      </c>
      <c r="E53" s="47" t="s">
        <v>47</v>
      </c>
      <c r="F53" s="47" t="s">
        <v>180</v>
      </c>
      <c r="G53" s="47" t="s">
        <v>237</v>
      </c>
      <c r="H53" s="47">
        <f>B2</f>
        <v>2024</v>
      </c>
      <c r="I53" s="47">
        <f>B3</f>
        <v>2025</v>
      </c>
      <c r="J53" s="47" t="s">
        <v>180</v>
      </c>
      <c r="K53" s="47" t="s">
        <v>334</v>
      </c>
      <c r="L53" s="47" t="s">
        <v>230</v>
      </c>
      <c r="M53" s="47" t="s">
        <v>180</v>
      </c>
      <c r="N53" s="74" t="s">
        <v>180</v>
      </c>
      <c r="O53" s="74" t="s">
        <v>180</v>
      </c>
      <c r="P53" s="47" t="s">
        <v>180</v>
      </c>
      <c r="Q53" s="77">
        <v>45201</v>
      </c>
      <c r="R53" s="77">
        <v>45212</v>
      </c>
      <c r="S53" s="48" t="s">
        <v>129</v>
      </c>
      <c r="T53" s="48" t="s">
        <v>172</v>
      </c>
      <c r="U53" s="48">
        <v>45245</v>
      </c>
      <c r="V53" s="32" t="str">
        <f t="shared" si="2"/>
        <v>C1 Staff Oct 2024-25</v>
      </c>
    </row>
    <row r="54" spans="1:22" ht="62.4" x14ac:dyDescent="0.3">
      <c r="A54" s="47" t="s">
        <v>7</v>
      </c>
      <c r="B54" s="47" t="str">
        <f t="shared" si="3"/>
        <v>October</v>
      </c>
      <c r="C54" s="47">
        <f t="shared" si="4"/>
        <v>2024</v>
      </c>
      <c r="D54" s="47" t="s">
        <v>207</v>
      </c>
      <c r="E54" s="47" t="s">
        <v>48</v>
      </c>
      <c r="F54" s="47" t="s">
        <v>180</v>
      </c>
      <c r="G54" s="47" t="s">
        <v>169</v>
      </c>
      <c r="H54" s="47">
        <f>B2</f>
        <v>2024</v>
      </c>
      <c r="I54" s="47">
        <f>B3</f>
        <v>2025</v>
      </c>
      <c r="J54" s="47" t="s">
        <v>180</v>
      </c>
      <c r="K54" s="47" t="s">
        <v>170</v>
      </c>
      <c r="L54" s="47" t="s">
        <v>124</v>
      </c>
      <c r="M54" s="47" t="s">
        <v>171</v>
      </c>
      <c r="N54" s="74" t="s">
        <v>180</v>
      </c>
      <c r="O54" s="74" t="s">
        <v>180</v>
      </c>
      <c r="P54" s="47" t="s">
        <v>180</v>
      </c>
      <c r="Q54" s="77">
        <v>45201</v>
      </c>
      <c r="R54" s="77">
        <v>45212</v>
      </c>
      <c r="S54" s="48" t="s">
        <v>129</v>
      </c>
      <c r="T54" s="48" t="s">
        <v>172</v>
      </c>
      <c r="U54" s="52" t="s">
        <v>173</v>
      </c>
      <c r="V54" s="32" t="str">
        <f t="shared" si="2"/>
        <v>C1 Oct Prof Staff Vacancy 2024-25</v>
      </c>
    </row>
    <row r="55" spans="1:22" ht="31.2" x14ac:dyDescent="0.3">
      <c r="A55" s="47" t="s">
        <v>7</v>
      </c>
      <c r="B55" s="47" t="str">
        <f t="shared" si="3"/>
        <v>October</v>
      </c>
      <c r="C55" s="47">
        <f t="shared" si="4"/>
        <v>2024</v>
      </c>
      <c r="D55" s="47" t="s">
        <v>207</v>
      </c>
      <c r="E55" s="47" t="s">
        <v>47</v>
      </c>
      <c r="F55" s="47" t="s">
        <v>180</v>
      </c>
      <c r="G55" s="47" t="s">
        <v>126</v>
      </c>
      <c r="H55" s="47">
        <f>B2</f>
        <v>2024</v>
      </c>
      <c r="I55" s="47">
        <f>B3</f>
        <v>2025</v>
      </c>
      <c r="J55" s="47" t="s">
        <v>180</v>
      </c>
      <c r="K55" s="47" t="s">
        <v>238</v>
      </c>
      <c r="L55" s="47" t="s">
        <v>124</v>
      </c>
      <c r="M55" s="47" t="s">
        <v>180</v>
      </c>
      <c r="N55" s="74" t="s">
        <v>180</v>
      </c>
      <c r="O55" s="74" t="s">
        <v>180</v>
      </c>
      <c r="P55" s="47" t="s">
        <v>180</v>
      </c>
      <c r="Q55" s="77">
        <v>45201</v>
      </c>
      <c r="R55" s="77">
        <v>45212</v>
      </c>
      <c r="S55" s="48" t="s">
        <v>129</v>
      </c>
      <c r="T55" s="48" t="s">
        <v>172</v>
      </c>
      <c r="U55" s="48" t="s">
        <v>239</v>
      </c>
      <c r="V55" s="32" t="str">
        <f t="shared" si="2"/>
        <v>C1 Staff Oct 2024-25</v>
      </c>
    </row>
    <row r="56" spans="1:22" ht="60" customHeight="1" x14ac:dyDescent="0.3">
      <c r="A56" s="47" t="s">
        <v>8</v>
      </c>
      <c r="B56" s="47" t="str">
        <f>I7</f>
        <v>December</v>
      </c>
      <c r="C56" s="47">
        <f>I8</f>
        <v>2024</v>
      </c>
      <c r="D56" s="47" t="s">
        <v>207</v>
      </c>
      <c r="E56" s="47" t="s">
        <v>50</v>
      </c>
      <c r="F56" s="47" t="s">
        <v>180</v>
      </c>
      <c r="G56" s="47" t="s">
        <v>240</v>
      </c>
      <c r="H56" s="47">
        <f>B2</f>
        <v>2024</v>
      </c>
      <c r="I56" s="47">
        <f>B3</f>
        <v>2025</v>
      </c>
      <c r="J56" s="47" t="s">
        <v>180</v>
      </c>
      <c r="K56" s="47" t="s">
        <v>335</v>
      </c>
      <c r="L56" s="47" t="s">
        <v>242</v>
      </c>
      <c r="M56" s="47" t="s">
        <v>229</v>
      </c>
      <c r="N56" s="74" t="s">
        <v>180</v>
      </c>
      <c r="O56" s="74" t="s">
        <v>180</v>
      </c>
      <c r="P56" s="47" t="s">
        <v>180</v>
      </c>
      <c r="Q56" s="77">
        <v>45261</v>
      </c>
      <c r="R56" s="77">
        <v>45275</v>
      </c>
      <c r="S56" s="47" t="s">
        <v>336</v>
      </c>
      <c r="T56" s="47" t="s">
        <v>337</v>
      </c>
      <c r="U56" s="47" t="s">
        <v>129</v>
      </c>
      <c r="V56" s="32" t="str">
        <f t="shared" si="2"/>
        <v>C2 SPEC ED Dec 2024-25</v>
      </c>
    </row>
    <row r="57" spans="1:22" ht="31.2" x14ac:dyDescent="0.3">
      <c r="A57" s="47" t="s">
        <v>51</v>
      </c>
      <c r="B57" s="47" t="str">
        <f>J7</f>
        <v>February</v>
      </c>
      <c r="C57" s="47">
        <f>J8</f>
        <v>2025</v>
      </c>
      <c r="D57" s="47" t="s">
        <v>207</v>
      </c>
      <c r="E57" s="47" t="s">
        <v>52</v>
      </c>
      <c r="F57" s="47" t="s">
        <v>180</v>
      </c>
      <c r="G57" s="47" t="s">
        <v>243</v>
      </c>
      <c r="H57" s="47">
        <f>B2</f>
        <v>2024</v>
      </c>
      <c r="I57" s="47">
        <f>B3</f>
        <v>2025</v>
      </c>
      <c r="J57" s="47" t="s">
        <v>180</v>
      </c>
      <c r="K57" s="47" t="s">
        <v>209</v>
      </c>
      <c r="L57" s="47" t="s">
        <v>244</v>
      </c>
      <c r="M57" s="47" t="s">
        <v>245</v>
      </c>
      <c r="N57" s="74" t="s">
        <v>180</v>
      </c>
      <c r="O57" s="74" t="s">
        <v>180</v>
      </c>
      <c r="P57" s="47" t="s">
        <v>180</v>
      </c>
      <c r="Q57" s="77">
        <v>45345</v>
      </c>
      <c r="R57" s="77">
        <v>45358</v>
      </c>
      <c r="S57" s="47" t="s">
        <v>246</v>
      </c>
      <c r="T57" s="47" t="s">
        <v>129</v>
      </c>
      <c r="U57" s="47" t="s">
        <v>129</v>
      </c>
      <c r="V57" s="32" t="str">
        <f t="shared" si="2"/>
        <v>C3 Child Acct JIAF 2024-25</v>
      </c>
    </row>
    <row r="58" spans="1:22" ht="150" customHeight="1" x14ac:dyDescent="0.3">
      <c r="A58" s="47" t="s">
        <v>10</v>
      </c>
      <c r="B58" s="47" t="str">
        <f>$K$7</f>
        <v>June</v>
      </c>
      <c r="C58" s="47">
        <f>$K$8</f>
        <v>2025</v>
      </c>
      <c r="D58" s="47" t="s">
        <v>207</v>
      </c>
      <c r="E58" s="47" t="s">
        <v>53</v>
      </c>
      <c r="F58" s="47" t="s">
        <v>180</v>
      </c>
      <c r="G58" s="47" t="s">
        <v>247</v>
      </c>
      <c r="H58" s="47">
        <f>B2</f>
        <v>2024</v>
      </c>
      <c r="I58" s="47">
        <f>B3</f>
        <v>2025</v>
      </c>
      <c r="J58" s="47" t="s">
        <v>180</v>
      </c>
      <c r="K58" s="47" t="s">
        <v>338</v>
      </c>
      <c r="L58" s="47" t="s">
        <v>242</v>
      </c>
      <c r="M58" s="47" t="s">
        <v>249</v>
      </c>
      <c r="N58" s="74" t="s">
        <v>180</v>
      </c>
      <c r="O58" s="74" t="s">
        <v>180</v>
      </c>
      <c r="P58" s="47" t="s">
        <v>180</v>
      </c>
      <c r="Q58" s="77">
        <v>45446</v>
      </c>
      <c r="R58" s="77">
        <v>45492</v>
      </c>
      <c r="S58" s="47" t="s">
        <v>252</v>
      </c>
      <c r="T58" s="47" t="s">
        <v>253</v>
      </c>
      <c r="U58" s="47" t="s">
        <v>129</v>
      </c>
      <c r="V58" s="32" t="str">
        <f t="shared" si="2"/>
        <v>C4 SP ED Transition/Exits 2024-25</v>
      </c>
    </row>
    <row r="59" spans="1:22" ht="46.8" x14ac:dyDescent="0.3">
      <c r="A59" s="47" t="s">
        <v>10</v>
      </c>
      <c r="B59" s="47" t="str">
        <f>$K$7</f>
        <v>June</v>
      </c>
      <c r="C59" s="47">
        <f>$K$8</f>
        <v>2025</v>
      </c>
      <c r="D59" s="47" t="s">
        <v>207</v>
      </c>
      <c r="E59" s="53" t="s">
        <v>54</v>
      </c>
      <c r="F59" s="47" t="s">
        <v>180</v>
      </c>
      <c r="G59" s="47" t="s">
        <v>250</v>
      </c>
      <c r="H59" s="47">
        <f>B2</f>
        <v>2024</v>
      </c>
      <c r="I59" s="47">
        <f>B3</f>
        <v>2025</v>
      </c>
      <c r="J59" s="47" t="s">
        <v>180</v>
      </c>
      <c r="K59" s="47" t="s">
        <v>170</v>
      </c>
      <c r="L59" s="47" t="s">
        <v>124</v>
      </c>
      <c r="M59" s="47" t="s">
        <v>251</v>
      </c>
      <c r="N59" s="74" t="s">
        <v>180</v>
      </c>
      <c r="O59" s="74" t="s">
        <v>180</v>
      </c>
      <c r="P59" s="47" t="s">
        <v>180</v>
      </c>
      <c r="Q59" s="77">
        <v>45446</v>
      </c>
      <c r="R59" s="77">
        <v>45492</v>
      </c>
      <c r="S59" s="47" t="s">
        <v>252</v>
      </c>
      <c r="T59" s="47" t="s">
        <v>253</v>
      </c>
      <c r="U59" s="47" t="s">
        <v>129</v>
      </c>
      <c r="V59" s="32" t="str">
        <f t="shared" si="2"/>
        <v>C4 LIEP Survey 2024-25</v>
      </c>
    </row>
    <row r="60" spans="1:22" ht="124.8" x14ac:dyDescent="0.3">
      <c r="A60" s="47" t="s">
        <v>10</v>
      </c>
      <c r="B60" s="47" t="str">
        <f>$K$7</f>
        <v>June</v>
      </c>
      <c r="C60" s="47">
        <f>$K$8</f>
        <v>2025</v>
      </c>
      <c r="D60" s="47" t="s">
        <v>207</v>
      </c>
      <c r="E60" s="47" t="s">
        <v>55</v>
      </c>
      <c r="F60" s="47" t="s">
        <v>180</v>
      </c>
      <c r="G60" s="47" t="s">
        <v>255</v>
      </c>
      <c r="H60" s="47">
        <f>B2</f>
        <v>2024</v>
      </c>
      <c r="I60" s="47">
        <f>B3</f>
        <v>2025</v>
      </c>
      <c r="J60" s="47" t="s">
        <v>180</v>
      </c>
      <c r="K60" s="47" t="s">
        <v>256</v>
      </c>
      <c r="L60" s="47" t="s">
        <v>257</v>
      </c>
      <c r="M60" s="47" t="s">
        <v>339</v>
      </c>
      <c r="N60" s="74" t="s">
        <v>180</v>
      </c>
      <c r="O60" s="74" t="s">
        <v>180</v>
      </c>
      <c r="P60" s="47" t="s">
        <v>180</v>
      </c>
      <c r="Q60" s="77">
        <v>45446</v>
      </c>
      <c r="R60" s="77">
        <v>45492</v>
      </c>
      <c r="S60" s="47" t="s">
        <v>252</v>
      </c>
      <c r="T60" s="47" t="s">
        <v>253</v>
      </c>
      <c r="U60" s="48">
        <v>45533</v>
      </c>
      <c r="V60" s="32" t="str">
        <f t="shared" si="2"/>
        <v>C4 CTE 2024-25</v>
      </c>
    </row>
    <row r="61" spans="1:22" s="16" customFormat="1" ht="93.6" x14ac:dyDescent="0.3">
      <c r="A61" s="47" t="s">
        <v>11</v>
      </c>
      <c r="B61" s="47" t="str">
        <f>$L$7</f>
        <v>Summer</v>
      </c>
      <c r="C61" s="47">
        <f>$L$8</f>
        <v>2025</v>
      </c>
      <c r="D61" s="47" t="s">
        <v>207</v>
      </c>
      <c r="E61" s="47" t="s">
        <v>56</v>
      </c>
      <c r="F61" s="47" t="s">
        <v>180</v>
      </c>
      <c r="G61" s="47" t="s">
        <v>208</v>
      </c>
      <c r="H61" s="47">
        <f>B2</f>
        <v>2024</v>
      </c>
      <c r="I61" s="47">
        <f>B3</f>
        <v>2025</v>
      </c>
      <c r="J61" s="47" t="s">
        <v>180</v>
      </c>
      <c r="K61" s="47" t="s">
        <v>209</v>
      </c>
      <c r="L61" s="47" t="s">
        <v>124</v>
      </c>
      <c r="M61" s="47" t="s">
        <v>340</v>
      </c>
      <c r="N61" s="74" t="s">
        <v>180</v>
      </c>
      <c r="O61" s="74" t="s">
        <v>180</v>
      </c>
      <c r="P61" s="47" t="s">
        <v>180</v>
      </c>
      <c r="Q61" s="77">
        <v>45453</v>
      </c>
      <c r="R61" s="77">
        <v>45535</v>
      </c>
      <c r="S61" s="47" t="s">
        <v>129</v>
      </c>
      <c r="T61" s="47" t="s">
        <v>210</v>
      </c>
      <c r="U61" s="47" t="s">
        <v>211</v>
      </c>
      <c r="V61" s="32" t="str">
        <f t="shared" si="2"/>
        <v>C5 Child Acct EOY 2024-25</v>
      </c>
    </row>
    <row r="62" spans="1:22" s="16" customFormat="1" ht="30" customHeight="1" x14ac:dyDescent="0.3">
      <c r="A62" s="47" t="s">
        <v>11</v>
      </c>
      <c r="B62" s="47" t="str">
        <f>$L$7</f>
        <v>Summer</v>
      </c>
      <c r="C62" s="47">
        <f>$L$8</f>
        <v>2025</v>
      </c>
      <c r="D62" s="47" t="s">
        <v>207</v>
      </c>
      <c r="E62" s="47" t="s">
        <v>57</v>
      </c>
      <c r="F62" s="47" t="s">
        <v>180</v>
      </c>
      <c r="G62" s="47" t="s">
        <v>213</v>
      </c>
      <c r="H62" s="47">
        <f>B2</f>
        <v>2024</v>
      </c>
      <c r="I62" s="47">
        <f>B3</f>
        <v>2025</v>
      </c>
      <c r="J62" s="47" t="s">
        <v>180</v>
      </c>
      <c r="K62" s="47" t="s">
        <v>170</v>
      </c>
      <c r="L62" s="47" t="s">
        <v>124</v>
      </c>
      <c r="M62" s="47" t="s">
        <v>180</v>
      </c>
      <c r="N62" s="74" t="s">
        <v>180</v>
      </c>
      <c r="O62" s="74" t="s">
        <v>180</v>
      </c>
      <c r="P62" s="47" t="s">
        <v>180</v>
      </c>
      <c r="Q62" s="77">
        <v>45453</v>
      </c>
      <c r="R62" s="77">
        <v>45535</v>
      </c>
      <c r="S62" s="47" t="s">
        <v>129</v>
      </c>
      <c r="T62" s="47" t="s">
        <v>210</v>
      </c>
      <c r="U62" s="47" t="s">
        <v>129</v>
      </c>
      <c r="V62" s="32" t="str">
        <f t="shared" si="2"/>
        <v>C5 Title 1 Student 2024-25</v>
      </c>
    </row>
    <row r="63" spans="1:22" s="16" customFormat="1" ht="46.8" x14ac:dyDescent="0.3">
      <c r="A63" s="47" t="s">
        <v>11</v>
      </c>
      <c r="B63" s="47" t="str">
        <f>$L$7</f>
        <v>Summer</v>
      </c>
      <c r="C63" s="47">
        <f>$L$8</f>
        <v>2025</v>
      </c>
      <c r="D63" s="47" t="s">
        <v>207</v>
      </c>
      <c r="E63" s="47" t="s">
        <v>58</v>
      </c>
      <c r="F63" s="47" t="s">
        <v>180</v>
      </c>
      <c r="G63" s="47" t="s">
        <v>215</v>
      </c>
      <c r="H63" s="47">
        <f>B2</f>
        <v>2024</v>
      </c>
      <c r="I63" s="47">
        <f>B3</f>
        <v>2025</v>
      </c>
      <c r="J63" s="47" t="s">
        <v>180</v>
      </c>
      <c r="K63" s="47" t="s">
        <v>216</v>
      </c>
      <c r="L63" s="47" t="s">
        <v>124</v>
      </c>
      <c r="M63" s="47" t="s">
        <v>258</v>
      </c>
      <c r="N63" s="74" t="s">
        <v>180</v>
      </c>
      <c r="O63" s="74" t="s">
        <v>180</v>
      </c>
      <c r="P63" s="47" t="s">
        <v>180</v>
      </c>
      <c r="Q63" s="77">
        <v>45453</v>
      </c>
      <c r="R63" s="77">
        <v>45535</v>
      </c>
      <c r="S63" s="48" t="s">
        <v>129</v>
      </c>
      <c r="T63" s="47" t="s">
        <v>210</v>
      </c>
      <c r="U63" s="47" t="s">
        <v>218</v>
      </c>
      <c r="V63" s="32" t="str">
        <f t="shared" si="2"/>
        <v>C5 Athletic Opp 2024-25</v>
      </c>
    </row>
    <row r="64" spans="1:22" s="16" customFormat="1" ht="31.2" x14ac:dyDescent="0.3">
      <c r="A64" s="47" t="s">
        <v>11</v>
      </c>
      <c r="B64" s="47" t="str">
        <f>$L$7</f>
        <v>Summer</v>
      </c>
      <c r="C64" s="47">
        <f>$L$8</f>
        <v>2025</v>
      </c>
      <c r="D64" s="47" t="s">
        <v>207</v>
      </c>
      <c r="E64" s="47" t="s">
        <v>59</v>
      </c>
      <c r="F64" s="47" t="s">
        <v>180</v>
      </c>
      <c r="G64" s="47" t="s">
        <v>219</v>
      </c>
      <c r="H64" s="47">
        <f>B2</f>
        <v>2024</v>
      </c>
      <c r="I64" s="47">
        <f>B3</f>
        <v>2025</v>
      </c>
      <c r="J64" s="47" t="s">
        <v>180</v>
      </c>
      <c r="K64" s="47" t="s">
        <v>170</v>
      </c>
      <c r="L64" s="47" t="s">
        <v>124</v>
      </c>
      <c r="M64" s="47" t="s">
        <v>341</v>
      </c>
      <c r="N64" s="74" t="s">
        <v>180</v>
      </c>
      <c r="O64" s="74" t="s">
        <v>180</v>
      </c>
      <c r="P64" s="47" t="s">
        <v>180</v>
      </c>
      <c r="Q64" s="77">
        <v>45453</v>
      </c>
      <c r="R64" s="77">
        <v>45535</v>
      </c>
      <c r="S64" s="48" t="s">
        <v>129</v>
      </c>
      <c r="T64" s="47" t="s">
        <v>210</v>
      </c>
      <c r="U64" s="47" t="s">
        <v>129</v>
      </c>
      <c r="V64" s="32" t="str">
        <f t="shared" si="2"/>
        <v>C5 Title 3 Prof Dev Act 2024-25</v>
      </c>
    </row>
    <row r="65" spans="1:22" ht="46.8" x14ac:dyDescent="0.3">
      <c r="A65" s="47" t="s">
        <v>11</v>
      </c>
      <c r="B65" s="47" t="str">
        <f>$L$7</f>
        <v>Summer</v>
      </c>
      <c r="C65" s="47">
        <f>$L$8</f>
        <v>2025</v>
      </c>
      <c r="D65" s="47" t="s">
        <v>207</v>
      </c>
      <c r="E65" s="47" t="s">
        <v>60</v>
      </c>
      <c r="F65" s="47" t="s">
        <v>180</v>
      </c>
      <c r="G65" s="47" t="s">
        <v>222</v>
      </c>
      <c r="H65" s="47">
        <f>B2</f>
        <v>2024</v>
      </c>
      <c r="I65" s="47">
        <f>B3</f>
        <v>2025</v>
      </c>
      <c r="J65" s="47" t="s">
        <v>180</v>
      </c>
      <c r="K65" s="47" t="s">
        <v>170</v>
      </c>
      <c r="L65" s="47" t="s">
        <v>124</v>
      </c>
      <c r="M65" s="47" t="s">
        <v>223</v>
      </c>
      <c r="N65" s="74" t="s">
        <v>180</v>
      </c>
      <c r="O65" s="74" t="s">
        <v>180</v>
      </c>
      <c r="P65" s="47" t="s">
        <v>180</v>
      </c>
      <c r="Q65" s="77">
        <v>45453</v>
      </c>
      <c r="R65" s="77">
        <v>45535</v>
      </c>
      <c r="S65" s="48" t="s">
        <v>129</v>
      </c>
      <c r="T65" s="47" t="s">
        <v>210</v>
      </c>
      <c r="U65" s="47" t="s">
        <v>218</v>
      </c>
      <c r="V65" s="32" t="str">
        <f t="shared" si="2"/>
        <v>C5 Home Ed/Private Tutoring 
2024-25</v>
      </c>
    </row>
    <row r="66" spans="1:22" s="19" customFormat="1" ht="31.2" x14ac:dyDescent="0.3">
      <c r="A66" s="47" t="s">
        <v>61</v>
      </c>
      <c r="B66" s="47" t="s">
        <v>63</v>
      </c>
      <c r="C66" s="47" t="str">
        <f>$B$4</f>
        <v>SY 24 - 25</v>
      </c>
      <c r="D66" s="47" t="s">
        <v>207</v>
      </c>
      <c r="E66" s="47" t="s">
        <v>64</v>
      </c>
      <c r="F66" s="47" t="s">
        <v>180</v>
      </c>
      <c r="G66" s="47" t="s">
        <v>260</v>
      </c>
      <c r="H66" s="47">
        <f>B1</f>
        <v>2023</v>
      </c>
      <c r="I66" s="47">
        <f>B2</f>
        <v>2024</v>
      </c>
      <c r="J66" s="47" t="s">
        <v>180</v>
      </c>
      <c r="K66" s="47" t="s">
        <v>170</v>
      </c>
      <c r="L66" s="47" t="s">
        <v>261</v>
      </c>
      <c r="M66" s="47" t="s">
        <v>180</v>
      </c>
      <c r="N66" s="74" t="s">
        <v>180</v>
      </c>
      <c r="O66" s="74" t="s">
        <v>180</v>
      </c>
      <c r="P66" s="47" t="s">
        <v>180</v>
      </c>
      <c r="Q66" s="74" t="s">
        <v>262</v>
      </c>
      <c r="R66" s="77">
        <v>45359</v>
      </c>
      <c r="S66" s="48" t="s">
        <v>129</v>
      </c>
      <c r="T66" s="47" t="s">
        <v>263</v>
      </c>
      <c r="U66" s="48">
        <v>45387</v>
      </c>
      <c r="V66" s="32" t="str">
        <f t="shared" si="2"/>
        <v>C6 ESSER 2023-24</v>
      </c>
    </row>
    <row r="67" spans="1:22" s="19" customFormat="1" ht="15.6" x14ac:dyDescent="0.3">
      <c r="A67" s="47" t="s">
        <v>61</v>
      </c>
      <c r="B67" s="47" t="s">
        <v>63</v>
      </c>
      <c r="C67" s="47" t="str">
        <f t="shared" ref="C67:C81" si="5">$B$4</f>
        <v>SY 24 - 25</v>
      </c>
      <c r="D67" s="47" t="s">
        <v>207</v>
      </c>
      <c r="E67" s="47" t="s">
        <v>65</v>
      </c>
      <c r="F67" s="47" t="s">
        <v>180</v>
      </c>
      <c r="G67" s="47" t="s">
        <v>264</v>
      </c>
      <c r="H67" s="47">
        <f>B1</f>
        <v>2023</v>
      </c>
      <c r="I67" s="47">
        <f>B2</f>
        <v>2024</v>
      </c>
      <c r="J67" s="47" t="s">
        <v>180</v>
      </c>
      <c r="K67" s="47" t="s">
        <v>170</v>
      </c>
      <c r="L67" s="47" t="s">
        <v>265</v>
      </c>
      <c r="M67" s="47" t="s">
        <v>180</v>
      </c>
      <c r="N67" s="74" t="s">
        <v>180</v>
      </c>
      <c r="O67" s="74" t="s">
        <v>180</v>
      </c>
      <c r="P67" s="47" t="s">
        <v>180</v>
      </c>
      <c r="Q67" s="74" t="s">
        <v>262</v>
      </c>
      <c r="R67" s="77">
        <v>45359</v>
      </c>
      <c r="S67" s="48" t="s">
        <v>129</v>
      </c>
      <c r="T67" s="47" t="s">
        <v>263</v>
      </c>
      <c r="U67" s="48">
        <v>45387</v>
      </c>
      <c r="V67" s="32" t="str">
        <f t="shared" si="2"/>
        <v>C6 EANS 2023-24</v>
      </c>
    </row>
    <row r="68" spans="1:22" ht="55.95" customHeight="1" x14ac:dyDescent="0.3">
      <c r="A68" s="47" t="s">
        <v>61</v>
      </c>
      <c r="B68" s="47" t="s">
        <v>63</v>
      </c>
      <c r="C68" s="47" t="str">
        <f t="shared" si="5"/>
        <v>SY 24 - 25</v>
      </c>
      <c r="D68" s="47" t="s">
        <v>207</v>
      </c>
      <c r="E68" s="47" t="s">
        <v>66</v>
      </c>
      <c r="F68" s="47" t="s">
        <v>180</v>
      </c>
      <c r="G68" s="47" t="s">
        <v>266</v>
      </c>
      <c r="H68" s="47">
        <f>B2</f>
        <v>2024</v>
      </c>
      <c r="I68" s="47">
        <f>B3</f>
        <v>2025</v>
      </c>
      <c r="J68" s="47" t="s">
        <v>180</v>
      </c>
      <c r="K68" s="47" t="s">
        <v>267</v>
      </c>
      <c r="L68" s="47" t="s">
        <v>128</v>
      </c>
      <c r="M68" s="47" t="s">
        <v>174</v>
      </c>
      <c r="N68" s="74" t="s">
        <v>180</v>
      </c>
      <c r="O68" s="74" t="s">
        <v>180</v>
      </c>
      <c r="P68" s="47" t="s">
        <v>180</v>
      </c>
      <c r="Q68" s="74" t="s">
        <v>262</v>
      </c>
      <c r="R68" s="77">
        <v>45352</v>
      </c>
      <c r="S68" s="48" t="s">
        <v>129</v>
      </c>
      <c r="T68" s="47" t="s">
        <v>129</v>
      </c>
      <c r="U68" s="48" t="s">
        <v>129</v>
      </c>
      <c r="V68" s="32" t="str">
        <f t="shared" si="2"/>
        <v>C6 PVAAS 2024-25</v>
      </c>
    </row>
    <row r="69" spans="1:22" ht="31.2" x14ac:dyDescent="0.3">
      <c r="A69" s="47" t="s">
        <v>61</v>
      </c>
      <c r="B69" s="47" t="s">
        <v>63</v>
      </c>
      <c r="C69" s="47" t="str">
        <f t="shared" si="5"/>
        <v>SY 24 - 25</v>
      </c>
      <c r="D69" s="47" t="s">
        <v>207</v>
      </c>
      <c r="E69" s="47" t="s">
        <v>67</v>
      </c>
      <c r="F69" s="47" t="s">
        <v>180</v>
      </c>
      <c r="G69" s="47" t="s">
        <v>268</v>
      </c>
      <c r="H69" s="47">
        <f>B2</f>
        <v>2024</v>
      </c>
      <c r="I69" s="47">
        <f>B3</f>
        <v>2025</v>
      </c>
      <c r="J69" s="47" t="s">
        <v>180</v>
      </c>
      <c r="K69" s="47" t="s">
        <v>216</v>
      </c>
      <c r="L69" s="47" t="s">
        <v>124</v>
      </c>
      <c r="M69" s="47" t="s">
        <v>269</v>
      </c>
      <c r="N69" s="74" t="s">
        <v>180</v>
      </c>
      <c r="O69" s="74" t="s">
        <v>180</v>
      </c>
      <c r="P69" s="47" t="s">
        <v>180</v>
      </c>
      <c r="Q69" s="74" t="s">
        <v>262</v>
      </c>
      <c r="R69" s="77">
        <v>45387</v>
      </c>
      <c r="S69" s="48" t="s">
        <v>129</v>
      </c>
      <c r="T69" s="47" t="s">
        <v>342</v>
      </c>
      <c r="U69" s="48">
        <v>45392</v>
      </c>
      <c r="V69" s="32" t="str">
        <f t="shared" si="2"/>
        <v>C6 Safe Schools - Bus 2024-25</v>
      </c>
    </row>
    <row r="70" spans="1:22" ht="30" customHeight="1" x14ac:dyDescent="0.3">
      <c r="A70" s="47" t="s">
        <v>61</v>
      </c>
      <c r="B70" s="47" t="s">
        <v>63</v>
      </c>
      <c r="C70" s="47" t="str">
        <f t="shared" si="5"/>
        <v>SY 24 - 25</v>
      </c>
      <c r="D70" s="47" t="s">
        <v>207</v>
      </c>
      <c r="E70" s="47" t="s">
        <v>343</v>
      </c>
      <c r="F70" s="47" t="s">
        <v>180</v>
      </c>
      <c r="G70" s="47" t="s">
        <v>344</v>
      </c>
      <c r="H70" s="47">
        <f>B2</f>
        <v>2024</v>
      </c>
      <c r="I70" s="47">
        <f>B3</f>
        <v>2025</v>
      </c>
      <c r="J70" s="47" t="s">
        <v>180</v>
      </c>
      <c r="K70" s="47" t="s">
        <v>278</v>
      </c>
      <c r="L70" s="47" t="s">
        <v>124</v>
      </c>
      <c r="M70" s="47" t="s">
        <v>180</v>
      </c>
      <c r="N70" s="74" t="s">
        <v>180</v>
      </c>
      <c r="O70" s="74" t="s">
        <v>180</v>
      </c>
      <c r="P70" s="47" t="s">
        <v>180</v>
      </c>
      <c r="Q70" s="74" t="s">
        <v>262</v>
      </c>
      <c r="R70" s="77">
        <v>45412</v>
      </c>
      <c r="S70" s="48" t="s">
        <v>129</v>
      </c>
      <c r="T70" s="47" t="s">
        <v>345</v>
      </c>
      <c r="U70" s="48">
        <v>45419</v>
      </c>
      <c r="V70" s="32" t="str">
        <f t="shared" si="2"/>
        <v>C6 Keystone Exemption 2024-25</v>
      </c>
    </row>
    <row r="71" spans="1:22" ht="46.8" x14ac:dyDescent="0.3">
      <c r="A71" s="47" t="s">
        <v>61</v>
      </c>
      <c r="B71" s="47" t="s">
        <v>63</v>
      </c>
      <c r="C71" s="47" t="str">
        <f t="shared" si="5"/>
        <v>SY 24 - 25</v>
      </c>
      <c r="D71" s="47" t="s">
        <v>207</v>
      </c>
      <c r="E71" s="47" t="s">
        <v>69</v>
      </c>
      <c r="F71" s="47" t="s">
        <v>180</v>
      </c>
      <c r="G71" s="47" t="s">
        <v>272</v>
      </c>
      <c r="H71" s="47">
        <f>B2</f>
        <v>2024</v>
      </c>
      <c r="I71" s="47">
        <f>B3</f>
        <v>2025</v>
      </c>
      <c r="J71" s="47" t="s">
        <v>180</v>
      </c>
      <c r="K71" s="47" t="s">
        <v>273</v>
      </c>
      <c r="L71" s="47" t="s">
        <v>124</v>
      </c>
      <c r="M71" s="47" t="s">
        <v>180</v>
      </c>
      <c r="N71" s="74" t="s">
        <v>180</v>
      </c>
      <c r="O71" s="74" t="s">
        <v>180</v>
      </c>
      <c r="P71" s="47" t="s">
        <v>180</v>
      </c>
      <c r="Q71" s="77" t="s">
        <v>262</v>
      </c>
      <c r="R71" s="77">
        <v>45450</v>
      </c>
      <c r="S71" s="48" t="s">
        <v>129</v>
      </c>
      <c r="T71" s="47" t="s">
        <v>346</v>
      </c>
      <c r="U71" s="48">
        <v>45457</v>
      </c>
      <c r="V71" s="32" t="str">
        <f t="shared" si="2"/>
        <v>C6 Course/Instructor 2024-25</v>
      </c>
    </row>
    <row r="72" spans="1:22" ht="46.8" x14ac:dyDescent="0.3">
      <c r="A72" s="47" t="s">
        <v>70</v>
      </c>
      <c r="B72" s="47" t="s">
        <v>63</v>
      </c>
      <c r="C72" s="47" t="str">
        <f t="shared" si="5"/>
        <v>SY 24 - 25</v>
      </c>
      <c r="D72" s="47" t="s">
        <v>207</v>
      </c>
      <c r="E72" s="47" t="s">
        <v>71</v>
      </c>
      <c r="F72" s="47" t="s">
        <v>180</v>
      </c>
      <c r="G72" s="47" t="s">
        <v>274</v>
      </c>
      <c r="H72" s="47">
        <f>B2</f>
        <v>2024</v>
      </c>
      <c r="I72" s="47">
        <f>B3</f>
        <v>2025</v>
      </c>
      <c r="J72" s="47" t="s">
        <v>180</v>
      </c>
      <c r="K72" s="47" t="s">
        <v>275</v>
      </c>
      <c r="L72" s="47" t="s">
        <v>124</v>
      </c>
      <c r="M72" s="47" t="s">
        <v>180</v>
      </c>
      <c r="N72" s="74" t="s">
        <v>180</v>
      </c>
      <c r="O72" s="74" t="s">
        <v>180</v>
      </c>
      <c r="P72" s="47" t="s">
        <v>180</v>
      </c>
      <c r="Q72" s="77" t="s">
        <v>262</v>
      </c>
      <c r="R72" s="77">
        <v>45470</v>
      </c>
      <c r="S72" s="48" t="s">
        <v>129</v>
      </c>
      <c r="T72" s="48" t="s">
        <v>347</v>
      </c>
      <c r="U72" s="48">
        <v>45471</v>
      </c>
      <c r="V72" s="32" t="str">
        <f t="shared" si="2"/>
        <v>C6 Non-Cte ICN/WBLE 2024-25</v>
      </c>
    </row>
    <row r="73" spans="1:22" ht="31.2" x14ac:dyDescent="0.3">
      <c r="A73" s="47" t="s">
        <v>61</v>
      </c>
      <c r="B73" s="47" t="s">
        <v>63</v>
      </c>
      <c r="C73" s="47" t="str">
        <f t="shared" si="5"/>
        <v>SY 24 - 25</v>
      </c>
      <c r="D73" s="47" t="s">
        <v>207</v>
      </c>
      <c r="E73" s="47" t="s">
        <v>72</v>
      </c>
      <c r="F73" s="47" t="s">
        <v>180</v>
      </c>
      <c r="G73" s="47" t="s">
        <v>277</v>
      </c>
      <c r="H73" s="47">
        <f>B2</f>
        <v>2024</v>
      </c>
      <c r="I73" s="47">
        <f>B3</f>
        <v>2025</v>
      </c>
      <c r="J73" s="47" t="s">
        <v>180</v>
      </c>
      <c r="K73" s="47" t="s">
        <v>278</v>
      </c>
      <c r="L73" s="47" t="s">
        <v>124</v>
      </c>
      <c r="M73" s="47" t="s">
        <v>180</v>
      </c>
      <c r="N73" s="74" t="s">
        <v>180</v>
      </c>
      <c r="O73" s="74" t="s">
        <v>180</v>
      </c>
      <c r="P73" s="47" t="s">
        <v>180</v>
      </c>
      <c r="Q73" s="77" t="s">
        <v>262</v>
      </c>
      <c r="R73" s="77">
        <v>45470</v>
      </c>
      <c r="S73" s="48" t="s">
        <v>129</v>
      </c>
      <c r="T73" s="48" t="s">
        <v>347</v>
      </c>
      <c r="U73" s="48">
        <v>45471</v>
      </c>
      <c r="V73" s="32" t="str">
        <f t="shared" si="2"/>
        <v>C6 Career Standards 2024-25</v>
      </c>
    </row>
    <row r="74" spans="1:22" ht="31.2" x14ac:dyDescent="0.3">
      <c r="A74" s="47" t="s">
        <v>61</v>
      </c>
      <c r="B74" s="47" t="s">
        <v>63</v>
      </c>
      <c r="C74" s="47" t="str">
        <f t="shared" si="5"/>
        <v>SY 24 - 25</v>
      </c>
      <c r="D74" s="47" t="s">
        <v>207</v>
      </c>
      <c r="E74" s="47" t="s">
        <v>73</v>
      </c>
      <c r="F74" s="47" t="s">
        <v>180</v>
      </c>
      <c r="G74" s="47" t="s">
        <v>279</v>
      </c>
      <c r="H74" s="47">
        <f>B2</f>
        <v>2024</v>
      </c>
      <c r="I74" s="47">
        <f>B3</f>
        <v>2025</v>
      </c>
      <c r="J74" s="47" t="s">
        <v>180</v>
      </c>
      <c r="K74" s="47" t="s">
        <v>280</v>
      </c>
      <c r="L74" s="47" t="s">
        <v>128</v>
      </c>
      <c r="M74" s="47" t="s">
        <v>180</v>
      </c>
      <c r="N74" s="74" t="s">
        <v>180</v>
      </c>
      <c r="O74" s="74" t="s">
        <v>180</v>
      </c>
      <c r="P74" s="47" t="s">
        <v>180</v>
      </c>
      <c r="Q74" s="77" t="s">
        <v>262</v>
      </c>
      <c r="R74" s="77">
        <v>45470</v>
      </c>
      <c r="S74" s="48" t="s">
        <v>129</v>
      </c>
      <c r="T74" s="48" t="s">
        <v>347</v>
      </c>
      <c r="U74" s="48">
        <v>45471</v>
      </c>
      <c r="V74" s="32" t="str">
        <f t="shared" si="2"/>
        <v>C6 Local Assess Early Ind 2024-25</v>
      </c>
    </row>
    <row r="75" spans="1:22" ht="46.8" x14ac:dyDescent="0.3">
      <c r="A75" s="47" t="s">
        <v>61</v>
      </c>
      <c r="B75" s="47" t="s">
        <v>63</v>
      </c>
      <c r="C75" s="47" t="str">
        <f t="shared" si="5"/>
        <v>SY 24 - 25</v>
      </c>
      <c r="D75" s="47" t="s">
        <v>207</v>
      </c>
      <c r="E75" s="47" t="s">
        <v>74</v>
      </c>
      <c r="F75" s="47" t="s">
        <v>180</v>
      </c>
      <c r="G75" s="47" t="s">
        <v>282</v>
      </c>
      <c r="H75" s="47">
        <f>B2</f>
        <v>2024</v>
      </c>
      <c r="I75" s="47">
        <f>B3</f>
        <v>2025</v>
      </c>
      <c r="J75" s="47" t="s">
        <v>180</v>
      </c>
      <c r="K75" s="47" t="s">
        <v>283</v>
      </c>
      <c r="L75" s="47" t="s">
        <v>128</v>
      </c>
      <c r="M75" s="47" t="s">
        <v>180</v>
      </c>
      <c r="N75" s="74" t="s">
        <v>180</v>
      </c>
      <c r="O75" s="74" t="s">
        <v>180</v>
      </c>
      <c r="P75" s="47" t="s">
        <v>180</v>
      </c>
      <c r="Q75" s="77" t="s">
        <v>262</v>
      </c>
      <c r="R75" s="77">
        <v>45470</v>
      </c>
      <c r="S75" s="48" t="s">
        <v>129</v>
      </c>
      <c r="T75" s="48" t="s">
        <v>347</v>
      </c>
      <c r="U75" s="48" t="s">
        <v>129</v>
      </c>
      <c r="V75" s="32" t="str">
        <f t="shared" si="2"/>
        <v>C6 Staff Updates 2024-25</v>
      </c>
    </row>
    <row r="76" spans="1:22" ht="31.2" x14ac:dyDescent="0.3">
      <c r="A76" s="47" t="s">
        <v>61</v>
      </c>
      <c r="B76" s="47" t="s">
        <v>63</v>
      </c>
      <c r="C76" s="47" t="str">
        <f t="shared" si="5"/>
        <v>SY 24 - 25</v>
      </c>
      <c r="D76" s="47" t="s">
        <v>207</v>
      </c>
      <c r="E76" s="47" t="s">
        <v>74</v>
      </c>
      <c r="F76" s="47" t="s">
        <v>180</v>
      </c>
      <c r="G76" s="47" t="s">
        <v>126</v>
      </c>
      <c r="H76" s="47">
        <f>B2</f>
        <v>2024</v>
      </c>
      <c r="I76" s="47">
        <f>B3</f>
        <v>2025</v>
      </c>
      <c r="J76" s="47" t="s">
        <v>180</v>
      </c>
      <c r="K76" s="47" t="s">
        <v>238</v>
      </c>
      <c r="L76" s="47" t="s">
        <v>128</v>
      </c>
      <c r="M76" s="47" t="s">
        <v>180</v>
      </c>
      <c r="N76" s="74" t="s">
        <v>180</v>
      </c>
      <c r="O76" s="74" t="s">
        <v>180</v>
      </c>
      <c r="P76" s="47" t="s">
        <v>180</v>
      </c>
      <c r="Q76" s="77" t="s">
        <v>262</v>
      </c>
      <c r="R76" s="77">
        <v>45470</v>
      </c>
      <c r="S76" s="48" t="s">
        <v>129</v>
      </c>
      <c r="T76" s="48" t="s">
        <v>347</v>
      </c>
      <c r="U76" s="48" t="s">
        <v>239</v>
      </c>
      <c r="V76" s="32" t="str">
        <f t="shared" si="2"/>
        <v>C6 Staff Updates 2024-25</v>
      </c>
    </row>
    <row r="77" spans="1:22" ht="31.2" x14ac:dyDescent="0.3">
      <c r="A77" s="47" t="s">
        <v>61</v>
      </c>
      <c r="B77" s="47" t="s">
        <v>63</v>
      </c>
      <c r="C77" s="47" t="str">
        <f t="shared" si="5"/>
        <v>SY 24 - 25</v>
      </c>
      <c r="D77" s="47" t="s">
        <v>207</v>
      </c>
      <c r="E77" s="47" t="s">
        <v>75</v>
      </c>
      <c r="F77" s="47" t="s">
        <v>180</v>
      </c>
      <c r="G77" s="47" t="s">
        <v>285</v>
      </c>
      <c r="H77" s="47">
        <f>B2</f>
        <v>2024</v>
      </c>
      <c r="I77" s="47">
        <f>B3</f>
        <v>2025</v>
      </c>
      <c r="J77" s="47" t="s">
        <v>180</v>
      </c>
      <c r="K77" s="47" t="s">
        <v>286</v>
      </c>
      <c r="L77" s="47" t="s">
        <v>128</v>
      </c>
      <c r="M77" s="47" t="s">
        <v>180</v>
      </c>
      <c r="N77" s="74" t="s">
        <v>180</v>
      </c>
      <c r="O77" s="74" t="s">
        <v>180</v>
      </c>
      <c r="P77" s="47" t="s">
        <v>180</v>
      </c>
      <c r="Q77" s="77" t="s">
        <v>262</v>
      </c>
      <c r="R77" s="77">
        <v>45470</v>
      </c>
      <c r="S77" s="48" t="s">
        <v>129</v>
      </c>
      <c r="T77" s="48" t="s">
        <v>348</v>
      </c>
      <c r="U77" s="48" t="s">
        <v>129</v>
      </c>
      <c r="V77" s="32" t="str">
        <f t="shared" si="2"/>
        <v>C6 Local Assess Analytics 2024-25</v>
      </c>
    </row>
    <row r="78" spans="1:22" ht="93.6" x14ac:dyDescent="0.3">
      <c r="A78" s="47" t="s">
        <v>61</v>
      </c>
      <c r="B78" s="47" t="s">
        <v>63</v>
      </c>
      <c r="C78" s="47" t="str">
        <f t="shared" si="5"/>
        <v>SY 24 - 25</v>
      </c>
      <c r="D78" s="47" t="s">
        <v>207</v>
      </c>
      <c r="E78" s="47" t="s">
        <v>76</v>
      </c>
      <c r="F78" s="47" t="s">
        <v>180</v>
      </c>
      <c r="G78" s="47" t="s">
        <v>287</v>
      </c>
      <c r="H78" s="47">
        <f>B2</f>
        <v>2024</v>
      </c>
      <c r="I78" s="47">
        <f>B3</f>
        <v>2025</v>
      </c>
      <c r="J78" s="47" t="s">
        <v>180</v>
      </c>
      <c r="K78" s="47" t="s">
        <v>288</v>
      </c>
      <c r="L78" s="47" t="s">
        <v>289</v>
      </c>
      <c r="M78" s="47" t="s">
        <v>180</v>
      </c>
      <c r="N78" s="74" t="s">
        <v>180</v>
      </c>
      <c r="O78" s="74" t="s">
        <v>180</v>
      </c>
      <c r="P78" s="47" t="s">
        <v>180</v>
      </c>
      <c r="Q78" s="77" t="s">
        <v>262</v>
      </c>
      <c r="R78" s="77">
        <v>45504</v>
      </c>
      <c r="S78" s="48" t="s">
        <v>129</v>
      </c>
      <c r="T78" s="48" t="s">
        <v>349</v>
      </c>
      <c r="U78" s="48" t="s">
        <v>129</v>
      </c>
      <c r="V78" s="32" t="str">
        <f>E78</f>
        <v>C6 Student Updates 2024-25</v>
      </c>
    </row>
    <row r="79" spans="1:22" ht="109.2" x14ac:dyDescent="0.3">
      <c r="A79" s="47" t="s">
        <v>61</v>
      </c>
      <c r="B79" s="47" t="s">
        <v>63</v>
      </c>
      <c r="C79" s="47" t="str">
        <f t="shared" si="5"/>
        <v>SY 24 - 25</v>
      </c>
      <c r="D79" s="47" t="s">
        <v>207</v>
      </c>
      <c r="E79" s="54" t="s">
        <v>78</v>
      </c>
      <c r="F79" s="47" t="s">
        <v>180</v>
      </c>
      <c r="G79" s="54" t="s">
        <v>290</v>
      </c>
      <c r="H79" s="47">
        <f>B2</f>
        <v>2024</v>
      </c>
      <c r="I79" s="47">
        <f>B3</f>
        <v>2025</v>
      </c>
      <c r="J79" s="47" t="s">
        <v>180</v>
      </c>
      <c r="K79" s="47" t="s">
        <v>216</v>
      </c>
      <c r="L79" s="47" t="s">
        <v>124</v>
      </c>
      <c r="M79" s="47" t="s">
        <v>350</v>
      </c>
      <c r="N79" s="74" t="s">
        <v>180</v>
      </c>
      <c r="O79" s="74" t="s">
        <v>180</v>
      </c>
      <c r="P79" s="47" t="s">
        <v>180</v>
      </c>
      <c r="Q79" s="77" t="s">
        <v>262</v>
      </c>
      <c r="R79" s="77">
        <v>45504</v>
      </c>
      <c r="S79" s="48" t="s">
        <v>129</v>
      </c>
      <c r="T79" s="48" t="s">
        <v>349</v>
      </c>
      <c r="U79" s="48">
        <v>45504</v>
      </c>
      <c r="V79" s="32" t="str">
        <f>E79</f>
        <v>C6 Safe Schools - Fire/Sec 2024-25</v>
      </c>
    </row>
    <row r="80" spans="1:22" ht="226.2" customHeight="1" x14ac:dyDescent="0.3">
      <c r="A80" s="47" t="s">
        <v>61</v>
      </c>
      <c r="B80" s="47" t="s">
        <v>63</v>
      </c>
      <c r="C80" s="47" t="str">
        <f t="shared" si="5"/>
        <v>SY 24 - 25</v>
      </c>
      <c r="D80" s="47" t="s">
        <v>207</v>
      </c>
      <c r="E80" s="47" t="s">
        <v>79</v>
      </c>
      <c r="F80" s="47" t="s">
        <v>180</v>
      </c>
      <c r="G80" s="47" t="s">
        <v>291</v>
      </c>
      <c r="H80" s="47">
        <f>B2</f>
        <v>2024</v>
      </c>
      <c r="I80" s="47">
        <f>B3</f>
        <v>2025</v>
      </c>
      <c r="J80" s="47" t="s">
        <v>180</v>
      </c>
      <c r="K80" s="47" t="s">
        <v>351</v>
      </c>
      <c r="L80" s="47" t="s">
        <v>124</v>
      </c>
      <c r="M80" s="47" t="s">
        <v>269</v>
      </c>
      <c r="N80" s="74" t="s">
        <v>180</v>
      </c>
      <c r="O80" s="74" t="s">
        <v>180</v>
      </c>
      <c r="P80" s="47" t="s">
        <v>180</v>
      </c>
      <c r="Q80" s="77" t="s">
        <v>262</v>
      </c>
      <c r="R80" s="77">
        <v>45504</v>
      </c>
      <c r="S80" s="48" t="s">
        <v>129</v>
      </c>
      <c r="T80" s="48" t="s">
        <v>349</v>
      </c>
      <c r="U80" s="48">
        <v>45504</v>
      </c>
      <c r="V80" s="32" t="str">
        <f>E80</f>
        <v>C6 Safe Schools 2024-25</v>
      </c>
    </row>
    <row r="81" spans="1:22" ht="93.6" x14ac:dyDescent="0.3">
      <c r="A81" s="47" t="s">
        <v>61</v>
      </c>
      <c r="B81" s="47" t="s">
        <v>63</v>
      </c>
      <c r="C81" s="47" t="str">
        <f t="shared" si="5"/>
        <v>SY 24 - 25</v>
      </c>
      <c r="D81" s="47" t="s">
        <v>207</v>
      </c>
      <c r="E81" s="47" t="s">
        <v>80</v>
      </c>
      <c r="F81" s="47" t="s">
        <v>180</v>
      </c>
      <c r="G81" s="47" t="s">
        <v>295</v>
      </c>
      <c r="H81" s="47">
        <f>B2</f>
        <v>2024</v>
      </c>
      <c r="I81" s="47">
        <f>B3</f>
        <v>2025</v>
      </c>
      <c r="J81" s="47" t="s">
        <v>180</v>
      </c>
      <c r="K81" s="47" t="s">
        <v>216</v>
      </c>
      <c r="L81" s="47" t="s">
        <v>124</v>
      </c>
      <c r="M81" s="47" t="s">
        <v>296</v>
      </c>
      <c r="N81" s="74" t="s">
        <v>180</v>
      </c>
      <c r="O81" s="74" t="s">
        <v>180</v>
      </c>
      <c r="P81" s="47" t="s">
        <v>180</v>
      </c>
      <c r="Q81" s="77" t="s">
        <v>262</v>
      </c>
      <c r="R81" s="77">
        <v>45504</v>
      </c>
      <c r="S81" s="48" t="s">
        <v>129</v>
      </c>
      <c r="T81" s="48" t="s">
        <v>349</v>
      </c>
      <c r="U81" s="51" t="s">
        <v>297</v>
      </c>
      <c r="V81" s="32" t="str">
        <f>E81</f>
        <v>C6 Safe Schools - AED 2024-25</v>
      </c>
    </row>
    <row r="82" spans="1:22" x14ac:dyDescent="0.3">
      <c r="E82" s="18"/>
      <c r="F82" s="18"/>
      <c r="G82" s="18"/>
      <c r="H82" s="21"/>
      <c r="M82" s="28"/>
      <c r="N82" s="28"/>
      <c r="O82" s="28"/>
      <c r="P82" s="28"/>
      <c r="Q82" s="28"/>
      <c r="R82" s="28"/>
      <c r="S82" s="27"/>
      <c r="T82" s="28"/>
      <c r="U82" s="29"/>
      <c r="V82" s="18"/>
    </row>
    <row r="116" spans="1:23" s="21" customFormat="1" x14ac:dyDescent="0.3">
      <c r="A116" s="26"/>
      <c r="B116" s="26"/>
      <c r="C116" s="26"/>
      <c r="D116" s="26"/>
      <c r="E116" s="19"/>
      <c r="F116" s="19"/>
      <c r="G116" s="19"/>
      <c r="I116" s="19"/>
      <c r="J116" s="19"/>
      <c r="K116" s="19"/>
      <c r="L116" s="19"/>
      <c r="M116" s="20"/>
      <c r="N116" s="20"/>
      <c r="O116" s="20"/>
      <c r="P116" s="20"/>
      <c r="Q116" s="20"/>
      <c r="R116" s="27"/>
      <c r="S116" s="27"/>
      <c r="U116" s="17"/>
      <c r="V116" s="19"/>
      <c r="W116" s="15"/>
    </row>
  </sheetData>
  <mergeCells count="24">
    <mergeCell ref="K11:K12"/>
    <mergeCell ref="L11:L12"/>
    <mergeCell ref="A9:D9"/>
    <mergeCell ref="A10:D10"/>
    <mergeCell ref="A11:C11"/>
    <mergeCell ref="D11:D12"/>
    <mergeCell ref="E11:E12"/>
    <mergeCell ref="F11:F12"/>
    <mergeCell ref="V11:V12"/>
    <mergeCell ref="D1:J2"/>
    <mergeCell ref="G11:G12"/>
    <mergeCell ref="H11:H12"/>
    <mergeCell ref="I11:I12"/>
    <mergeCell ref="J11:J12"/>
    <mergeCell ref="A5:U5"/>
    <mergeCell ref="A6:E8"/>
    <mergeCell ref="F6:G6"/>
    <mergeCell ref="M6:N6"/>
    <mergeCell ref="O6:U8"/>
    <mergeCell ref="F7:G7"/>
    <mergeCell ref="M11:M12"/>
    <mergeCell ref="N11:N12"/>
    <mergeCell ref="O11:O12"/>
    <mergeCell ref="P11:P12"/>
  </mergeCells>
  <printOptions gridLines="1"/>
  <pageMargins left="0.25" right="0.25" top="0.75" bottom="0.75" header="0.3" footer="0.3"/>
  <pageSetup paperSize="5" scale="26" fitToHeight="0" orientation="landscape" r:id="rId1"/>
  <headerFooter>
    <oddFooter>&amp;C&amp;P of &amp;N&amp;RDate Printed - &amp;D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FF00"/>
  </sheetPr>
  <dimension ref="A1:E48"/>
  <sheetViews>
    <sheetView zoomScale="120" zoomScaleNormal="120" workbookViewId="0">
      <pane ySplit="3" topLeftCell="A4" activePane="bottomLeft" state="frozen"/>
      <selection pane="bottomLeft" activeCell="C6" sqref="C6"/>
    </sheetView>
  </sheetViews>
  <sheetFormatPr defaultColWidth="9.109375" defaultRowHeight="14.4" x14ac:dyDescent="0.3"/>
  <cols>
    <col min="1" max="1" width="7.88671875" style="14" bestFit="1" customWidth="1"/>
    <col min="2" max="2" width="13.44140625" style="13" customWidth="1"/>
    <col min="3" max="3" width="17.5546875" style="13" customWidth="1"/>
    <col min="4" max="4" width="33.21875" style="13" customWidth="1"/>
    <col min="5" max="5" width="49" style="14" customWidth="1"/>
    <col min="6" max="16384" width="9.109375" style="13"/>
  </cols>
  <sheetData>
    <row r="1" spans="1:5" ht="21" x14ac:dyDescent="0.3">
      <c r="A1" s="457" t="s">
        <v>115</v>
      </c>
      <c r="B1" s="458"/>
      <c r="C1" s="458"/>
      <c r="D1" s="458"/>
      <c r="E1" s="459"/>
    </row>
    <row r="2" spans="1:5" x14ac:dyDescent="0.3">
      <c r="A2" s="460" t="s">
        <v>525</v>
      </c>
      <c r="B2" s="460"/>
      <c r="C2" s="460"/>
      <c r="D2" s="460"/>
      <c r="E2" s="460"/>
    </row>
    <row r="3" spans="1:5" ht="28.2" customHeight="1" x14ac:dyDescent="0.3">
      <c r="A3" s="267" t="s">
        <v>116</v>
      </c>
      <c r="B3" s="267" t="s">
        <v>118</v>
      </c>
      <c r="C3" s="267" t="s">
        <v>117</v>
      </c>
      <c r="D3" s="267" t="s">
        <v>492</v>
      </c>
      <c r="E3" s="267" t="s">
        <v>493</v>
      </c>
    </row>
    <row r="4" spans="1:5" ht="49.2" customHeight="1" x14ac:dyDescent="0.3">
      <c r="A4" s="281">
        <v>1.1000000000000001</v>
      </c>
      <c r="B4" s="282">
        <v>46241</v>
      </c>
      <c r="C4" s="281" t="s">
        <v>738</v>
      </c>
      <c r="D4" s="281" t="s">
        <v>739</v>
      </c>
      <c r="E4" s="281" t="s">
        <v>740</v>
      </c>
    </row>
    <row r="5" spans="1:5" ht="28.2" customHeight="1" x14ac:dyDescent="0.3">
      <c r="A5" s="281">
        <v>1.1000000000000001</v>
      </c>
      <c r="B5" s="282">
        <v>46241</v>
      </c>
      <c r="C5" s="281" t="s">
        <v>688</v>
      </c>
      <c r="D5" s="281" t="s">
        <v>741</v>
      </c>
      <c r="E5" s="281" t="s">
        <v>742</v>
      </c>
    </row>
    <row r="6" spans="1:5" ht="28.8" x14ac:dyDescent="0.3">
      <c r="A6" s="281">
        <v>1</v>
      </c>
      <c r="B6" s="282">
        <v>46237</v>
      </c>
      <c r="C6" s="281" t="s">
        <v>714</v>
      </c>
      <c r="D6" s="281" t="s">
        <v>180</v>
      </c>
      <c r="E6" s="281" t="s">
        <v>715</v>
      </c>
    </row>
    <row r="7" spans="1:5" x14ac:dyDescent="0.3">
      <c r="A7" s="281">
        <v>1</v>
      </c>
      <c r="B7" s="282">
        <v>46237</v>
      </c>
      <c r="C7" s="281" t="s">
        <v>680</v>
      </c>
      <c r="D7" s="281" t="s">
        <v>709</v>
      </c>
      <c r="E7" s="281" t="s">
        <v>710</v>
      </c>
    </row>
    <row r="8" spans="1:5" x14ac:dyDescent="0.3">
      <c r="A8" s="281"/>
      <c r="B8" s="282"/>
      <c r="C8" s="281"/>
      <c r="D8" s="281"/>
      <c r="E8" s="281"/>
    </row>
    <row r="9" spans="1:5" x14ac:dyDescent="0.3">
      <c r="A9" s="281"/>
      <c r="B9" s="282"/>
      <c r="C9" s="281"/>
      <c r="D9" s="281"/>
      <c r="E9" s="281"/>
    </row>
    <row r="10" spans="1:5" x14ac:dyDescent="0.3">
      <c r="A10" s="281"/>
      <c r="B10" s="282"/>
      <c r="C10" s="281"/>
      <c r="D10" s="281"/>
      <c r="E10" s="281"/>
    </row>
    <row r="11" spans="1:5" x14ac:dyDescent="0.3">
      <c r="A11" s="281"/>
      <c r="B11" s="282"/>
      <c r="C11" s="281"/>
      <c r="D11" s="281"/>
      <c r="E11" s="281"/>
    </row>
    <row r="12" spans="1:5" x14ac:dyDescent="0.3">
      <c r="A12" s="281"/>
      <c r="B12" s="282"/>
      <c r="C12" s="281"/>
      <c r="D12" s="281"/>
      <c r="E12" s="281"/>
    </row>
    <row r="13" spans="1:5" x14ac:dyDescent="0.3">
      <c r="A13" s="40"/>
      <c r="B13" s="25"/>
      <c r="C13" s="40"/>
      <c r="D13" s="24"/>
      <c r="E13" s="40"/>
    </row>
    <row r="14" spans="1:5" x14ac:dyDescent="0.3">
      <c r="A14" s="24"/>
      <c r="B14" s="283"/>
      <c r="C14" s="24"/>
      <c r="D14" s="24"/>
      <c r="E14" s="25"/>
    </row>
    <row r="15" spans="1:5" x14ac:dyDescent="0.3">
      <c r="A15" s="24"/>
      <c r="B15" s="283"/>
      <c r="C15" s="24"/>
      <c r="D15" s="24"/>
      <c r="E15" s="25"/>
    </row>
    <row r="16" spans="1:5" x14ac:dyDescent="0.3">
      <c r="A16" s="24"/>
      <c r="B16" s="283"/>
      <c r="C16" s="24"/>
      <c r="D16" s="24"/>
      <c r="E16" s="25"/>
    </row>
    <row r="17" spans="1:5" x14ac:dyDescent="0.3">
      <c r="A17" s="24"/>
      <c r="B17" s="283"/>
      <c r="C17" s="24"/>
      <c r="D17" s="24"/>
      <c r="E17" s="25"/>
    </row>
    <row r="18" spans="1:5" x14ac:dyDescent="0.3">
      <c r="A18" s="24"/>
      <c r="B18" s="283"/>
      <c r="C18" s="24"/>
      <c r="D18" s="24"/>
      <c r="E18" s="25"/>
    </row>
    <row r="19" spans="1:5" x14ac:dyDescent="0.3">
      <c r="A19" s="24"/>
      <c r="B19" s="283"/>
      <c r="C19" s="24"/>
      <c r="D19" s="24"/>
      <c r="E19" s="25"/>
    </row>
    <row r="20" spans="1:5" x14ac:dyDescent="0.3">
      <c r="A20" s="24"/>
      <c r="B20" s="283"/>
      <c r="C20" s="24"/>
      <c r="D20" s="24"/>
      <c r="E20" s="25"/>
    </row>
    <row r="21" spans="1:5" x14ac:dyDescent="0.3">
      <c r="A21" s="24"/>
      <c r="B21" s="283"/>
      <c r="C21" s="24"/>
      <c r="D21" s="24"/>
      <c r="E21" s="25"/>
    </row>
    <row r="22" spans="1:5" x14ac:dyDescent="0.3">
      <c r="A22" s="24"/>
      <c r="B22" s="283"/>
      <c r="C22" s="24"/>
      <c r="D22" s="24"/>
      <c r="E22" s="25"/>
    </row>
    <row r="23" spans="1:5" x14ac:dyDescent="0.3">
      <c r="A23" s="24"/>
      <c r="B23" s="283"/>
      <c r="C23" s="24"/>
      <c r="D23" s="24"/>
      <c r="E23" s="25"/>
    </row>
    <row r="24" spans="1:5" x14ac:dyDescent="0.3">
      <c r="A24" s="24"/>
      <c r="B24" s="283"/>
      <c r="C24" s="24"/>
      <c r="D24" s="24"/>
      <c r="E24" s="25"/>
    </row>
    <row r="25" spans="1:5" x14ac:dyDescent="0.3">
      <c r="A25" s="24"/>
      <c r="B25" s="283"/>
      <c r="C25" s="24"/>
      <c r="D25" s="24"/>
      <c r="E25" s="25"/>
    </row>
    <row r="26" spans="1:5" x14ac:dyDescent="0.3">
      <c r="A26" s="24"/>
      <c r="B26" s="283"/>
      <c r="C26" s="24"/>
      <c r="D26" s="24"/>
      <c r="E26" s="25"/>
    </row>
    <row r="27" spans="1:5" x14ac:dyDescent="0.3">
      <c r="A27" s="40"/>
      <c r="B27" s="24"/>
      <c r="C27" s="24"/>
      <c r="D27" s="24"/>
      <c r="E27" s="25"/>
    </row>
    <row r="28" spans="1:5" x14ac:dyDescent="0.3">
      <c r="A28" s="40"/>
      <c r="B28" s="24"/>
      <c r="C28" s="24"/>
      <c r="D28" s="24"/>
      <c r="E28" s="25"/>
    </row>
    <row r="29" spans="1:5" x14ac:dyDescent="0.3">
      <c r="A29" s="40"/>
      <c r="B29" s="24"/>
      <c r="C29" s="24"/>
      <c r="D29" s="24"/>
      <c r="E29" s="25"/>
    </row>
    <row r="30" spans="1:5" x14ac:dyDescent="0.3">
      <c r="A30" s="40"/>
      <c r="B30" s="24"/>
      <c r="C30" s="24"/>
      <c r="D30" s="24"/>
      <c r="E30" s="25"/>
    </row>
    <row r="31" spans="1:5" x14ac:dyDescent="0.3">
      <c r="A31" s="40"/>
      <c r="B31" s="24"/>
      <c r="C31" s="24"/>
      <c r="D31" s="24"/>
      <c r="E31" s="25"/>
    </row>
    <row r="32" spans="1:5" x14ac:dyDescent="0.3">
      <c r="A32" s="40"/>
      <c r="B32" s="24"/>
      <c r="C32" s="24"/>
      <c r="D32" s="24"/>
      <c r="E32" s="25"/>
    </row>
    <row r="33" spans="1:5" x14ac:dyDescent="0.3">
      <c r="A33" s="40"/>
      <c r="B33" s="24"/>
      <c r="C33" s="24"/>
      <c r="D33" s="24"/>
      <c r="E33" s="25"/>
    </row>
    <row r="34" spans="1:5" x14ac:dyDescent="0.3">
      <c r="A34" s="40"/>
      <c r="B34" s="24"/>
      <c r="C34" s="24"/>
      <c r="D34" s="24"/>
      <c r="E34" s="25"/>
    </row>
    <row r="35" spans="1:5" x14ac:dyDescent="0.3">
      <c r="A35" s="40"/>
      <c r="B35" s="24"/>
      <c r="C35" s="24"/>
      <c r="D35" s="24"/>
      <c r="E35" s="25"/>
    </row>
    <row r="36" spans="1:5" x14ac:dyDescent="0.3">
      <c r="A36" s="40"/>
      <c r="B36" s="24"/>
      <c r="C36" s="24"/>
      <c r="D36" s="24"/>
      <c r="E36" s="25"/>
    </row>
    <row r="37" spans="1:5" x14ac:dyDescent="0.3">
      <c r="A37" s="40"/>
      <c r="B37" s="24"/>
      <c r="C37" s="24"/>
      <c r="D37" s="24"/>
      <c r="E37" s="25"/>
    </row>
    <row r="38" spans="1:5" x14ac:dyDescent="0.3">
      <c r="A38" s="40"/>
      <c r="B38" s="24"/>
      <c r="C38" s="24"/>
      <c r="D38" s="24"/>
      <c r="E38" s="25"/>
    </row>
    <row r="39" spans="1:5" x14ac:dyDescent="0.3">
      <c r="A39" s="40"/>
      <c r="B39" s="24"/>
      <c r="C39" s="24"/>
      <c r="D39" s="24"/>
      <c r="E39" s="25"/>
    </row>
    <row r="40" spans="1:5" x14ac:dyDescent="0.3">
      <c r="A40" s="40"/>
      <c r="B40" s="24"/>
      <c r="C40" s="24"/>
      <c r="D40" s="24"/>
      <c r="E40" s="25"/>
    </row>
    <row r="41" spans="1:5" x14ac:dyDescent="0.3">
      <c r="A41" s="40"/>
      <c r="B41" s="24"/>
      <c r="C41" s="24"/>
      <c r="D41" s="24"/>
      <c r="E41" s="25"/>
    </row>
    <row r="42" spans="1:5" x14ac:dyDescent="0.3">
      <c r="A42" s="40"/>
      <c r="B42" s="24"/>
      <c r="C42" s="24"/>
      <c r="D42" s="24"/>
      <c r="E42" s="25"/>
    </row>
    <row r="43" spans="1:5" x14ac:dyDescent="0.3">
      <c r="A43" s="40"/>
      <c r="B43" s="24"/>
      <c r="C43" s="24"/>
      <c r="D43" s="24"/>
      <c r="E43" s="25"/>
    </row>
    <row r="44" spans="1:5" x14ac:dyDescent="0.3">
      <c r="A44" s="40"/>
      <c r="B44" s="24"/>
      <c r="C44" s="24"/>
      <c r="D44" s="24"/>
      <c r="E44" s="25"/>
    </row>
    <row r="45" spans="1:5" x14ac:dyDescent="0.3">
      <c r="A45" s="40"/>
      <c r="B45" s="24"/>
      <c r="C45" s="24"/>
      <c r="D45" s="24"/>
      <c r="E45" s="25"/>
    </row>
    <row r="46" spans="1:5" x14ac:dyDescent="0.3">
      <c r="A46" s="40"/>
      <c r="B46" s="24"/>
      <c r="C46" s="24"/>
      <c r="D46" s="24"/>
      <c r="E46" s="25"/>
    </row>
    <row r="47" spans="1:5" x14ac:dyDescent="0.3">
      <c r="A47" s="40"/>
      <c r="B47" s="24"/>
      <c r="C47" s="24"/>
      <c r="D47" s="24"/>
      <c r="E47" s="25"/>
    </row>
    <row r="48" spans="1:5" x14ac:dyDescent="0.3">
      <c r="A48" s="40"/>
      <c r="B48" s="24"/>
      <c r="C48" s="24"/>
      <c r="D48" s="24"/>
      <c r="E48" s="25"/>
    </row>
  </sheetData>
  <mergeCells count="2">
    <mergeCell ref="A1:E1"/>
    <mergeCell ref="A2:E2"/>
  </mergeCells>
  <phoneticPr fontId="1" type="noConversion"/>
  <pageMargins left="0.7" right="0.7" top="0.75" bottom="0.75" header="0.3" footer="0.3"/>
  <pageSetup orientation="portrait" r:id="rId1"/>
  <headerFooter>
    <oddFooter>&amp;C&amp;P of &amp;N&amp;RDate Printed: &amp;D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E445DE-BEE2-401E-893B-A01196437E16}">
  <sheetPr codeName="Sheet8"/>
  <dimension ref="A1:B15"/>
  <sheetViews>
    <sheetView workbookViewId="0">
      <selection activeCell="A15" sqref="A15"/>
    </sheetView>
  </sheetViews>
  <sheetFormatPr defaultRowHeight="14.4" x14ac:dyDescent="0.3"/>
  <cols>
    <col min="1" max="1" width="14.33203125" style="39" bestFit="1" customWidth="1"/>
    <col min="2" max="2" width="21" bestFit="1" customWidth="1"/>
  </cols>
  <sheetData>
    <row r="1" spans="1:2" x14ac:dyDescent="0.3">
      <c r="A1" s="39" t="s">
        <v>397</v>
      </c>
    </row>
    <row r="2" spans="1:2" x14ac:dyDescent="0.3">
      <c r="A2" s="285" t="s">
        <v>433</v>
      </c>
      <c r="B2" s="284"/>
    </row>
    <row r="3" spans="1:2" x14ac:dyDescent="0.3">
      <c r="A3" s="285" t="s">
        <v>587</v>
      </c>
      <c r="B3" s="284"/>
    </row>
    <row r="4" spans="1:2" x14ac:dyDescent="0.3">
      <c r="A4" s="285" t="s">
        <v>588</v>
      </c>
      <c r="B4" s="284"/>
    </row>
    <row r="5" spans="1:2" x14ac:dyDescent="0.3">
      <c r="A5" s="285" t="s">
        <v>589</v>
      </c>
      <c r="B5" s="284"/>
    </row>
    <row r="6" spans="1:2" x14ac:dyDescent="0.3">
      <c r="A6" s="285" t="s">
        <v>590</v>
      </c>
      <c r="B6" s="284"/>
    </row>
    <row r="7" spans="1:2" x14ac:dyDescent="0.3">
      <c r="A7" s="285" t="s">
        <v>591</v>
      </c>
      <c r="B7" s="284"/>
    </row>
    <row r="8" spans="1:2" x14ac:dyDescent="0.3">
      <c r="A8" s="285" t="s">
        <v>592</v>
      </c>
      <c r="B8" s="284"/>
    </row>
    <row r="9" spans="1:2" x14ac:dyDescent="0.3">
      <c r="A9" s="285" t="s">
        <v>593</v>
      </c>
      <c r="B9" s="284"/>
    </row>
    <row r="10" spans="1:2" x14ac:dyDescent="0.3">
      <c r="A10" s="285" t="s">
        <v>594</v>
      </c>
      <c r="B10" s="284"/>
    </row>
    <row r="11" spans="1:2" x14ac:dyDescent="0.3">
      <c r="A11" s="285" t="s">
        <v>595</v>
      </c>
      <c r="B11" s="284"/>
    </row>
    <row r="12" spans="1:2" x14ac:dyDescent="0.3">
      <c r="A12" s="285" t="s">
        <v>596</v>
      </c>
      <c r="B12" s="284"/>
    </row>
    <row r="13" spans="1:2" x14ac:dyDescent="0.3">
      <c r="A13" s="285" t="s">
        <v>597</v>
      </c>
      <c r="B13" s="284"/>
    </row>
    <row r="14" spans="1:2" x14ac:dyDescent="0.3">
      <c r="A14" s="285" t="s">
        <v>665</v>
      </c>
      <c r="B14" s="284"/>
    </row>
    <row r="15" spans="1:2" x14ac:dyDescent="0.3">
      <c r="A15" s="285"/>
    </row>
  </sheetData>
  <phoneticPr fontId="2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DB97D-1C6E-40FF-A95A-2456352149E4}">
  <dimension ref="A1:C92"/>
  <sheetViews>
    <sheetView workbookViewId="0">
      <pane ySplit="5" topLeftCell="A6" activePane="bottomLeft" state="frozen"/>
      <selection pane="bottomLeft" activeCell="C7" sqref="C7"/>
    </sheetView>
  </sheetViews>
  <sheetFormatPr defaultRowHeight="15.6" x14ac:dyDescent="0.3"/>
  <cols>
    <col min="1" max="1" width="18.88671875" customWidth="1"/>
    <col min="2" max="2" width="40.6640625" style="217" customWidth="1"/>
    <col min="3" max="3" width="129.88671875" customWidth="1"/>
  </cols>
  <sheetData>
    <row r="1" spans="1:3" ht="35.4" customHeight="1" x14ac:dyDescent="0.3">
      <c r="A1" s="463" t="s">
        <v>706</v>
      </c>
      <c r="B1" s="464"/>
      <c r="C1" s="464"/>
    </row>
    <row r="2" spans="1:3" ht="51" customHeight="1" x14ac:dyDescent="0.3">
      <c r="A2" s="462" t="s">
        <v>707</v>
      </c>
      <c r="B2" s="462"/>
      <c r="C2" s="462"/>
    </row>
    <row r="3" spans="1:3" ht="48.6" customHeight="1" x14ac:dyDescent="0.3">
      <c r="A3" s="461" t="s">
        <v>708</v>
      </c>
      <c r="B3" s="461"/>
      <c r="C3" s="461"/>
    </row>
    <row r="4" spans="1:3" ht="16.2" thickBot="1" x14ac:dyDescent="0.35"/>
    <row r="5" spans="1:3" ht="54.6" thickBot="1" x14ac:dyDescent="0.35">
      <c r="A5" s="391" t="s">
        <v>391</v>
      </c>
      <c r="B5" s="391" t="s">
        <v>689</v>
      </c>
      <c r="C5" s="391" t="s">
        <v>688</v>
      </c>
    </row>
    <row r="6" spans="1:3" ht="46.2" customHeight="1" thickTop="1" x14ac:dyDescent="0.3">
      <c r="A6" s="390" t="str">
        <f>IF(
    ISNA(VLOOKUP(B6,'Full List for Dashboard'!$A$2:$H$114, 8, FALSE)),
    VLOOKUP(B6,'Full List for Dashboard'!$B$2:$H$114, 7, FALSE),
    VLOOKUP(B6,'Full List for Dashboard'!$A$2:$H$114, 8, FALSE)
)</f>
        <v>August 2026</v>
      </c>
      <c r="B6" s="390" t="s">
        <v>662</v>
      </c>
      <c r="C6" s="454"/>
    </row>
    <row r="7" spans="1:3" ht="46.2" customHeight="1" x14ac:dyDescent="0.3">
      <c r="A7" s="392" t="str">
        <f>IF(
    ISNA(VLOOKUP(B7,'Full List for Dashboard'!$A$2:$H$114, 8, FALSE)),
    VLOOKUP(B7,'Full List for Dashboard'!$B$2:$H$114, 7, FALSE),
    VLOOKUP(B7,'Full List for Dashboard'!$A$2:$H$114, 8, FALSE)
)</f>
        <v>August 2026</v>
      </c>
      <c r="B7" s="393" t="s">
        <v>219</v>
      </c>
      <c r="C7" s="454"/>
    </row>
    <row r="8" spans="1:3" ht="46.2" customHeight="1" x14ac:dyDescent="0.3">
      <c r="A8" s="173" t="str">
        <f>IF(
    ISNA(VLOOKUP(B8,'Full List for Dashboard'!$A$2:$H$114, 8, FALSE)),
    VLOOKUP(B8,'Full List for Dashboard'!$B$2:$H$114, 7, FALSE),
    VLOOKUP(B8,'Full List for Dashboard'!$A$2:$H$114, 8, FALSE)
)</f>
        <v>August 2026</v>
      </c>
      <c r="B8" s="189" t="s">
        <v>429</v>
      </c>
      <c r="C8" s="454"/>
    </row>
    <row r="9" spans="1:3" ht="46.2" customHeight="1" x14ac:dyDescent="0.3">
      <c r="A9" s="392" t="str">
        <f>IF(
    ISNA(VLOOKUP(B9,'Full List for Dashboard'!$A$2:$H$114, 8, FALSE)),
    VLOOKUP(B9,'Full List for Dashboard'!$B$2:$H$114, 7, FALSE),
    VLOOKUP(B9,'Full List for Dashboard'!$A$2:$H$114, 8, FALSE)
)</f>
        <v>August 2026</v>
      </c>
      <c r="B9" s="393" t="s">
        <v>430</v>
      </c>
      <c r="C9" s="454"/>
    </row>
    <row r="10" spans="1:3" ht="46.2" customHeight="1" x14ac:dyDescent="0.3">
      <c r="A10" s="173" t="str">
        <f>IF(
    ISNA(VLOOKUP(B10,'Full List for Dashboard'!$A$2:$H$114, 8, FALSE)),
    VLOOKUP(B10,'Full List for Dashboard'!$B$2:$H$114, 7, FALSE),
    VLOOKUP(B10,'Full List for Dashboard'!$A$2:$H$114, 8, FALSE)
)</f>
        <v>August 2026</v>
      </c>
      <c r="B10" s="189" t="s">
        <v>432</v>
      </c>
      <c r="C10" s="454"/>
    </row>
    <row r="11" spans="1:3" ht="46.2" customHeight="1" x14ac:dyDescent="0.3">
      <c r="A11" s="392" t="str">
        <f>IF(
    ISNA(VLOOKUP(B11,'Full List for Dashboard'!$A$2:$H$114, 8, FALSE)),
    VLOOKUP(B11,'Full List for Dashboard'!$B$2:$H$114, 7, FALSE),
    VLOOKUP(B11,'Full List for Dashboard'!$A$2:$H$114, 8, FALSE)
)</f>
        <v>August 2026</v>
      </c>
      <c r="B11" s="393" t="s">
        <v>656</v>
      </c>
      <c r="C11" s="454"/>
    </row>
    <row r="12" spans="1:3" ht="46.2" customHeight="1" x14ac:dyDescent="0.3">
      <c r="A12" s="173" t="str">
        <f>IF(
    ISNA(VLOOKUP(B12,'Full List for Dashboard'!$A$2:$H$114, 8, FALSE)),
    VLOOKUP(B12,'Full List for Dashboard'!$B$2:$H$114, 7, FALSE),
    VLOOKUP(B12,'Full List for Dashboard'!$A$2:$H$114, 8, FALSE)
)</f>
        <v>August 2026</v>
      </c>
      <c r="B12" s="189" t="s">
        <v>652</v>
      </c>
      <c r="C12" s="454"/>
    </row>
    <row r="13" spans="1:3" ht="46.2" customHeight="1" x14ac:dyDescent="0.3">
      <c r="A13" s="392" t="str">
        <f>IF(
    ISNA(VLOOKUP(B13,'Full List for Dashboard'!$A$2:$H$114, 8, FALSE)),
    VLOOKUP(B13,'Full List for Dashboard'!$B$2:$H$114, 7, FALSE),
    VLOOKUP(B13,'Full List for Dashboard'!$A$2:$H$114, 8, FALSE)
)</f>
        <v>August 2026</v>
      </c>
      <c r="B13" s="393" t="s">
        <v>653</v>
      </c>
      <c r="C13" s="454"/>
    </row>
    <row r="14" spans="1:3" ht="46.2" customHeight="1" x14ac:dyDescent="0.3">
      <c r="A14" s="173" t="str">
        <f>IF(
    ISNA(VLOOKUP(B14,'Full List for Dashboard'!$A$2:$H$114, 8, FALSE)),
    VLOOKUP(B14,'Full List for Dashboard'!$B$2:$H$114, 7, FALSE),
    VLOOKUP(B14,'Full List for Dashboard'!$A$2:$H$114, 8, FALSE)
)</f>
        <v>August 2026</v>
      </c>
      <c r="B14" s="189" t="s">
        <v>428</v>
      </c>
      <c r="C14" s="454"/>
    </row>
    <row r="15" spans="1:3" ht="46.2" customHeight="1" x14ac:dyDescent="0.3">
      <c r="A15" s="392" t="str">
        <f>IF(
    ISNA(VLOOKUP(B15,'Full List for Dashboard'!$A$2:$H$114, 8, FALSE)),
    VLOOKUP(B15,'Full List for Dashboard'!$B$2:$H$114, 7, FALSE),
    VLOOKUP(B15,'Full List for Dashboard'!$A$2:$H$114, 8, FALSE)
)</f>
        <v>September 2026</v>
      </c>
      <c r="B15" s="393" t="s">
        <v>477</v>
      </c>
      <c r="C15" s="454"/>
    </row>
    <row r="16" spans="1:3" ht="46.2" customHeight="1" x14ac:dyDescent="0.3">
      <c r="A16" s="173" t="str">
        <f>IF(
    ISNA(VLOOKUP(B16,'Full List for Dashboard'!$A$2:$H$114, 8, FALSE)),
    VLOOKUP(B16,'Full List for Dashboard'!$B$2:$H$114, 7, FALSE),
    VLOOKUP(B16,'Full List for Dashboard'!$A$2:$H$114, 8, FALSE)
)</f>
        <v>September 2026</v>
      </c>
      <c r="B16" s="189" t="s">
        <v>476</v>
      </c>
      <c r="C16" s="454"/>
    </row>
    <row r="17" spans="1:3" ht="46.2" customHeight="1" x14ac:dyDescent="0.3">
      <c r="A17" s="392" t="str">
        <f>IF(
    ISNA(VLOOKUP(B17,'Full List for Dashboard'!$A$2:$H$114, 8, FALSE)),
    VLOOKUP(B17,'Full List for Dashboard'!$B$2:$H$114, 7, FALSE),
    VLOOKUP(B17,'Full List for Dashboard'!$A$2:$H$114, 8, FALSE)
)</f>
        <v>October 2026</v>
      </c>
      <c r="B17" s="393" t="s">
        <v>479</v>
      </c>
      <c r="C17" s="454"/>
    </row>
    <row r="18" spans="1:3" ht="46.2" customHeight="1" x14ac:dyDescent="0.3">
      <c r="A18" s="173" t="str">
        <f>IF(
    ISNA(VLOOKUP(B18,'Full List for Dashboard'!$A$2:$H$114, 8, FALSE)),
    VLOOKUP(B18,'Full List for Dashboard'!$B$2:$H$114, 7, FALSE),
    VLOOKUP(B18,'Full List for Dashboard'!$A$2:$H$114, 8, FALSE)
)</f>
        <v>October 2026</v>
      </c>
      <c r="B18" s="189" t="s">
        <v>470</v>
      </c>
      <c r="C18" s="454"/>
    </row>
    <row r="19" spans="1:3" ht="46.2" customHeight="1" x14ac:dyDescent="0.3">
      <c r="A19" s="392" t="str">
        <f>IF(
    ISNA(VLOOKUP(B19,'Full List for Dashboard'!$A$2:$H$114, 8, FALSE)),
    VLOOKUP(B19,'Full List for Dashboard'!$B$2:$H$114, 7, FALSE),
    VLOOKUP(B19,'Full List for Dashboard'!$A$2:$H$114, 8, FALSE)
)</f>
        <v>October 2026</v>
      </c>
      <c r="B19" s="393" t="s">
        <v>639</v>
      </c>
      <c r="C19" s="454"/>
    </row>
    <row r="20" spans="1:3" ht="46.2" customHeight="1" x14ac:dyDescent="0.3">
      <c r="A20" s="173" t="str">
        <f>IF(
    ISNA(VLOOKUP(B20,'Full List for Dashboard'!$A$2:$H$114, 8, FALSE)),
    VLOOKUP(B20,'Full List for Dashboard'!$B$2:$H$114, 7, FALSE),
    VLOOKUP(B20,'Full List for Dashboard'!$A$2:$H$114, 8, FALSE)
)</f>
        <v>October 2026</v>
      </c>
      <c r="B20" s="189" t="s">
        <v>235</v>
      </c>
      <c r="C20" s="454"/>
    </row>
    <row r="21" spans="1:3" ht="46.2" customHeight="1" x14ac:dyDescent="0.3">
      <c r="A21" s="392" t="str">
        <f>IF(
    ISNA(VLOOKUP(B21,'Full List for Dashboard'!$A$2:$H$114, 8, FALSE)),
    VLOOKUP(B21,'Full List for Dashboard'!$B$2:$H$114, 7, FALSE),
    VLOOKUP(B21,'Full List for Dashboard'!$A$2:$H$114, 8, FALSE)
)</f>
        <v>October 2026</v>
      </c>
      <c r="B21" s="393" t="s">
        <v>443</v>
      </c>
      <c r="C21" s="454"/>
    </row>
    <row r="22" spans="1:3" ht="46.2" customHeight="1" x14ac:dyDescent="0.3">
      <c r="A22" s="173" t="str">
        <f>IF(
    ISNA(VLOOKUP(B22,'Full List for Dashboard'!$A$2:$H$114, 8, FALSE)),
    VLOOKUP(B22,'Full List for Dashboard'!$B$2:$H$114, 7, FALSE),
    VLOOKUP(B22,'Full List for Dashboard'!$A$2:$H$114, 8, FALSE)
)</f>
        <v>October 2026</v>
      </c>
      <c r="B22" s="189" t="s">
        <v>538</v>
      </c>
      <c r="C22" s="454"/>
    </row>
    <row r="23" spans="1:3" ht="46.2" customHeight="1" x14ac:dyDescent="0.3">
      <c r="A23" s="392" t="str">
        <f>IF(
    ISNA(VLOOKUP(B23,'Full List for Dashboard'!$A$2:$H$114, 8, FALSE)),
    VLOOKUP(B23,'Full List for Dashboard'!$B$2:$H$114, 7, FALSE),
    VLOOKUP(B23,'Full List for Dashboard'!$A$2:$H$114, 8, FALSE)
)</f>
        <v>October 2026</v>
      </c>
      <c r="B23" s="393" t="s">
        <v>446</v>
      </c>
      <c r="C23" s="454"/>
    </row>
    <row r="24" spans="1:3" ht="46.2" customHeight="1" x14ac:dyDescent="0.3">
      <c r="A24" s="173" t="str">
        <f>IF(
    ISNA(VLOOKUP(B24,'Full List for Dashboard'!$A$2:$H$114, 8, FALSE)),
    VLOOKUP(B24,'Full List for Dashboard'!$B$2:$H$114, 7, FALSE),
    VLOOKUP(B24,'Full List for Dashboard'!$A$2:$H$114, 8, FALSE)
)</f>
        <v>October 2026</v>
      </c>
      <c r="B24" s="189" t="s">
        <v>456</v>
      </c>
      <c r="C24" s="454"/>
    </row>
    <row r="25" spans="1:3" ht="46.2" customHeight="1" x14ac:dyDescent="0.3">
      <c r="A25" s="392" t="str">
        <f>IF(
    ISNA(VLOOKUP(B25,'Full List for Dashboard'!$A$2:$H$114, 8, FALSE)),
    VLOOKUP(B25,'Full List for Dashboard'!$B$2:$H$114, 7, FALSE),
    VLOOKUP(B25,'Full List for Dashboard'!$A$2:$H$114, 8, FALSE)
)</f>
        <v>October 2026</v>
      </c>
      <c r="B25" s="393" t="s">
        <v>445</v>
      </c>
      <c r="C25" s="454"/>
    </row>
    <row r="26" spans="1:3" ht="46.2" customHeight="1" x14ac:dyDescent="0.3">
      <c r="A26" s="173" t="str">
        <f>IF(
    ISNA(VLOOKUP(B26,'Full List for Dashboard'!$A$2:$H$114, 8, FALSE)),
    VLOOKUP(B26,'Full List for Dashboard'!$B$2:$H$114, 7, FALSE),
    VLOOKUP(B26,'Full List for Dashboard'!$A$2:$H$114, 8, FALSE)
)</f>
        <v>October 2026</v>
      </c>
      <c r="B26" s="189" t="s">
        <v>611</v>
      </c>
      <c r="C26" s="454"/>
    </row>
    <row r="27" spans="1:3" ht="46.2" customHeight="1" x14ac:dyDescent="0.3">
      <c r="A27" s="392" t="str">
        <f>IF(
    ISNA(VLOOKUP(B27,'Full List for Dashboard'!$A$2:$H$114, 8, FALSE)),
    VLOOKUP(B27,'Full List for Dashboard'!$B$2:$H$114, 7, FALSE),
    VLOOKUP(B27,'Full List for Dashboard'!$A$2:$H$114, 8, FALSE)
)</f>
        <v>November 2026</v>
      </c>
      <c r="B27" s="393" t="s">
        <v>293</v>
      </c>
      <c r="C27" s="454"/>
    </row>
    <row r="28" spans="1:3" ht="46.2" customHeight="1" x14ac:dyDescent="0.3">
      <c r="A28" s="173" t="str">
        <f>IF(
    ISNA(VLOOKUP(B28,'Full List for Dashboard'!$A$2:$H$114, 8, FALSE)),
    VLOOKUP(B28,'Full List for Dashboard'!$B$2:$H$114, 7, FALSE),
    VLOOKUP(B28,'Full List for Dashboard'!$A$2:$H$114, 8, FALSE)
)</f>
        <v>November 2026</v>
      </c>
      <c r="B28" s="189" t="s">
        <v>480</v>
      </c>
      <c r="C28" s="454"/>
    </row>
    <row r="29" spans="1:3" ht="46.2" customHeight="1" x14ac:dyDescent="0.3">
      <c r="A29" s="392" t="str">
        <f>IF(
    ISNA(VLOOKUP(B29,'Full List for Dashboard'!$A$2:$H$114, 8, FALSE)),
    VLOOKUP(B29,'Full List for Dashboard'!$B$2:$H$114, 7, FALSE),
    VLOOKUP(B29,'Full List for Dashboard'!$A$2:$H$114, 8, FALSE)
)</f>
        <v>November 2026</v>
      </c>
      <c r="B29" s="393" t="s">
        <v>471</v>
      </c>
      <c r="C29" s="454"/>
    </row>
    <row r="30" spans="1:3" ht="46.2" customHeight="1" x14ac:dyDescent="0.3">
      <c r="A30" s="173" t="str">
        <f>IF(
    ISNA(VLOOKUP(B30,'Full List for Dashboard'!$A$2:$H$114, 8, FALSE)),
    VLOOKUP(B30,'Full List for Dashboard'!$B$2:$H$114, 7, FALSE),
    VLOOKUP(B30,'Full List for Dashboard'!$A$2:$H$114, 8, FALSE)
)</f>
        <v>November 2026</v>
      </c>
      <c r="B30" s="189" t="s">
        <v>466</v>
      </c>
      <c r="C30" s="454"/>
    </row>
    <row r="31" spans="1:3" ht="46.2" customHeight="1" x14ac:dyDescent="0.3">
      <c r="A31" s="392" t="str">
        <f>IF(
    ISNA(VLOOKUP(B31,'Full List for Dashboard'!$A$2:$H$114, 8, FALSE)),
    VLOOKUP(B31,'Full List for Dashboard'!$B$2:$H$114, 7, FALSE),
    VLOOKUP(B31,'Full List for Dashboard'!$A$2:$H$114, 8, FALSE)
)</f>
        <v>December 2026</v>
      </c>
      <c r="B31" s="393" t="s">
        <v>481</v>
      </c>
      <c r="C31" s="454"/>
    </row>
    <row r="32" spans="1:3" ht="46.2" customHeight="1" x14ac:dyDescent="0.3">
      <c r="A32" s="173" t="str">
        <f>IF(
    ISNA(VLOOKUP(B32,'Full List for Dashboard'!$A$2:$H$114, 8, FALSE)),
    VLOOKUP(B32,'Full List for Dashboard'!$B$2:$H$114, 7, FALSE),
    VLOOKUP(B32,'Full List for Dashboard'!$A$2:$H$114, 8, FALSE)
)</f>
        <v>December 2026</v>
      </c>
      <c r="B32" s="189" t="s">
        <v>472</v>
      </c>
      <c r="C32" s="454"/>
    </row>
    <row r="33" spans="1:3" ht="46.2" customHeight="1" x14ac:dyDescent="0.3">
      <c r="A33" s="392" t="str">
        <f>IF(
    ISNA(VLOOKUP(B33,'Full List for Dashboard'!$A$2:$H$114, 8, FALSE)),
    VLOOKUP(B33,'Full List for Dashboard'!$B$2:$H$114, 7, FALSE),
    VLOOKUP(B33,'Full List for Dashboard'!$A$2:$H$114, 8, FALSE)
)</f>
        <v>December 2026</v>
      </c>
      <c r="B33" s="393" t="s">
        <v>240</v>
      </c>
      <c r="C33" s="454"/>
    </row>
    <row r="34" spans="1:3" ht="46.2" customHeight="1" x14ac:dyDescent="0.3">
      <c r="A34" s="173" t="str">
        <f>IF(
    ISNA(VLOOKUP(B34,'Full List for Dashboard'!$A$2:$H$114, 8, FALSE)),
    VLOOKUP(B34,'Full List for Dashboard'!$B$2:$H$114, 7, FALSE),
    VLOOKUP(B34,'Full List for Dashboard'!$A$2:$H$114, 8, FALSE)
)</f>
        <v>January 2027</v>
      </c>
      <c r="B34" s="189" t="s">
        <v>482</v>
      </c>
      <c r="C34" s="454"/>
    </row>
    <row r="35" spans="1:3" ht="46.2" customHeight="1" x14ac:dyDescent="0.3">
      <c r="A35" s="392" t="str">
        <f>IF(
    ISNA(VLOOKUP(B35,'Full List for Dashboard'!$A$2:$H$114, 8, FALSE)),
    VLOOKUP(B35,'Full List for Dashboard'!$B$2:$H$114, 7, FALSE),
    VLOOKUP(B35,'Full List for Dashboard'!$A$2:$H$114, 8, FALSE)
)</f>
        <v>January 2027</v>
      </c>
      <c r="B35" s="393" t="s">
        <v>473</v>
      </c>
      <c r="C35" s="454"/>
    </row>
    <row r="36" spans="1:3" ht="46.2" customHeight="1" x14ac:dyDescent="0.3">
      <c r="A36" s="173" t="str">
        <f>IF(
    ISNA(VLOOKUP(B36,'Full List for Dashboard'!$A$2:$H$114, 8, FALSE)),
    VLOOKUP(B36,'Full List for Dashboard'!$B$2:$H$114, 7, FALSE),
    VLOOKUP(B36,'Full List for Dashboard'!$A$2:$H$114, 8, FALSE)
)</f>
        <v>January 2027</v>
      </c>
      <c r="B36" s="189" t="s">
        <v>91</v>
      </c>
      <c r="C36" s="454"/>
    </row>
    <row r="37" spans="1:3" ht="46.2" customHeight="1" x14ac:dyDescent="0.3">
      <c r="A37" s="392" t="str">
        <f>IF(
    ISNA(VLOOKUP(B37,'Full List for Dashboard'!$A$2:$H$114, 8, FALSE)),
    VLOOKUP(B37,'Full List for Dashboard'!$B$2:$H$114, 7, FALSE),
    VLOOKUP(B37,'Full List for Dashboard'!$A$2:$H$114, 8, FALSE)
)</f>
        <v>January 2027</v>
      </c>
      <c r="B37" s="393" t="s">
        <v>562</v>
      </c>
      <c r="C37" s="454"/>
    </row>
    <row r="38" spans="1:3" ht="46.2" customHeight="1" x14ac:dyDescent="0.3">
      <c r="A38" s="173" t="str">
        <f>IF(
    ISNA(VLOOKUP(B38,'Full List for Dashboard'!$A$2:$H$114, 8, FALSE)),
    VLOOKUP(B38,'Full List for Dashboard'!$B$2:$H$114, 7, FALSE),
    VLOOKUP(B38,'Full List for Dashboard'!$A$2:$H$114, 8, FALSE)
)</f>
        <v>February 2027</v>
      </c>
      <c r="B38" s="189" t="s">
        <v>483</v>
      </c>
      <c r="C38" s="454"/>
    </row>
    <row r="39" spans="1:3" ht="46.2" customHeight="1" x14ac:dyDescent="0.3">
      <c r="A39" s="392" t="str">
        <f>IF(
    ISNA(VLOOKUP(B39,'Full List for Dashboard'!$A$2:$H$114, 8, FALSE)),
    VLOOKUP(B39,'Full List for Dashboard'!$B$2:$H$114, 7, FALSE),
    VLOOKUP(B39,'Full List for Dashboard'!$A$2:$H$114, 8, FALSE)
)</f>
        <v>February 2027</v>
      </c>
      <c r="B39" s="393" t="s">
        <v>474</v>
      </c>
      <c r="C39" s="454"/>
    </row>
    <row r="40" spans="1:3" ht="46.2" customHeight="1" x14ac:dyDescent="0.3">
      <c r="A40" s="173" t="str">
        <f>IF(
    ISNA(VLOOKUP(B40,'Full List for Dashboard'!$A$2:$H$114, 8, FALSE)),
    VLOOKUP(B40,'Full List for Dashboard'!$B$2:$H$114, 7, FALSE),
    VLOOKUP(B40,'Full List for Dashboard'!$A$2:$H$114, 8, FALSE)
)</f>
        <v>February 2027</v>
      </c>
      <c r="B40" s="189" t="s">
        <v>523</v>
      </c>
      <c r="C40" s="454"/>
    </row>
    <row r="41" spans="1:3" ht="46.2" customHeight="1" x14ac:dyDescent="0.3">
      <c r="A41" s="392" t="str">
        <f>IF(
    ISNA(VLOOKUP(B41,'Full List for Dashboard'!$A$2:$H$114, 8, FALSE)),
    VLOOKUP(B41,'Full List for Dashboard'!$B$2:$H$114, 7, FALSE),
    VLOOKUP(B41,'Full List for Dashboard'!$A$2:$H$114, 8, FALSE)
)</f>
        <v>February 2027</v>
      </c>
      <c r="B41" s="393" t="s">
        <v>93</v>
      </c>
      <c r="C41" s="454"/>
    </row>
    <row r="42" spans="1:3" ht="46.2" customHeight="1" x14ac:dyDescent="0.3">
      <c r="A42" s="173" t="str">
        <f>IF(
    ISNA(VLOOKUP(B42,'Full List for Dashboard'!$A$2:$H$114, 8, FALSE)),
    VLOOKUP(B42,'Full List for Dashboard'!$B$2:$H$114, 7, FALSE),
    VLOOKUP(B42,'Full List for Dashboard'!$A$2:$H$114, 8, FALSE)
)</f>
        <v>February 2027</v>
      </c>
      <c r="B42" s="189" t="s">
        <v>92</v>
      </c>
      <c r="C42" s="454"/>
    </row>
    <row r="43" spans="1:3" ht="46.2" customHeight="1" x14ac:dyDescent="0.3">
      <c r="A43" s="392" t="str">
        <f>IF(
    ISNA(VLOOKUP(B43,'Full List for Dashboard'!$A$2:$H$114, 8, FALSE)),
    VLOOKUP(B43,'Full List for Dashboard'!$B$2:$H$114, 7, FALSE),
    VLOOKUP(B43,'Full List for Dashboard'!$A$2:$H$114, 8, FALSE)
)</f>
        <v>March 2027</v>
      </c>
      <c r="B43" s="393" t="s">
        <v>526</v>
      </c>
      <c r="C43" s="454"/>
    </row>
    <row r="44" spans="1:3" ht="46.2" customHeight="1" x14ac:dyDescent="0.3">
      <c r="A44" s="173" t="str">
        <f>IF(
    ISNA(VLOOKUP(B44,'Full List for Dashboard'!$A$2:$H$114, 8, FALSE)),
    VLOOKUP(B44,'Full List for Dashboard'!$B$2:$H$114, 7, FALSE),
    VLOOKUP(B44,'Full List for Dashboard'!$A$2:$H$114, 8, FALSE)
)</f>
        <v>March 2027</v>
      </c>
      <c r="B44" s="189" t="s">
        <v>484</v>
      </c>
      <c r="C44" s="454"/>
    </row>
    <row r="45" spans="1:3" ht="46.2" customHeight="1" x14ac:dyDescent="0.3">
      <c r="A45" s="392" t="str">
        <f>IF(
    ISNA(VLOOKUP(B45,'Full List for Dashboard'!$A$2:$H$114, 8, FALSE)),
    VLOOKUP(B45,'Full List for Dashboard'!$B$2:$H$114, 7, FALSE),
    VLOOKUP(B45,'Full List for Dashboard'!$A$2:$H$114, 8, FALSE)
)</f>
        <v>March 2027</v>
      </c>
      <c r="B45" s="393" t="s">
        <v>455</v>
      </c>
      <c r="C45" s="454"/>
    </row>
    <row r="46" spans="1:3" ht="46.2" customHeight="1" x14ac:dyDescent="0.3">
      <c r="A46" s="173" t="str">
        <f>IF(
    ISNA(VLOOKUP(B46,'Full List for Dashboard'!$A$2:$H$114, 8, FALSE)),
    VLOOKUP(B46,'Full List for Dashboard'!$B$2:$H$114, 7, FALSE),
    VLOOKUP(B46,'Full List for Dashboard'!$A$2:$H$114, 8, FALSE)
)</f>
        <v>March 2027</v>
      </c>
      <c r="B46" s="189" t="s">
        <v>613</v>
      </c>
      <c r="C46" s="454"/>
    </row>
    <row r="47" spans="1:3" ht="46.2" customHeight="1" x14ac:dyDescent="0.3">
      <c r="A47" s="392" t="str">
        <f>IF(
    ISNA(VLOOKUP(B47,'Full List for Dashboard'!$A$2:$H$114, 8, FALSE)),
    VLOOKUP(B47,'Full List for Dashboard'!$B$2:$H$114, 7, FALSE),
    VLOOKUP(B47,'Full List for Dashboard'!$A$2:$H$114, 8, FALSE)
)</f>
        <v>April 2027</v>
      </c>
      <c r="B47" s="393" t="s">
        <v>98</v>
      </c>
      <c r="C47" s="454"/>
    </row>
    <row r="48" spans="1:3" ht="46.2" customHeight="1" x14ac:dyDescent="0.3">
      <c r="A48" s="173" t="str">
        <f>IF(
    ISNA(VLOOKUP(B48,'Full List for Dashboard'!$A$2:$H$114, 8, FALSE)),
    VLOOKUP(B48,'Full List for Dashboard'!$B$2:$H$114, 7, FALSE),
    VLOOKUP(B48,'Full List for Dashboard'!$A$2:$H$114, 8, FALSE)
)</f>
        <v>April 2027</v>
      </c>
      <c r="B48" s="189" t="s">
        <v>97</v>
      </c>
      <c r="C48" s="454"/>
    </row>
    <row r="49" spans="1:3" ht="46.2" customHeight="1" x14ac:dyDescent="0.3">
      <c r="A49" s="392" t="str">
        <f>IF(
    ISNA(VLOOKUP(B49,'Full List for Dashboard'!$A$2:$H$114, 8, FALSE)),
    VLOOKUP(B49,'Full List for Dashboard'!$B$2:$H$114, 7, FALSE),
    VLOOKUP(B49,'Full List for Dashboard'!$A$2:$H$114, 8, FALSE)
)</f>
        <v>April 2027</v>
      </c>
      <c r="B49" s="393" t="s">
        <v>614</v>
      </c>
      <c r="C49" s="454"/>
    </row>
    <row r="50" spans="1:3" ht="46.2" customHeight="1" x14ac:dyDescent="0.3">
      <c r="A50" s="173" t="str">
        <f>IF(
    ISNA(VLOOKUP(B50,'Full List for Dashboard'!$A$2:$H$114, 8, FALSE)),
    VLOOKUP(B50,'Full List for Dashboard'!$B$2:$H$114, 7, FALSE),
    VLOOKUP(B50,'Full List for Dashboard'!$A$2:$H$114, 8, FALSE)
)</f>
        <v>April 2027</v>
      </c>
      <c r="B50" s="189" t="s">
        <v>268</v>
      </c>
      <c r="C50" s="454"/>
    </row>
    <row r="51" spans="1:3" ht="46.2" customHeight="1" x14ac:dyDescent="0.3">
      <c r="A51" s="392" t="str">
        <f>IF(
    ISNA(VLOOKUP(B51,'Full List for Dashboard'!$A$2:$H$114, 8, FALSE)),
    VLOOKUP(B51,'Full List for Dashboard'!$B$2:$H$114, 7, FALSE),
    VLOOKUP(B51,'Full List for Dashboard'!$A$2:$H$114, 8, FALSE)
)</f>
        <v>April 2027</v>
      </c>
      <c r="B51" s="393" t="s">
        <v>563</v>
      </c>
      <c r="C51" s="454"/>
    </row>
    <row r="52" spans="1:3" ht="46.2" customHeight="1" x14ac:dyDescent="0.3">
      <c r="A52" s="173" t="str">
        <f>IF(
    ISNA(VLOOKUP(B52,'Full List for Dashboard'!$A$2:$H$114, 8, FALSE)),
    VLOOKUP(B52,'Full List for Dashboard'!$B$2:$H$114, 7, FALSE),
    VLOOKUP(B52,'Full List for Dashboard'!$A$2:$H$114, 8, FALSE)
)</f>
        <v>May 2027</v>
      </c>
      <c r="B52" s="189" t="s">
        <v>475</v>
      </c>
      <c r="C52" s="454"/>
    </row>
    <row r="53" spans="1:3" ht="46.2" customHeight="1" x14ac:dyDescent="0.3">
      <c r="A53" s="392" t="str">
        <f>IF(
    ISNA(VLOOKUP(B53,'Full List for Dashboard'!$A$2:$H$114, 8, FALSE)),
    VLOOKUP(B53,'Full List for Dashboard'!$B$2:$H$114, 7, FALSE),
    VLOOKUP(B53,'Full List for Dashboard'!$A$2:$H$114, 8, FALSE)
)</f>
        <v>May 2027</v>
      </c>
      <c r="B53" s="393" t="s">
        <v>100</v>
      </c>
      <c r="C53" s="454"/>
    </row>
    <row r="54" spans="1:3" ht="46.2" customHeight="1" x14ac:dyDescent="0.3">
      <c r="A54" s="173" t="str">
        <f>IF(
    ISNA(VLOOKUP(B54,'Full List for Dashboard'!$A$2:$H$114, 8, FALSE)),
    VLOOKUP(B54,'Full List for Dashboard'!$B$2:$H$114, 7, FALSE),
    VLOOKUP(B54,'Full List for Dashboard'!$A$2:$H$114, 8, FALSE)
)</f>
        <v>May 2027</v>
      </c>
      <c r="B54" s="189" t="s">
        <v>458</v>
      </c>
      <c r="C54" s="454"/>
    </row>
    <row r="55" spans="1:3" ht="46.2" customHeight="1" x14ac:dyDescent="0.3">
      <c r="A55" s="392" t="str">
        <f>IF(
    ISNA(VLOOKUP(B55,'Full List for Dashboard'!$A$2:$H$114, 8, FALSE)),
    VLOOKUP(B55,'Full List for Dashboard'!$B$2:$H$114, 7, FALSE),
    VLOOKUP(B55,'Full List for Dashboard'!$A$2:$H$114, 8, FALSE)
)</f>
        <v>May 2027</v>
      </c>
      <c r="B55" s="393" t="s">
        <v>459</v>
      </c>
      <c r="C55" s="454"/>
    </row>
    <row r="56" spans="1:3" ht="46.2" customHeight="1" x14ac:dyDescent="0.3">
      <c r="A56" s="173" t="str">
        <f>IF(
    ISNA(VLOOKUP(B56,'Full List for Dashboard'!$A$2:$H$114, 8, FALSE)),
    VLOOKUP(B56,'Full List for Dashboard'!$B$2:$H$114, 7, FALSE),
    VLOOKUP(B56,'Full List for Dashboard'!$A$2:$H$114, 8, FALSE)
)</f>
        <v>May 2027</v>
      </c>
      <c r="B56" s="189" t="s">
        <v>460</v>
      </c>
      <c r="C56" s="454"/>
    </row>
    <row r="57" spans="1:3" ht="46.2" customHeight="1" x14ac:dyDescent="0.3">
      <c r="A57" s="392" t="str">
        <f>IF(
    ISNA(VLOOKUP(B57,'Full List for Dashboard'!$A$2:$H$114, 8, FALSE)),
    VLOOKUP(B57,'Full List for Dashboard'!$B$2:$H$114, 7, FALSE),
    VLOOKUP(B57,'Full List for Dashboard'!$A$2:$H$114, 8, FALSE)
)</f>
        <v>May 2027</v>
      </c>
      <c r="B57" s="393" t="s">
        <v>111</v>
      </c>
      <c r="C57" s="454"/>
    </row>
    <row r="58" spans="1:3" ht="46.2" customHeight="1" x14ac:dyDescent="0.3">
      <c r="A58" s="173" t="str">
        <f>IF(
    ISNA(VLOOKUP(B58,'Full List for Dashboard'!$A$2:$H$114, 8, FALSE)),
    VLOOKUP(B58,'Full List for Dashboard'!$B$2:$H$114, 7, FALSE),
    VLOOKUP(B58,'Full List for Dashboard'!$A$2:$H$114, 8, FALSE)
)</f>
        <v>May 2027</v>
      </c>
      <c r="B58" s="189" t="s">
        <v>485</v>
      </c>
      <c r="C58" s="454"/>
    </row>
    <row r="59" spans="1:3" ht="46.2" customHeight="1" x14ac:dyDescent="0.3">
      <c r="A59" s="392" t="str">
        <f>IF(
    ISNA(VLOOKUP(B59,'Full List for Dashboard'!$A$2:$H$114, 8, FALSE)),
    VLOOKUP(B59,'Full List for Dashboard'!$B$2:$H$114, 7, FALSE),
    VLOOKUP(B59,'Full List for Dashboard'!$A$2:$H$114, 8, FALSE)
)</f>
        <v>May 2027</v>
      </c>
      <c r="B59" s="393" t="s">
        <v>461</v>
      </c>
      <c r="C59" s="454"/>
    </row>
    <row r="60" spans="1:3" ht="46.2" customHeight="1" x14ac:dyDescent="0.3">
      <c r="A60" s="173" t="str">
        <f>IF(
    ISNA(VLOOKUP(B60,'Full List for Dashboard'!$A$2:$H$114, 8, FALSE)),
    VLOOKUP(B60,'Full List for Dashboard'!$B$2:$H$114, 7, FALSE),
    VLOOKUP(B60,'Full List for Dashboard'!$A$2:$H$114, 8, FALSE)
)</f>
        <v>May 2027</v>
      </c>
      <c r="B60" s="189" t="s">
        <v>462</v>
      </c>
      <c r="C60" s="454"/>
    </row>
    <row r="61" spans="1:3" ht="46.2" customHeight="1" x14ac:dyDescent="0.3">
      <c r="A61" s="392" t="str">
        <f>IF(
    ISNA(VLOOKUP(B61,'Full List for Dashboard'!$A$2:$H$114, 8, FALSE)),
    VLOOKUP(B61,'Full List for Dashboard'!$B$2:$H$114, 7, FALSE),
    VLOOKUP(B61,'Full List for Dashboard'!$A$2:$H$114, 8, FALSE)
)</f>
        <v>May 2027</v>
      </c>
      <c r="B61" s="393" t="s">
        <v>463</v>
      </c>
      <c r="C61" s="454"/>
    </row>
    <row r="62" spans="1:3" ht="46.2" customHeight="1" x14ac:dyDescent="0.3">
      <c r="A62" s="173" t="str">
        <f>IF(
    ISNA(VLOOKUP(B62,'Full List for Dashboard'!$A$2:$H$114, 8, FALSE)),
    VLOOKUP(B62,'Full List for Dashboard'!$B$2:$H$114, 7, FALSE),
    VLOOKUP(B62,'Full List for Dashboard'!$A$2:$H$114, 8, FALSE)
)</f>
        <v>May 2027</v>
      </c>
      <c r="B62" s="189" t="s">
        <v>464</v>
      </c>
      <c r="C62" s="454"/>
    </row>
    <row r="63" spans="1:3" ht="46.2" customHeight="1" x14ac:dyDescent="0.3">
      <c r="A63" s="392" t="str">
        <f>IF(
    ISNA(VLOOKUP(B63,'Full List for Dashboard'!$A$2:$H$114, 8, FALSE)),
    VLOOKUP(B63,'Full List for Dashboard'!$B$2:$H$114, 7, FALSE),
    VLOOKUP(B63,'Full List for Dashboard'!$A$2:$H$114, 8, FALSE)
)</f>
        <v>May 2027</v>
      </c>
      <c r="B63" s="393" t="s">
        <v>108</v>
      </c>
      <c r="C63" s="454"/>
    </row>
    <row r="64" spans="1:3" ht="46.2" customHeight="1" x14ac:dyDescent="0.3">
      <c r="A64" s="173" t="str">
        <f>IF(
    ISNA(VLOOKUP(B64,'Full List for Dashboard'!$A$2:$H$114, 8, FALSE)),
    VLOOKUP(B64,'Full List for Dashboard'!$B$2:$H$114, 7, FALSE),
    VLOOKUP(B64,'Full List for Dashboard'!$A$2:$H$114, 8, FALSE)
)</f>
        <v>May 2027</v>
      </c>
      <c r="B64" s="189" t="s">
        <v>110</v>
      </c>
      <c r="C64" s="454"/>
    </row>
    <row r="65" spans="1:3" ht="46.2" customHeight="1" x14ac:dyDescent="0.3">
      <c r="A65" s="392" t="str">
        <f>IF(
    ISNA(VLOOKUP(B65,'Full List for Dashboard'!$A$2:$H$114, 8, FALSE)),
    VLOOKUP(B65,'Full List for Dashboard'!$B$2:$H$114, 7, FALSE),
    VLOOKUP(B65,'Full List for Dashboard'!$A$2:$H$114, 8, FALSE)
)</f>
        <v>June 2027</v>
      </c>
      <c r="B65" s="393" t="s">
        <v>272</v>
      </c>
      <c r="C65" s="454"/>
    </row>
    <row r="66" spans="1:3" ht="46.2" customHeight="1" x14ac:dyDescent="0.3">
      <c r="A66" s="173" t="str">
        <f>IF(
    ISNA(VLOOKUP(B66,'Full List for Dashboard'!$A$2:$H$114, 8, FALSE)),
    VLOOKUP(B66,'Full List for Dashboard'!$B$2:$H$114, 7, FALSE),
    VLOOKUP(B66,'Full List for Dashboard'!$A$2:$H$114, 8, FALSE)
)</f>
        <v>June 2027</v>
      </c>
      <c r="B66" s="189" t="s">
        <v>465</v>
      </c>
      <c r="C66" s="454"/>
    </row>
    <row r="67" spans="1:3" ht="46.2" customHeight="1" x14ac:dyDescent="0.3">
      <c r="A67" s="392" t="str">
        <f>IF(
    ISNA(VLOOKUP(B67,'Full List for Dashboard'!$A$2:$H$114, 8, FALSE)),
    VLOOKUP(B67,'Full List for Dashboard'!$B$2:$H$114, 7, FALSE),
    VLOOKUP(B67,'Full List for Dashboard'!$A$2:$H$114, 8, FALSE)
)</f>
        <v>June 2027</v>
      </c>
      <c r="B67" s="393" t="s">
        <v>112</v>
      </c>
      <c r="C67" s="454"/>
    </row>
    <row r="68" spans="1:3" ht="46.2" customHeight="1" x14ac:dyDescent="0.3">
      <c r="A68" s="173" t="str">
        <f>IF(
    ISNA(VLOOKUP(B68,'Full List for Dashboard'!$A$2:$H$114, 8, FALSE)),
    VLOOKUP(B68,'Full List for Dashboard'!$B$2:$H$114, 7, FALSE),
    VLOOKUP(B68,'Full List for Dashboard'!$A$2:$H$114, 8, FALSE)
)</f>
        <v>June 2027</v>
      </c>
      <c r="B68" s="189" t="s">
        <v>285</v>
      </c>
      <c r="C68" s="454"/>
    </row>
    <row r="69" spans="1:3" ht="46.2" customHeight="1" x14ac:dyDescent="0.3">
      <c r="A69" s="392" t="str">
        <f>IF(
    ISNA(VLOOKUP(B69,'Full List for Dashboard'!$A$2:$H$114, 8, FALSE)),
    VLOOKUP(B69,'Full List for Dashboard'!$B$2:$H$114, 7, FALSE),
    VLOOKUP(B69,'Full List for Dashboard'!$A$2:$H$114, 8, FALSE)
)</f>
        <v>June 2027</v>
      </c>
      <c r="B69" s="393" t="s">
        <v>504</v>
      </c>
      <c r="C69" s="454"/>
    </row>
    <row r="70" spans="1:3" ht="46.2" customHeight="1" x14ac:dyDescent="0.3">
      <c r="A70" s="173" t="str">
        <f>IF(
    ISNA(VLOOKUP(B70,'Full List for Dashboard'!$A$2:$H$114, 8, FALSE)),
    VLOOKUP(B70,'Full List for Dashboard'!$B$2:$H$114, 7, FALSE),
    VLOOKUP(B70,'Full List for Dashboard'!$A$2:$H$114, 8, FALSE)
)</f>
        <v>June 2027</v>
      </c>
      <c r="B70" s="189" t="s">
        <v>277</v>
      </c>
      <c r="C70" s="454"/>
    </row>
    <row r="71" spans="1:3" ht="46.2" customHeight="1" x14ac:dyDescent="0.3">
      <c r="A71" s="392" t="str">
        <f>IF(
    ISNA(VLOOKUP(B71,'Full List for Dashboard'!$A$2:$H$114, 8, FALSE)),
    VLOOKUP(B71,'Full List for Dashboard'!$B$2:$H$114, 7, FALSE),
    VLOOKUP(B71,'Full List for Dashboard'!$A$2:$H$114, 8, FALSE)
)</f>
        <v>June 2027</v>
      </c>
      <c r="B71" s="393" t="s">
        <v>453</v>
      </c>
      <c r="C71" s="454"/>
    </row>
    <row r="72" spans="1:3" ht="46.2" customHeight="1" x14ac:dyDescent="0.3">
      <c r="A72" s="173" t="str">
        <f>IF(
    ISNA(VLOOKUP(B72,'Full List for Dashboard'!$A$2:$H$114, 8, FALSE)),
    VLOOKUP(B72,'Full List for Dashboard'!$B$2:$H$114, 7, FALSE),
    VLOOKUP(B72,'Full List for Dashboard'!$A$2:$H$114, 8, FALSE)
)</f>
        <v>June 2027</v>
      </c>
      <c r="B72" s="189" t="s">
        <v>452</v>
      </c>
      <c r="C72" s="454"/>
    </row>
    <row r="73" spans="1:3" ht="46.2" customHeight="1" x14ac:dyDescent="0.3">
      <c r="A73" s="392" t="str">
        <f>IF(
    ISNA(VLOOKUP(B73,'Full List for Dashboard'!$A$2:$H$114, 8, FALSE)),
    VLOOKUP(B73,'Full List for Dashboard'!$B$2:$H$114, 7, FALSE),
    VLOOKUP(B73,'Full List for Dashboard'!$A$2:$H$114, 8, FALSE)
)</f>
        <v>June 2027</v>
      </c>
      <c r="B73" s="393" t="s">
        <v>633</v>
      </c>
      <c r="C73" s="454"/>
    </row>
    <row r="74" spans="1:3" ht="46.2" customHeight="1" x14ac:dyDescent="0.3">
      <c r="A74" s="173" t="str">
        <f>IF(
    ISNA(VLOOKUP(B74,'Full List for Dashboard'!$A$2:$H$114, 8, FALSE)),
    VLOOKUP(B74,'Full List for Dashboard'!$B$2:$H$114, 7, FALSE),
    VLOOKUP(B74,'Full List for Dashboard'!$A$2:$H$114, 8, FALSE)
)</f>
        <v>July 2027</v>
      </c>
      <c r="B74" s="189" t="s">
        <v>488</v>
      </c>
      <c r="C74" s="454"/>
    </row>
    <row r="75" spans="1:3" ht="46.2" customHeight="1" x14ac:dyDescent="0.3">
      <c r="A75" s="392" t="str">
        <f>IF(
    ISNA(VLOOKUP(B75,'Full List for Dashboard'!$A$2:$H$114, 8, FALSE)),
    VLOOKUP(B75,'Full List for Dashboard'!$B$2:$H$114, 7, FALSE),
    VLOOKUP(B75,'Full List for Dashboard'!$A$2:$H$114, 8, FALSE)
)</f>
        <v>June 2027</v>
      </c>
      <c r="B75" s="393" t="s">
        <v>634</v>
      </c>
      <c r="C75" s="454"/>
    </row>
    <row r="76" spans="1:3" ht="46.2" customHeight="1" x14ac:dyDescent="0.3">
      <c r="A76" s="173" t="str">
        <f>IF(
    ISNA(VLOOKUP(B76,'Full List for Dashboard'!$A$2:$H$114, 8, FALSE)),
    VLOOKUP(B76,'Full List for Dashboard'!$B$2:$H$114, 7, FALSE),
    VLOOKUP(B76,'Full List for Dashboard'!$A$2:$H$114, 8, FALSE)
)</f>
        <v>July 2027</v>
      </c>
      <c r="B76" s="189" t="s">
        <v>247</v>
      </c>
      <c r="C76" s="454"/>
    </row>
    <row r="77" spans="1:3" ht="46.2" customHeight="1" x14ac:dyDescent="0.3">
      <c r="A77" s="392" t="str">
        <f>IF(
    ISNA(VLOOKUP(B77,'Full List for Dashboard'!$A$2:$H$114, 8, FALSE)),
    VLOOKUP(B77,'Full List for Dashboard'!$B$2:$H$114, 7, FALSE),
    VLOOKUP(B77,'Full List for Dashboard'!$A$2:$H$114, 8, FALSE)
)</f>
        <v>July 2027</v>
      </c>
      <c r="B77" s="393" t="s">
        <v>250</v>
      </c>
      <c r="C77" s="454"/>
    </row>
    <row r="78" spans="1:3" ht="46.2" customHeight="1" x14ac:dyDescent="0.3">
      <c r="A78" s="173" t="str">
        <f>IF(
    ISNA(VLOOKUP(B78,'Full List for Dashboard'!$A$2:$H$114, 8, FALSE)),
    VLOOKUP(B78,'Full List for Dashboard'!$B$2:$H$114, 7, FALSE),
    VLOOKUP(B78,'Full List for Dashboard'!$A$2:$H$114, 8, FALSE)
)</f>
        <v>July 2027</v>
      </c>
      <c r="B78" s="189" t="s">
        <v>564</v>
      </c>
      <c r="C78" s="454"/>
    </row>
    <row r="79" spans="1:3" ht="46.2" customHeight="1" x14ac:dyDescent="0.3">
      <c r="A79" s="392" t="str">
        <f>IF(
    ISNA(VLOOKUP(B79,'Full List for Dashboard'!$A$2:$H$114, 8, FALSE)),
    VLOOKUP(B79,'Full List for Dashboard'!$B$2:$H$114, 7, FALSE),
    VLOOKUP(B79,'Full List for Dashboard'!$A$2:$H$114, 8, FALSE)
)</f>
        <v>July 2027</v>
      </c>
      <c r="B79" s="393" t="s">
        <v>291</v>
      </c>
      <c r="C79" s="454"/>
    </row>
    <row r="80" spans="1:3" ht="46.2" customHeight="1" x14ac:dyDescent="0.3">
      <c r="A80" s="173" t="str">
        <f>IF(
    ISNA(VLOOKUP(B80,'Full List for Dashboard'!$A$2:$H$114, 8, FALSE)),
    VLOOKUP(B80,'Full List for Dashboard'!$B$2:$H$114, 7, FALSE),
    VLOOKUP(B80,'Full List for Dashboard'!$A$2:$H$114, 8, FALSE)
)</f>
        <v>July 2027</v>
      </c>
      <c r="B80" s="189" t="s">
        <v>295</v>
      </c>
      <c r="C80" s="454"/>
    </row>
    <row r="81" spans="1:3" ht="46.2" customHeight="1" x14ac:dyDescent="0.3">
      <c r="A81" s="392" t="str">
        <f>IF(
    ISNA(VLOOKUP(B81,'Full List for Dashboard'!$A$2:$H$114, 8, FALSE)),
    VLOOKUP(B81,'Full List for Dashboard'!$B$2:$H$114, 7, FALSE),
    VLOOKUP(B81,'Full List for Dashboard'!$A$2:$H$114, 8, FALSE)
)</f>
        <v>July 2027</v>
      </c>
      <c r="B81" s="393" t="s">
        <v>290</v>
      </c>
      <c r="C81" s="454"/>
    </row>
    <row r="82" spans="1:3" ht="46.2" customHeight="1" x14ac:dyDescent="0.3">
      <c r="A82" s="173" t="str">
        <f>IF(
    ISNA(VLOOKUP(B82,'Full List for Dashboard'!$A$2:$H$114, 8, FALSE)),
    VLOOKUP(B82,'Full List for Dashboard'!$B$2:$H$114, 7, FALSE),
    VLOOKUP(B82,'Full List for Dashboard'!$A$2:$H$114, 8, FALSE)
)</f>
        <v>July 2027</v>
      </c>
      <c r="B82" s="189" t="s">
        <v>450</v>
      </c>
      <c r="C82" s="454"/>
    </row>
    <row r="83" spans="1:3" ht="46.2" customHeight="1" x14ac:dyDescent="0.3">
      <c r="A83" s="392" t="str">
        <f>IF(
    ISNA(VLOOKUP(B83,'Full List for Dashboard'!$A$2:$H$114, 8, FALSE)),
    VLOOKUP(B83,'Full List for Dashboard'!$B$2:$H$114, 7, FALSE),
    VLOOKUP(B83,'Full List for Dashboard'!$A$2:$H$114, 8, FALSE)
)</f>
        <v>July 2027</v>
      </c>
      <c r="B83" s="393" t="s">
        <v>503</v>
      </c>
      <c r="C83" s="454"/>
    </row>
    <row r="84" spans="1:3" ht="46.2" customHeight="1" x14ac:dyDescent="0.3">
      <c r="A84" s="173" t="str">
        <f>IF(
    ISNA(VLOOKUP(B84,'Full List for Dashboard'!$A$2:$H$114, 8, FALSE)),
    VLOOKUP(B84,'Full List for Dashboard'!$B$2:$H$114, 7, FALSE),
    VLOOKUP(B84,'Full List for Dashboard'!$A$2:$H$114, 8, FALSE)
)</f>
        <v>August 2027</v>
      </c>
      <c r="B84" s="189" t="s">
        <v>114</v>
      </c>
      <c r="C84" s="454"/>
    </row>
    <row r="85" spans="1:3" ht="46.2" customHeight="1" x14ac:dyDescent="0.3">
      <c r="A85" s="392" t="str">
        <f>IF(
    ISNA(VLOOKUP(B85,'Full List for Dashboard'!$A$2:$H$114, 8, FALSE)),
    VLOOKUP(B85,'Full List for Dashboard'!$B$2:$H$114, 7, FALSE),
    VLOOKUP(B85,'Full List for Dashboard'!$A$2:$H$114, 8, FALSE)
)</f>
        <v>August 2027</v>
      </c>
      <c r="B85" s="393" t="s">
        <v>546</v>
      </c>
      <c r="C85" s="454"/>
    </row>
    <row r="86" spans="1:3" ht="46.2" customHeight="1" x14ac:dyDescent="0.3">
      <c r="A86" s="173" t="str">
        <f>IF(
    ISNA(VLOOKUP(B86,'Full List for Dashboard'!$A$2:$H$114, 8, FALSE)),
    VLOOKUP(B86,'Full List for Dashboard'!$B$2:$H$114, 7, FALSE),
    VLOOKUP(B86,'Full List for Dashboard'!$A$2:$H$114, 8, FALSE)
)</f>
        <v>August 2027</v>
      </c>
      <c r="B86" s="189" t="s">
        <v>545</v>
      </c>
      <c r="C86" s="454"/>
    </row>
    <row r="87" spans="1:3" ht="46.2" customHeight="1" x14ac:dyDescent="0.3">
      <c r="A87" s="392" t="str">
        <f>IF(
    ISNA(VLOOKUP(B87,'Full List for Dashboard'!$A$2:$H$114, 8, FALSE)),
    VLOOKUP(B87,'Full List for Dashboard'!$B$2:$H$114, 7, FALSE),
    VLOOKUP(B87,'Full List for Dashboard'!$A$2:$H$114, 8, FALSE)
)</f>
        <v>August 2027</v>
      </c>
      <c r="B87" s="393" t="s">
        <v>547</v>
      </c>
      <c r="C87" s="454"/>
    </row>
    <row r="88" spans="1:3" ht="46.2" customHeight="1" x14ac:dyDescent="0.3">
      <c r="A88" s="173" t="str">
        <f>IF(
    ISNA(VLOOKUP(B88,'Full List for Dashboard'!$A$2:$H$114, 8, FALSE)),
    VLOOKUP(B88,'Full List for Dashboard'!$B$2:$H$114, 7, FALSE),
    VLOOKUP(B88,'Full List for Dashboard'!$A$2:$H$114, 8, FALSE)
)</f>
        <v>August 2027</v>
      </c>
      <c r="B88" s="189" t="s">
        <v>544</v>
      </c>
      <c r="C88" s="454"/>
    </row>
    <row r="89" spans="1:3" ht="46.2" customHeight="1" x14ac:dyDescent="0.3">
      <c r="A89" s="392" t="str">
        <f>IF(
    ISNA(VLOOKUP(B89,'Full List for Dashboard'!$A$2:$H$114, 8, FALSE)),
    VLOOKUP(B89,'Full List for Dashboard'!$B$2:$H$114, 7, FALSE),
    VLOOKUP(B89,'Full List for Dashboard'!$A$2:$H$114, 8, FALSE)
)</f>
        <v>August 2027</v>
      </c>
      <c r="B89" s="393" t="s">
        <v>530</v>
      </c>
      <c r="C89" s="454"/>
    </row>
    <row r="90" spans="1:3" ht="46.2" customHeight="1" x14ac:dyDescent="0.3">
      <c r="A90" s="173" t="str">
        <f>IF(
    ISNA(VLOOKUP(B90,'Full List for Dashboard'!$A$2:$H$114, 8, FALSE)),
    VLOOKUP(B90,'Full List for Dashboard'!$B$2:$H$114, 7, FALSE),
    VLOOKUP(B90,'Full List for Dashboard'!$A$2:$H$114, 8, FALSE)
)</f>
        <v>August 2027</v>
      </c>
      <c r="B90" s="189" t="s">
        <v>435</v>
      </c>
      <c r="C90" s="454"/>
    </row>
    <row r="91" spans="1:3" ht="46.2" customHeight="1" x14ac:dyDescent="0.3">
      <c r="A91" s="392" t="str">
        <f>IF(
    ISNA(VLOOKUP(B91,'Full List for Dashboard'!$A$2:$H$114, 8, FALSE)),
    VLOOKUP(B91,'Full List for Dashboard'!$B$2:$H$114, 7, FALSE),
    VLOOKUP(B91,'Full List for Dashboard'!$A$2:$H$114, 8, FALSE)
)</f>
        <v>August 2027</v>
      </c>
      <c r="B91" s="393" t="s">
        <v>436</v>
      </c>
      <c r="C91" s="454"/>
    </row>
    <row r="92" spans="1:3" ht="46.2" customHeight="1" x14ac:dyDescent="0.3">
      <c r="A92" s="173" t="str">
        <f>IF(
    ISNA(VLOOKUP(B92,'Full List for Dashboard'!$A$2:$H$114, 8, FALSE)),
    VLOOKUP(B92,'Full List for Dashboard'!$B$2:$H$114, 7, FALSE),
    VLOOKUP(B92,'Full List for Dashboard'!$A$2:$H$114, 8, FALSE)
)</f>
        <v>August 2027</v>
      </c>
      <c r="B92" s="189" t="s">
        <v>543</v>
      </c>
      <c r="C92" s="454"/>
    </row>
  </sheetData>
  <sheetProtection formatCells="0" formatColumns="0" formatRows="0" insertColumns="0" insertRows="0" deleteColumns="0" deleteRows="0" sort="0" autoFilter="0"/>
  <mergeCells count="3">
    <mergeCell ref="A3:C3"/>
    <mergeCell ref="A2:C2"/>
    <mergeCell ref="A1:C1"/>
  </mergeCells>
  <phoneticPr fontId="21" type="noConversion"/>
  <conditionalFormatting sqref="A5">
    <cfRule type="duplicateValues" dxfId="34" priority="7"/>
  </conditionalFormatting>
  <conditionalFormatting sqref="B5:B7 B93:B1048576">
    <cfRule type="duplicateValues" dxfId="33" priority="22"/>
  </conditionalFormatting>
  <conditionalFormatting sqref="B6:B92">
    <cfRule type="expression" dxfId="32" priority="23">
      <formula>RIGHT(B:B,7)="2023-24"</formula>
    </cfRule>
  </conditionalFormatting>
  <conditionalFormatting sqref="C6:C92">
    <cfRule type="containsText" dxfId="31" priority="1" operator="containsText" text="Not submitted">
      <formula>NOT(ISERROR(SEARCH("Not submitted",C6)))</formula>
    </cfRule>
    <cfRule type="containsText" dxfId="30" priority="2" operator="containsText" text="In-progress">
      <formula>NOT(ISERROR(SEARCH("In-progress",C6)))</formula>
    </cfRule>
    <cfRule type="containsText" dxfId="29" priority="3" operator="containsText" text="Complete">
      <formula>NOT(ISERROR(SEARCH("Complete",C6)))</formula>
    </cfRule>
    <cfRule type="cellIs" dxfId="28" priority="4" operator="equal">
      <formula>"Y"</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A03180-371F-420E-B85A-541A2B184F4C}">
  <sheetPr codeName="Sheet7">
    <tabColor rgb="FF0070C0"/>
    <pageSetUpPr fitToPage="1"/>
  </sheetPr>
  <dimension ref="A1:H74"/>
  <sheetViews>
    <sheetView showGridLines="0" zoomScale="90" zoomScaleNormal="90" workbookViewId="0">
      <selection activeCell="B2" sqref="B2"/>
    </sheetView>
  </sheetViews>
  <sheetFormatPr defaultColWidth="21.109375" defaultRowHeight="14.4" x14ac:dyDescent="0.3"/>
  <cols>
    <col min="1" max="1" width="32.109375" style="13" customWidth="1"/>
    <col min="2" max="2" width="52.88671875" style="13" customWidth="1"/>
    <col min="3" max="3" width="23.6640625" style="206" bestFit="1" customWidth="1"/>
    <col min="4" max="4" width="23.6640625" style="38" bestFit="1" customWidth="1"/>
    <col min="5" max="5" width="17.109375" style="207" bestFit="1" customWidth="1"/>
    <col min="6" max="6" width="10.109375" style="207" customWidth="1"/>
    <col min="7" max="7" width="18.88671875" style="207" customWidth="1"/>
    <col min="8" max="8" width="72.109375" style="207" customWidth="1"/>
  </cols>
  <sheetData>
    <row r="1" spans="1:8" ht="27.6" customHeight="1" thickBot="1" x14ac:dyDescent="0.35">
      <c r="A1" s="368" t="s">
        <v>392</v>
      </c>
      <c r="B1" s="368"/>
      <c r="C1" s="368"/>
      <c r="D1" s="368"/>
      <c r="E1" s="368"/>
      <c r="F1" s="368"/>
      <c r="G1" s="368"/>
      <c r="H1" s="368"/>
    </row>
    <row r="2" spans="1:8" ht="18.600000000000001" thickBot="1" x14ac:dyDescent="0.4">
      <c r="A2" s="273" t="s">
        <v>393</v>
      </c>
      <c r="B2" s="274" t="s">
        <v>433</v>
      </c>
      <c r="C2" s="275"/>
      <c r="D2" s="337" t="str">
        <f>IF(ISERROR(MATCH(B2,{"January";"February";"March";"April";"May";"June";"July";"August";"September";"October";"November";"December"},0)),"",MATCH(B2,{"January";"February";"March";"April";"May";"June";"July";"August";"September";"October";"November";"December"},0))</f>
        <v/>
      </c>
      <c r="E2" s="276"/>
      <c r="F2" s="276"/>
      <c r="G2" s="277"/>
      <c r="H2" s="277"/>
    </row>
    <row r="3" spans="1:8" ht="15.6" x14ac:dyDescent="0.3">
      <c r="A3" s="272" t="s">
        <v>679</v>
      </c>
      <c r="B3" s="195"/>
      <c r="C3" s="196"/>
      <c r="D3" s="197"/>
      <c r="E3" s="198"/>
      <c r="F3" s="198"/>
      <c r="G3" s="198"/>
      <c r="H3" s="198"/>
    </row>
    <row r="4" spans="1:8" x14ac:dyDescent="0.3">
      <c r="A4" s="465" t="s">
        <v>711</v>
      </c>
      <c r="B4" s="465"/>
      <c r="C4" s="465"/>
      <c r="D4" s="465"/>
      <c r="E4" s="465"/>
      <c r="F4" s="465"/>
      <c r="G4" s="465"/>
      <c r="H4" s="465"/>
    </row>
    <row r="5" spans="1:8" s="204" customFormat="1" ht="108" x14ac:dyDescent="0.3">
      <c r="A5" s="199" t="s">
        <v>373</v>
      </c>
      <c r="B5" s="200" t="s">
        <v>22</v>
      </c>
      <c r="C5" s="201" t="s">
        <v>627</v>
      </c>
      <c r="D5" s="201" t="s">
        <v>395</v>
      </c>
      <c r="E5" s="201" t="s">
        <v>31</v>
      </c>
      <c r="F5" s="202" t="s">
        <v>396</v>
      </c>
      <c r="G5" s="203" t="s">
        <v>389</v>
      </c>
      <c r="H5" s="203" t="s">
        <v>692</v>
      </c>
    </row>
    <row r="6" spans="1:8" s="205" customFormat="1" ht="48" customHeight="1" x14ac:dyDescent="0.3">
      <c r="A6" s="188" t="str" cm="1">
        <f t="array" ref="A6:G16">IF(B2="All Collections",
   _xlfn._xlws.FILTER('Full List for Dashboard'!A6:G125, 'Full List for Dashboard'!H6:H157&lt;&gt;""),
   IF(ISERROR(_xlfn._xlws.FILTER('Full List for Dashboard'!A:G, 'Full List for Dashboard'!H:H=B2)),
      "",
      _xlfn._xlws.FILTER('Full List for Dashboard'!A:G, 'Full List for Dashboard'!H:H=B2)))</f>
        <v>Maintenance</v>
      </c>
      <c r="B6" s="188" t="str">
        <v>PIMS Sandbox Refresh</v>
      </c>
      <c r="C6" s="270" t="str">
        <v>-</v>
      </c>
      <c r="D6" s="271">
        <v>46241</v>
      </c>
      <c r="E6" s="270" t="str">
        <v>-</v>
      </c>
      <c r="F6" s="270" t="str">
        <v>-</v>
      </c>
      <c r="G6" s="190" t="str">
        <v>Maintenance</v>
      </c>
      <c r="H6" s="433" t="str">
        <f>IFERROR(IF(VLOOKUP(B6,'Personal Notes'!$B$6:$C$92,2,FALSE)=0,"", VLOOKUP(B6,'Personal Notes'!$B$6:$C$92,2,FALSE)), IFERROR(IF(VLOOKUP(A6,'Personal Notes'!$B$6:$C$92,2,FALSE)=0,"", VLOOKUP(A6,'Personal Notes'!$B$6:$C$92,2,FALSE)), ""))</f>
        <v/>
      </c>
    </row>
    <row r="7" spans="1:8" s="205" customFormat="1" ht="48" customHeight="1" x14ac:dyDescent="0.3">
      <c r="A7" s="188" t="str">
        <v>C6 Student Updates 2025-26</v>
      </c>
      <c r="B7" s="188" t="str">
        <v>EL Immigrant End of Year Counts (25-26)</v>
      </c>
      <c r="C7" s="270">
        <v>46191</v>
      </c>
      <c r="D7" s="271">
        <v>46248</v>
      </c>
      <c r="E7" s="270" t="str">
        <v>N</v>
      </c>
      <c r="F7" s="270" t="str">
        <v>Y</v>
      </c>
      <c r="G7" s="190" t="str">
        <v>Internal Snapshot</v>
      </c>
      <c r="H7" s="433" t="str">
        <f>IFERROR(IF(VLOOKUP(B7,'Personal Notes'!$B$6:$C$92,2,FALSE)=0,"", VLOOKUP(B7,'Personal Notes'!$B$6:$C$92,2,FALSE)), IFERROR(IF(VLOOKUP(A7,'Personal Notes'!$B$6:$C$92,2,FALSE)=0,"", VLOOKUP(A7,'Personal Notes'!$B$6:$C$92,2,FALSE)), ""))</f>
        <v/>
      </c>
    </row>
    <row r="8" spans="1:8" s="205" customFormat="1" ht="48" customHeight="1" x14ac:dyDescent="0.3">
      <c r="A8" s="188" t="str">
        <v>Maintenance</v>
      </c>
      <c r="B8" s="188" t="str">
        <v>PIMS Sandbox Refresh</v>
      </c>
      <c r="C8" s="270" t="str">
        <v>-</v>
      </c>
      <c r="D8" s="271">
        <v>46255</v>
      </c>
      <c r="E8" s="270" t="str">
        <v>-</v>
      </c>
      <c r="F8" s="270" t="str">
        <v>-</v>
      </c>
      <c r="G8" s="190" t="str">
        <v>Maintenance</v>
      </c>
      <c r="H8" s="433" t="str">
        <f>IFERROR(IF(VLOOKUP(B8,'Personal Notes'!$B$6:$C$92,2,FALSE)=0,"", VLOOKUP(B8,'Personal Notes'!$B$6:$C$92,2,FALSE)), IFERROR(IF(VLOOKUP(A8,'Personal Notes'!$B$6:$C$92,2,FALSE)=0,"", VLOOKUP(A8,'Personal Notes'!$B$6:$C$92,2,FALSE)), ""))</f>
        <v/>
      </c>
    </row>
    <row r="9" spans="1:8" s="205" customFormat="1" ht="48" customHeight="1" x14ac:dyDescent="0.3">
      <c r="A9" s="188" t="str">
        <v>C5 Title 3 Prof Dev Act 2025-26</v>
      </c>
      <c r="B9" s="188" t="str">
        <v>Title III Professional Development
    Activities</v>
      </c>
      <c r="C9" s="270">
        <v>46185</v>
      </c>
      <c r="D9" s="271">
        <v>46262</v>
      </c>
      <c r="E9" s="270" t="str">
        <v>Y</v>
      </c>
      <c r="F9" s="270" t="str">
        <v>N</v>
      </c>
      <c r="G9" s="190" t="str">
        <v>Standard Collection</v>
      </c>
      <c r="H9" s="433" t="str">
        <f>IFERROR(IF(VLOOKUP(B9,'Personal Notes'!$B$6:$C$92,2,FALSE)=0,"", VLOOKUP(B9,'Personal Notes'!$B$6:$C$92,2,FALSE)), IFERROR(IF(VLOOKUP(A9,'Personal Notes'!$B$6:$C$92,2,FALSE)=0,"", VLOOKUP(A9,'Personal Notes'!$B$6:$C$92,2,FALSE)), ""))</f>
        <v/>
      </c>
    </row>
    <row r="10" spans="1:8" s="205" customFormat="1" ht="48" customHeight="1" x14ac:dyDescent="0.3">
      <c r="A10" s="188" t="str">
        <v>C5 Title 1 Student 2025-26</v>
      </c>
      <c r="B10" s="188" t="str">
        <v xml:space="preserve">Title I Student Participation </v>
      </c>
      <c r="C10" s="270">
        <v>46183</v>
      </c>
      <c r="D10" s="271">
        <v>46264</v>
      </c>
      <c r="E10" s="270" t="str">
        <v>Y</v>
      </c>
      <c r="F10" s="270" t="str">
        <v>N</v>
      </c>
      <c r="G10" s="190" t="str">
        <v>Standard Collection</v>
      </c>
      <c r="H10" s="433" t="str">
        <f>IFERROR(IF(VLOOKUP(B10,'Personal Notes'!$B$6:$C$92,2,FALSE)=0,"", VLOOKUP(B10,'Personal Notes'!$B$6:$C$92,2,FALSE)), IFERROR(IF(VLOOKUP(A10,'Personal Notes'!$B$6:$C$92,2,FALSE)=0,"", VLOOKUP(A10,'Personal Notes'!$B$6:$C$92,2,FALSE)), ""))</f>
        <v/>
      </c>
    </row>
    <row r="11" spans="1:8" s="205" customFormat="1" ht="48" customHeight="1" x14ac:dyDescent="0.3">
      <c r="A11" s="188" t="str">
        <v>C5 Athletic Opp 2025-26</v>
      </c>
      <c r="B11" s="188" t="str">
        <v xml:space="preserve">Interscholastic Athletic Opportunities </v>
      </c>
      <c r="C11" s="270">
        <v>46186</v>
      </c>
      <c r="D11" s="271">
        <v>46264</v>
      </c>
      <c r="E11" s="270" t="str">
        <v>Y</v>
      </c>
      <c r="F11" s="270" t="str">
        <v>Y</v>
      </c>
      <c r="G11" s="190" t="str">
        <v>Standard Collection</v>
      </c>
      <c r="H11" s="433" t="str">
        <f>IFERROR(IF(VLOOKUP(B11,'Personal Notes'!$B$6:$C$92,2,FALSE)=0,"", VLOOKUP(B11,'Personal Notes'!$B$6:$C$92,2,FALSE)), IFERROR(IF(VLOOKUP(A11,'Personal Notes'!$B$6:$C$92,2,FALSE)=0,"", VLOOKUP(A11,'Personal Notes'!$B$6:$C$92,2,FALSE)), ""))</f>
        <v/>
      </c>
    </row>
    <row r="12" spans="1:8" s="205" customFormat="1" ht="48" customHeight="1" x14ac:dyDescent="0.3">
      <c r="A12" s="188" t="str">
        <v>C5 Home Ed/Private Tutoring 2025-26</v>
      </c>
      <c r="B12" s="188" t="str">
        <v>Students Home Schooled or Privately Tutored during the prior school year</v>
      </c>
      <c r="C12" s="270">
        <v>46186</v>
      </c>
      <c r="D12" s="271">
        <v>46264</v>
      </c>
      <c r="E12" s="270" t="str">
        <v>Y</v>
      </c>
      <c r="F12" s="270" t="str">
        <v>Y</v>
      </c>
      <c r="G12" s="190" t="str">
        <v>Standard Collection</v>
      </c>
      <c r="H12" s="433" t="str">
        <f>IFERROR(IF(VLOOKUP(B12,'Personal Notes'!$B$6:$C$92,2,FALSE)=0,"", VLOOKUP(B12,'Personal Notes'!$B$6:$C$92,2,FALSE)), IFERROR(IF(VLOOKUP(A12,'Personal Notes'!$B$6:$C$92,2,FALSE)=0,"", VLOOKUP(A12,'Personal Notes'!$B$6:$C$92,2,FALSE)), ""))</f>
        <v/>
      </c>
    </row>
    <row r="13" spans="1:8" s="205" customFormat="1" ht="48" customHeight="1" x14ac:dyDescent="0.3">
      <c r="A13" s="188" t="str">
        <v>C5 Student Teachers 2025-26</v>
      </c>
      <c r="B13" s="188" t="str">
        <v>Student Teachers</v>
      </c>
      <c r="C13" s="270">
        <v>46182</v>
      </c>
      <c r="D13" s="271">
        <v>46265</v>
      </c>
      <c r="E13" s="270" t="str">
        <v>N</v>
      </c>
      <c r="F13" s="270" t="str">
        <v>N</v>
      </c>
      <c r="G13" s="190" t="str">
        <v>Standard Collection</v>
      </c>
      <c r="H13" s="433" t="str">
        <f>IFERROR(IF(VLOOKUP(B13,'Personal Notes'!$B$6:$C$92,2,FALSE)=0,"", VLOOKUP(B13,'Personal Notes'!$B$6:$C$92,2,FALSE)), IFERROR(IF(VLOOKUP(A13,'Personal Notes'!$B$6:$C$92,2,FALSE)=0,"", VLOOKUP(A13,'Personal Notes'!$B$6:$C$92,2,FALSE)), ""))</f>
        <v/>
      </c>
    </row>
    <row r="14" spans="1:8" s="205" customFormat="1" ht="48" customHeight="1" x14ac:dyDescent="0.3">
      <c r="A14" s="188" t="str">
        <v>C6 Student Updates 2025-26</v>
      </c>
      <c r="B14" s="188" t="str">
        <v>Graduate and Dropout Counts (25-26)</v>
      </c>
      <c r="C14" s="270">
        <v>46182</v>
      </c>
      <c r="D14" s="271">
        <v>46265</v>
      </c>
      <c r="E14" s="270" t="str">
        <v>Y</v>
      </c>
      <c r="F14" s="270" t="str">
        <v>Y</v>
      </c>
      <c r="G14" s="190" t="str">
        <v>Standard Collection</v>
      </c>
      <c r="H14" s="433" t="str">
        <f>IFERROR(IF(VLOOKUP(B14,'Personal Notes'!$B$6:$C$92,2,FALSE)=0,"", VLOOKUP(B14,'Personal Notes'!$B$6:$C$92,2,FALSE)), IFERROR(IF(VLOOKUP(A14,'Personal Notes'!$B$6:$C$92,2,FALSE)=0,"", VLOOKUP(A14,'Personal Notes'!$B$6:$C$92,2,FALSE)), ""))</f>
        <v/>
      </c>
    </row>
    <row r="15" spans="1:8" s="205" customFormat="1" ht="48" customHeight="1" x14ac:dyDescent="0.3">
      <c r="A15" s="188" t="str">
        <v>C5  Grad Drop Cohort 2025-26</v>
      </c>
      <c r="B15" s="188" t="str">
        <v>Cohort Graduation Rates (25-26)</v>
      </c>
      <c r="C15" s="270">
        <v>46182</v>
      </c>
      <c r="D15" s="271">
        <v>46265</v>
      </c>
      <c r="E15" s="270" t="str">
        <v>Y</v>
      </c>
      <c r="F15" s="270" t="str">
        <v>Y</v>
      </c>
      <c r="G15" s="190" t="str">
        <v>Standard Collection</v>
      </c>
      <c r="H15" s="433" t="str">
        <f>IFERROR(IF(VLOOKUP(B15,'Personal Notes'!$B$6:$C$92,2,FALSE)=0,"", VLOOKUP(B15,'Personal Notes'!$B$6:$C$92,2,FALSE)), IFERROR(IF(VLOOKUP(A15,'Personal Notes'!$B$6:$C$92,2,FALSE)=0,"", VLOOKUP(A15,'Personal Notes'!$B$6:$C$92,2,FALSE)), ""))</f>
        <v/>
      </c>
    </row>
    <row r="16" spans="1:8" s="205" customFormat="1" ht="48" customHeight="1" x14ac:dyDescent="0.3">
      <c r="A16" s="188" t="str">
        <v>C5 Child Acct EOY 2025-26</v>
      </c>
      <c r="B16" s="188" t="str">
        <v>Child Accounting End-of-Year Collection</v>
      </c>
      <c r="C16" s="270">
        <v>46182</v>
      </c>
      <c r="D16" s="271">
        <v>46265</v>
      </c>
      <c r="E16" s="270" t="str">
        <v>Y</v>
      </c>
      <c r="F16" s="270" t="str">
        <v>Y</v>
      </c>
      <c r="G16" s="190" t="str">
        <v>Standard Collection</v>
      </c>
      <c r="H16" s="433" t="str">
        <f>IFERROR(IF(VLOOKUP(B16,'Personal Notes'!$B$6:$C$92,2,FALSE)=0,"", VLOOKUP(B16,'Personal Notes'!$B$6:$C$92,2,FALSE)), IFERROR(IF(VLOOKUP(A16,'Personal Notes'!$B$6:$C$92,2,FALSE)=0,"", VLOOKUP(A16,'Personal Notes'!$B$6:$C$92,2,FALSE)), ""))</f>
        <v/>
      </c>
    </row>
    <row r="17" spans="1:8" s="205" customFormat="1" ht="48" customHeight="1" x14ac:dyDescent="0.3">
      <c r="A17" s="188"/>
      <c r="B17" s="188"/>
      <c r="C17" s="270"/>
      <c r="D17" s="271"/>
      <c r="E17" s="270"/>
      <c r="F17" s="270"/>
      <c r="G17" s="190"/>
      <c r="H17" s="433" t="str">
        <f>IFERROR(IF(VLOOKUP(B17,'Personal Notes'!$B$6:$C$92,2,FALSE)=0,"", VLOOKUP(B17,'Personal Notes'!$B$6:$C$92,2,FALSE)), IFERROR(IF(VLOOKUP(A17,'Personal Notes'!$B$6:$C$92,2,FALSE)=0,"", VLOOKUP(A17,'Personal Notes'!$B$6:$C$92,2,FALSE)), ""))</f>
        <v/>
      </c>
    </row>
    <row r="18" spans="1:8" s="205" customFormat="1" ht="48" customHeight="1" x14ac:dyDescent="0.3">
      <c r="A18" s="188"/>
      <c r="B18" s="188"/>
      <c r="C18" s="270"/>
      <c r="D18" s="271"/>
      <c r="E18" s="270"/>
      <c r="F18" s="270"/>
      <c r="G18" s="190"/>
      <c r="H18" s="433" t="str">
        <f>IFERROR(IF(VLOOKUP(B18,'Personal Notes'!$B$6:$C$92,2,FALSE)=0,"", VLOOKUP(B18,'Personal Notes'!$B$6:$C$92,2,FALSE)), IFERROR(IF(VLOOKUP(A18,'Personal Notes'!$B$6:$C$92,2,FALSE)=0,"", VLOOKUP(A18,'Personal Notes'!$B$6:$C$92,2,FALSE)), ""))</f>
        <v/>
      </c>
    </row>
    <row r="19" spans="1:8" s="205" customFormat="1" ht="48" customHeight="1" x14ac:dyDescent="0.3">
      <c r="A19" s="188"/>
      <c r="B19" s="188"/>
      <c r="C19" s="270"/>
      <c r="D19" s="271"/>
      <c r="E19" s="270"/>
      <c r="F19" s="270"/>
      <c r="G19" s="270"/>
      <c r="H19" s="433" t="str">
        <f>IFERROR(IF(VLOOKUP(B19,'Personal Notes'!$B$6:$C$92,2,FALSE)=0,"", VLOOKUP(B19,'Personal Notes'!$B$6:$C$92,2,FALSE)), IFERROR(IF(VLOOKUP(A19,'Personal Notes'!$B$6:$C$92,2,FALSE)=0,"", VLOOKUP(A19,'Personal Notes'!$B$6:$C$92,2,FALSE)), ""))</f>
        <v/>
      </c>
    </row>
    <row r="20" spans="1:8" s="205" customFormat="1" ht="48" customHeight="1" x14ac:dyDescent="0.3">
      <c r="A20" s="188"/>
      <c r="B20" s="188"/>
      <c r="C20" s="270"/>
      <c r="D20" s="271"/>
      <c r="E20" s="270"/>
      <c r="F20" s="270"/>
      <c r="G20" s="270"/>
      <c r="H20" s="433" t="str">
        <f>IFERROR(IF(VLOOKUP(B20,'Personal Notes'!$B$6:$C$92,2,FALSE)=0,"", VLOOKUP(B20,'Personal Notes'!$B$6:$C$92,2,FALSE)), IFERROR(IF(VLOOKUP(A20,'Personal Notes'!$B$6:$C$92,2,FALSE)=0,"", VLOOKUP(A20,'Personal Notes'!$B$6:$C$92,2,FALSE)), ""))</f>
        <v/>
      </c>
    </row>
    <row r="21" spans="1:8" s="205" customFormat="1" ht="48" customHeight="1" x14ac:dyDescent="0.3">
      <c r="A21" s="188"/>
      <c r="B21" s="188"/>
      <c r="C21" s="270"/>
      <c r="D21" s="271"/>
      <c r="E21" s="270"/>
      <c r="F21" s="270"/>
      <c r="G21" s="270"/>
      <c r="H21" s="433" t="str">
        <f>IFERROR(IF(VLOOKUP(B21,'Personal Notes'!$B$6:$C$92,2,FALSE)=0,"", VLOOKUP(B21,'Personal Notes'!$B$6:$C$92,2,FALSE)), IFERROR(IF(VLOOKUP(A21,'Personal Notes'!$B$6:$C$92,2,FALSE)=0,"", VLOOKUP(A21,'Personal Notes'!$B$6:$C$92,2,FALSE)), ""))</f>
        <v/>
      </c>
    </row>
    <row r="22" spans="1:8" s="205" customFormat="1" ht="48" customHeight="1" x14ac:dyDescent="0.3">
      <c r="A22" s="188"/>
      <c r="B22" s="188"/>
      <c r="C22" s="270"/>
      <c r="D22" s="271"/>
      <c r="E22" s="270"/>
      <c r="F22" s="270"/>
      <c r="G22" s="270"/>
      <c r="H22" s="433" t="str">
        <f>IFERROR(IF(VLOOKUP(B22,'Personal Notes'!$B$6:$C$92,2,FALSE)=0,"", VLOOKUP(B22,'Personal Notes'!$B$6:$C$92,2,FALSE)), IFERROR(IF(VLOOKUP(A22,'Personal Notes'!$B$6:$C$92,2,FALSE)=0,"", VLOOKUP(A22,'Personal Notes'!$B$6:$C$92,2,FALSE)), ""))</f>
        <v/>
      </c>
    </row>
    <row r="23" spans="1:8" s="205" customFormat="1" ht="48" customHeight="1" x14ac:dyDescent="0.3">
      <c r="A23" s="188"/>
      <c r="B23" s="188"/>
      <c r="C23" s="270"/>
      <c r="D23" s="271"/>
      <c r="E23" s="270"/>
      <c r="F23" s="270"/>
      <c r="G23" s="270"/>
      <c r="H23" s="433" t="str">
        <f>IFERROR(IF(VLOOKUP(B23,'Personal Notes'!$B$6:$C$92,2,FALSE)=0,"", VLOOKUP(B23,'Personal Notes'!$B$6:$C$92,2,FALSE)), IFERROR(IF(VLOOKUP(A23,'Personal Notes'!$B$6:$C$92,2,FALSE)=0,"", VLOOKUP(A23,'Personal Notes'!$B$6:$C$92,2,FALSE)), ""))</f>
        <v/>
      </c>
    </row>
    <row r="24" spans="1:8" s="205" customFormat="1" ht="48" customHeight="1" x14ac:dyDescent="0.3">
      <c r="A24" s="188"/>
      <c r="B24" s="188"/>
      <c r="C24" s="270"/>
      <c r="D24" s="271"/>
      <c r="E24" s="270"/>
      <c r="F24" s="270"/>
      <c r="G24" s="270"/>
      <c r="H24" s="433" t="str">
        <f>IFERROR(IF(VLOOKUP(B24,'Personal Notes'!$B$6:$C$92,2,FALSE)=0,"", VLOOKUP(B24,'Personal Notes'!$B$6:$C$92,2,FALSE)), IFERROR(IF(VLOOKUP(A24,'Personal Notes'!$B$6:$C$92,2,FALSE)=0,"", VLOOKUP(A24,'Personal Notes'!$B$6:$C$92,2,FALSE)), ""))</f>
        <v/>
      </c>
    </row>
    <row r="25" spans="1:8" s="205" customFormat="1" ht="48" customHeight="1" x14ac:dyDescent="0.3">
      <c r="A25" s="188"/>
      <c r="B25" s="188"/>
      <c r="C25" s="270"/>
      <c r="D25" s="271"/>
      <c r="E25" s="270"/>
      <c r="F25" s="270"/>
      <c r="G25" s="270"/>
      <c r="H25" s="433" t="str">
        <f>IFERROR(IF(VLOOKUP(B25,'Personal Notes'!$B$6:$C$92,2,FALSE)=0,"", VLOOKUP(B25,'Personal Notes'!$B$6:$C$92,2,FALSE)), IFERROR(IF(VLOOKUP(A25,'Personal Notes'!$B$6:$C$92,2,FALSE)=0,"", VLOOKUP(A25,'Personal Notes'!$B$6:$C$92,2,FALSE)), ""))</f>
        <v/>
      </c>
    </row>
    <row r="26" spans="1:8" s="205" customFormat="1" ht="48" customHeight="1" x14ac:dyDescent="0.3">
      <c r="A26" s="188"/>
      <c r="B26" s="188"/>
      <c r="C26" s="270"/>
      <c r="D26" s="271"/>
      <c r="E26" s="270"/>
      <c r="F26" s="270"/>
      <c r="G26" s="270"/>
      <c r="H26" s="433" t="str">
        <f>IFERROR(IF(VLOOKUP(B26,'Personal Notes'!$B$6:$C$92,2,FALSE)=0,"", VLOOKUP(B26,'Personal Notes'!$B$6:$C$92,2,FALSE)), IFERROR(IF(VLOOKUP(A26,'Personal Notes'!$B$6:$C$92,2,FALSE)=0,"", VLOOKUP(A26,'Personal Notes'!$B$6:$C$92,2,FALSE)), ""))</f>
        <v/>
      </c>
    </row>
    <row r="27" spans="1:8" s="205" customFormat="1" ht="48" customHeight="1" x14ac:dyDescent="0.3">
      <c r="A27" s="188"/>
      <c r="B27" s="188"/>
      <c r="C27" s="270"/>
      <c r="D27" s="271"/>
      <c r="E27" s="270"/>
      <c r="F27" s="270"/>
      <c r="G27" s="270"/>
      <c r="H27" s="433" t="str">
        <f>IFERROR(IF(VLOOKUP(B27,'Personal Notes'!$B$6:$C$92,2,FALSE)=0,"", VLOOKUP(B27,'Personal Notes'!$B$6:$C$92,2,FALSE)), IFERROR(IF(VLOOKUP(A27,'Personal Notes'!$B$6:$C$92,2,FALSE)=0,"", VLOOKUP(A27,'Personal Notes'!$B$6:$C$92,2,FALSE)), ""))</f>
        <v/>
      </c>
    </row>
    <row r="28" spans="1:8" s="205" customFormat="1" ht="48" customHeight="1" x14ac:dyDescent="0.3">
      <c r="A28" s="188"/>
      <c r="B28" s="188"/>
      <c r="C28" s="270"/>
      <c r="D28" s="271"/>
      <c r="E28" s="270"/>
      <c r="F28" s="270"/>
      <c r="G28" s="270"/>
      <c r="H28" s="433" t="str">
        <f>IFERROR(IF(VLOOKUP(B28,'Personal Notes'!$B$6:$C$92,2,FALSE)=0,"", VLOOKUP(B28,'Personal Notes'!$B$6:$C$92,2,FALSE)), IFERROR(IF(VLOOKUP(A28,'Personal Notes'!$B$6:$C$92,2,FALSE)=0,"", VLOOKUP(A28,'Personal Notes'!$B$6:$C$92,2,FALSE)), ""))</f>
        <v/>
      </c>
    </row>
    <row r="29" spans="1:8" s="205" customFormat="1" ht="48" customHeight="1" x14ac:dyDescent="0.3">
      <c r="A29" s="188"/>
      <c r="B29" s="188"/>
      <c r="C29" s="270"/>
      <c r="D29" s="271"/>
      <c r="E29" s="270"/>
      <c r="F29" s="270"/>
      <c r="G29" s="270"/>
      <c r="H29" s="433" t="str">
        <f>IFERROR(IF(VLOOKUP(B29,'Personal Notes'!$B$6:$C$92,2,FALSE)=0,"", VLOOKUP(B29,'Personal Notes'!$B$6:$C$92,2,FALSE)), IFERROR(IF(VLOOKUP(A29,'Personal Notes'!$B$6:$C$92,2,FALSE)=0,"", VLOOKUP(A29,'Personal Notes'!$B$6:$C$92,2,FALSE)), ""))</f>
        <v/>
      </c>
    </row>
    <row r="30" spans="1:8" s="205" customFormat="1" ht="48" customHeight="1" x14ac:dyDescent="0.3">
      <c r="A30" s="188"/>
      <c r="B30" s="188"/>
      <c r="C30" s="270"/>
      <c r="D30" s="271"/>
      <c r="E30" s="270"/>
      <c r="F30" s="270"/>
      <c r="G30" s="270"/>
      <c r="H30" s="433" t="str">
        <f>IFERROR(IF(VLOOKUP(B30,'Personal Notes'!$B$6:$C$92,2,FALSE)=0,"", VLOOKUP(B30,'Personal Notes'!$B$6:$C$92,2,FALSE)), IFERROR(IF(VLOOKUP(A30,'Personal Notes'!$B$6:$C$92,2,FALSE)=0,"", VLOOKUP(A30,'Personal Notes'!$B$6:$C$92,2,FALSE)), ""))</f>
        <v/>
      </c>
    </row>
    <row r="31" spans="1:8" s="205" customFormat="1" ht="48" customHeight="1" x14ac:dyDescent="0.3">
      <c r="A31" s="188"/>
      <c r="B31" s="188"/>
      <c r="C31" s="270"/>
      <c r="D31" s="271"/>
      <c r="E31" s="270"/>
      <c r="F31" s="270"/>
      <c r="G31" s="270"/>
      <c r="H31" s="433" t="str">
        <f>IFERROR(IF(VLOOKUP(B31,'Personal Notes'!$B$6:$C$92,2,FALSE)=0,"", VLOOKUP(B31,'Personal Notes'!$B$6:$C$92,2,FALSE)), IFERROR(IF(VLOOKUP(A31,'Personal Notes'!$B$6:$C$92,2,FALSE)=0,"", VLOOKUP(A31,'Personal Notes'!$B$6:$C$92,2,FALSE)), ""))</f>
        <v/>
      </c>
    </row>
    <row r="32" spans="1:8" s="205" customFormat="1" ht="48" customHeight="1" x14ac:dyDescent="0.3">
      <c r="A32" s="188"/>
      <c r="B32" s="188"/>
      <c r="C32" s="270"/>
      <c r="D32" s="271"/>
      <c r="E32" s="270"/>
      <c r="F32" s="270"/>
      <c r="G32" s="270"/>
      <c r="H32" s="433" t="str">
        <f>IFERROR(IF(VLOOKUP(B32,'Personal Notes'!$B$6:$C$92,2,FALSE)=0,"", VLOOKUP(B32,'Personal Notes'!$B$6:$C$92,2,FALSE)), IFERROR(IF(VLOOKUP(A32,'Personal Notes'!$B$6:$C$92,2,FALSE)=0,"", VLOOKUP(A32,'Personal Notes'!$B$6:$C$92,2,FALSE)), ""))</f>
        <v/>
      </c>
    </row>
    <row r="33" spans="1:8" s="205" customFormat="1" ht="48" customHeight="1" x14ac:dyDescent="0.3">
      <c r="A33" s="188"/>
      <c r="B33" s="188"/>
      <c r="C33" s="270"/>
      <c r="D33" s="271"/>
      <c r="E33" s="270"/>
      <c r="F33" s="270"/>
      <c r="G33" s="270"/>
      <c r="H33" s="433" t="str">
        <f>IFERROR(IF(VLOOKUP(B33,'Personal Notes'!$B$6:$C$92,2,FALSE)=0,"", VLOOKUP(B33,'Personal Notes'!$B$6:$C$92,2,FALSE)), IFERROR(IF(VLOOKUP(A33,'Personal Notes'!$B$6:$C$92,2,FALSE)=0,"", VLOOKUP(A33,'Personal Notes'!$B$6:$C$92,2,FALSE)), ""))</f>
        <v/>
      </c>
    </row>
    <row r="34" spans="1:8" s="205" customFormat="1" ht="48" customHeight="1" x14ac:dyDescent="0.3">
      <c r="A34" s="188"/>
      <c r="B34" s="188"/>
      <c r="C34" s="270"/>
      <c r="D34" s="271"/>
      <c r="E34" s="270"/>
      <c r="F34" s="270"/>
      <c r="G34" s="270"/>
      <c r="H34" s="433" t="str">
        <f>IFERROR(IF(VLOOKUP(B34,'Personal Notes'!$B$6:$C$92,2,FALSE)=0,"", VLOOKUP(B34,'Personal Notes'!$B$6:$C$92,2,FALSE)), IFERROR(IF(VLOOKUP(A34,'Personal Notes'!$B$6:$C$92,2,FALSE)=0,"", VLOOKUP(A34,'Personal Notes'!$B$6:$C$92,2,FALSE)), ""))</f>
        <v/>
      </c>
    </row>
    <row r="35" spans="1:8" s="205" customFormat="1" ht="48" customHeight="1" x14ac:dyDescent="0.3">
      <c r="A35" s="188"/>
      <c r="B35" s="188"/>
      <c r="C35" s="270"/>
      <c r="D35" s="271"/>
      <c r="E35" s="270"/>
      <c r="F35" s="270"/>
      <c r="G35" s="270"/>
      <c r="H35" s="433" t="str">
        <f>IFERROR(IF(VLOOKUP(B35,'Personal Notes'!$B$6:$C$92,2,FALSE)=0,"", VLOOKUP(B35,'Personal Notes'!$B$6:$C$92,2,FALSE)), IFERROR(IF(VLOOKUP(A35,'Personal Notes'!$B$6:$C$92,2,FALSE)=0,"", VLOOKUP(A35,'Personal Notes'!$B$6:$C$92,2,FALSE)), ""))</f>
        <v/>
      </c>
    </row>
    <row r="36" spans="1:8" s="205" customFormat="1" ht="48" customHeight="1" x14ac:dyDescent="0.3">
      <c r="A36" s="188"/>
      <c r="B36" s="188"/>
      <c r="C36" s="270"/>
      <c r="D36" s="271"/>
      <c r="E36" s="270"/>
      <c r="F36" s="270"/>
      <c r="G36" s="270"/>
      <c r="H36" s="433" t="str">
        <f>IFERROR(IF(VLOOKUP(B36,'Personal Notes'!$B$6:$C$92,2,FALSE)=0,"", VLOOKUP(B36,'Personal Notes'!$B$6:$C$92,2,FALSE)), IFERROR(IF(VLOOKUP(A36,'Personal Notes'!$B$6:$C$92,2,FALSE)=0,"", VLOOKUP(A36,'Personal Notes'!$B$6:$C$92,2,FALSE)), ""))</f>
        <v/>
      </c>
    </row>
    <row r="37" spans="1:8" s="205" customFormat="1" ht="48" customHeight="1" x14ac:dyDescent="0.3">
      <c r="A37" s="188"/>
      <c r="B37" s="188"/>
      <c r="C37" s="270"/>
      <c r="D37" s="271"/>
      <c r="E37" s="270"/>
      <c r="F37" s="270"/>
      <c r="G37" s="270"/>
      <c r="H37" s="433" t="str">
        <f>IFERROR(IF(VLOOKUP(B37,'Personal Notes'!$B$6:$C$92,2,FALSE)=0,"", VLOOKUP(B37,'Personal Notes'!$B$6:$C$92,2,FALSE)), IFERROR(IF(VLOOKUP(A37,'Personal Notes'!$B$6:$C$92,2,FALSE)=0,"", VLOOKUP(A37,'Personal Notes'!$B$6:$C$92,2,FALSE)), ""))</f>
        <v/>
      </c>
    </row>
    <row r="38" spans="1:8" s="205" customFormat="1" ht="48" customHeight="1" x14ac:dyDescent="0.3">
      <c r="A38" s="188"/>
      <c r="B38" s="188"/>
      <c r="C38" s="270"/>
      <c r="D38" s="271"/>
      <c r="E38" s="270"/>
      <c r="F38" s="270"/>
      <c r="G38" s="270"/>
      <c r="H38" s="433" t="str">
        <f>IFERROR(IF(VLOOKUP(B38,'Personal Notes'!$B$6:$C$92,2,FALSE)=0,"", VLOOKUP(B38,'Personal Notes'!$B$6:$C$92,2,FALSE)), IFERROR(IF(VLOOKUP(A38,'Personal Notes'!$B$6:$C$92,2,FALSE)=0,"", VLOOKUP(A38,'Personal Notes'!$B$6:$C$92,2,FALSE)), ""))</f>
        <v/>
      </c>
    </row>
    <row r="39" spans="1:8" s="205" customFormat="1" ht="48" customHeight="1" x14ac:dyDescent="0.3">
      <c r="A39" s="188"/>
      <c r="B39" s="188"/>
      <c r="C39" s="270"/>
      <c r="D39" s="271"/>
      <c r="E39" s="270"/>
      <c r="F39" s="270"/>
      <c r="G39" s="270"/>
      <c r="H39" s="433" t="str">
        <f>IFERROR(IF(VLOOKUP(B39,'Personal Notes'!$B$6:$C$92,2,FALSE)=0,"", VLOOKUP(B39,'Personal Notes'!$B$6:$C$92,2,FALSE)), IFERROR(IF(VLOOKUP(A39,'Personal Notes'!$B$6:$C$92,2,FALSE)=0,"", VLOOKUP(A39,'Personal Notes'!$B$6:$C$92,2,FALSE)), ""))</f>
        <v/>
      </c>
    </row>
    <row r="40" spans="1:8" s="205" customFormat="1" ht="48" customHeight="1" x14ac:dyDescent="0.3">
      <c r="A40" s="188"/>
      <c r="B40" s="188"/>
      <c r="C40" s="270"/>
      <c r="D40" s="271"/>
      <c r="E40" s="270"/>
      <c r="F40" s="270"/>
      <c r="G40" s="270"/>
      <c r="H40" s="433" t="str">
        <f>IFERROR(IF(VLOOKUP(B40,'Personal Notes'!$B$6:$C$92,2,FALSE)=0,"", VLOOKUP(B40,'Personal Notes'!$B$6:$C$92,2,FALSE)), IFERROR(IF(VLOOKUP(A40,'Personal Notes'!$B$6:$C$92,2,FALSE)=0,"", VLOOKUP(A40,'Personal Notes'!$B$6:$C$92,2,FALSE)), ""))</f>
        <v/>
      </c>
    </row>
    <row r="41" spans="1:8" s="205" customFormat="1" ht="48" customHeight="1" x14ac:dyDescent="0.3">
      <c r="A41" s="188"/>
      <c r="B41" s="188"/>
      <c r="C41" s="270"/>
      <c r="D41" s="271"/>
      <c r="E41" s="270"/>
      <c r="F41" s="270"/>
      <c r="G41" s="270"/>
      <c r="H41" s="433" t="str">
        <f>IFERROR(IF(VLOOKUP(B41,'Personal Notes'!$B$6:$C$92,2,FALSE)=0,"", VLOOKUP(B41,'Personal Notes'!$B$6:$C$92,2,FALSE)), IFERROR(IF(VLOOKUP(A41,'Personal Notes'!$B$6:$C$92,2,FALSE)=0,"", VLOOKUP(A41,'Personal Notes'!$B$6:$C$92,2,FALSE)), ""))</f>
        <v/>
      </c>
    </row>
    <row r="42" spans="1:8" s="205" customFormat="1" ht="48" customHeight="1" x14ac:dyDescent="0.3">
      <c r="A42" s="188"/>
      <c r="B42" s="188"/>
      <c r="C42" s="270"/>
      <c r="D42" s="271"/>
      <c r="E42" s="270"/>
      <c r="F42" s="270"/>
      <c r="G42" s="270"/>
      <c r="H42" s="433" t="str">
        <f>IFERROR(IF(VLOOKUP(B42,'Personal Notes'!$B$6:$C$92,2,FALSE)=0,"", VLOOKUP(B42,'Personal Notes'!$B$6:$C$92,2,FALSE)), IFERROR(IF(VLOOKUP(A42,'Personal Notes'!$B$6:$C$92,2,FALSE)=0,"", VLOOKUP(A42,'Personal Notes'!$B$6:$C$92,2,FALSE)), ""))</f>
        <v/>
      </c>
    </row>
    <row r="43" spans="1:8" s="205" customFormat="1" ht="48" customHeight="1" x14ac:dyDescent="0.3">
      <c r="A43" s="188"/>
      <c r="B43" s="188"/>
      <c r="C43" s="270"/>
      <c r="D43" s="271"/>
      <c r="E43" s="270"/>
      <c r="F43" s="270"/>
      <c r="G43" s="270"/>
      <c r="H43" s="433" t="str">
        <f>IFERROR(IF(VLOOKUP(B43,'Personal Notes'!$B$6:$C$92,2,FALSE)=0,"", VLOOKUP(B43,'Personal Notes'!$B$6:$C$92,2,FALSE)), IFERROR(IF(VLOOKUP(A43,'Personal Notes'!$B$6:$C$92,2,FALSE)=0,"", VLOOKUP(A43,'Personal Notes'!$B$6:$C$92,2,FALSE)), ""))</f>
        <v/>
      </c>
    </row>
    <row r="44" spans="1:8" s="205" customFormat="1" ht="48" customHeight="1" x14ac:dyDescent="0.3">
      <c r="A44" s="188"/>
      <c r="B44" s="188"/>
      <c r="C44" s="270"/>
      <c r="D44" s="271"/>
      <c r="E44" s="270"/>
      <c r="F44" s="270"/>
      <c r="G44" s="270"/>
      <c r="H44" s="433" t="str">
        <f>IFERROR(IF(VLOOKUP(B44,'Personal Notes'!$B$6:$C$92,2,FALSE)=0,"", VLOOKUP(B44,'Personal Notes'!$B$6:$C$92,2,FALSE)), IFERROR(IF(VLOOKUP(A44,'Personal Notes'!$B$6:$C$92,2,FALSE)=0,"", VLOOKUP(A44,'Personal Notes'!$B$6:$C$92,2,FALSE)), ""))</f>
        <v/>
      </c>
    </row>
    <row r="45" spans="1:8" s="205" customFormat="1" ht="48" customHeight="1" x14ac:dyDescent="0.3">
      <c r="A45" s="188"/>
      <c r="B45" s="188"/>
      <c r="C45" s="270"/>
      <c r="D45" s="271"/>
      <c r="E45" s="270"/>
      <c r="F45" s="270"/>
      <c r="G45" s="270"/>
      <c r="H45" s="433" t="str">
        <f>IFERROR(IF(VLOOKUP(B45,'Personal Notes'!$B$6:$C$92,2,FALSE)=0,"", VLOOKUP(B45,'Personal Notes'!$B$6:$C$92,2,FALSE)), IFERROR(IF(VLOOKUP(A45,'Personal Notes'!$B$6:$C$92,2,FALSE)=0,"", VLOOKUP(A45,'Personal Notes'!$B$6:$C$92,2,FALSE)), ""))</f>
        <v/>
      </c>
    </row>
    <row r="46" spans="1:8" s="205" customFormat="1" ht="48" customHeight="1" x14ac:dyDescent="0.3">
      <c r="A46" s="188"/>
      <c r="B46" s="188"/>
      <c r="C46" s="270"/>
      <c r="D46" s="271"/>
      <c r="E46" s="270"/>
      <c r="F46" s="270"/>
      <c r="G46" s="270"/>
      <c r="H46" s="433" t="str">
        <f>IFERROR(IF(VLOOKUP(B46,'Personal Notes'!$B$6:$C$92,2,FALSE)=0,"", VLOOKUP(B46,'Personal Notes'!$B$6:$C$92,2,FALSE)), IFERROR(IF(VLOOKUP(A46,'Personal Notes'!$B$6:$C$92,2,FALSE)=0,"", VLOOKUP(A46,'Personal Notes'!$B$6:$C$92,2,FALSE)), ""))</f>
        <v/>
      </c>
    </row>
    <row r="47" spans="1:8" s="205" customFormat="1" ht="48" customHeight="1" x14ac:dyDescent="0.3">
      <c r="A47" s="188"/>
      <c r="B47" s="188"/>
      <c r="C47" s="270"/>
      <c r="D47" s="271"/>
      <c r="E47" s="270"/>
      <c r="F47" s="270"/>
      <c r="G47" s="270"/>
      <c r="H47" s="433" t="str">
        <f>IFERROR(IF(VLOOKUP(B47,'Personal Notes'!$B$6:$C$92,2,FALSE)=0,"", VLOOKUP(B47,'Personal Notes'!$B$6:$C$92,2,FALSE)), IFERROR(IF(VLOOKUP(A47,'Personal Notes'!$B$6:$C$92,2,FALSE)=0,"", VLOOKUP(A47,'Personal Notes'!$B$6:$C$92,2,FALSE)), ""))</f>
        <v/>
      </c>
    </row>
    <row r="48" spans="1:8" s="205" customFormat="1" ht="48" customHeight="1" x14ac:dyDescent="0.3">
      <c r="A48" s="188"/>
      <c r="B48" s="188"/>
      <c r="C48" s="270"/>
      <c r="D48" s="271"/>
      <c r="E48" s="270"/>
      <c r="F48" s="270"/>
      <c r="G48" s="270"/>
      <c r="H48" s="433" t="str">
        <f>IFERROR(IF(VLOOKUP(B48,'Personal Notes'!$B$6:$C$92,2,FALSE)=0,"", VLOOKUP(B48,'Personal Notes'!$B$6:$C$92,2,FALSE)), IFERROR(IF(VLOOKUP(A48,'Personal Notes'!$B$6:$C$92,2,FALSE)=0,"", VLOOKUP(A48,'Personal Notes'!$B$6:$C$92,2,FALSE)), ""))</f>
        <v/>
      </c>
    </row>
    <row r="49" spans="1:8" s="205" customFormat="1" ht="48" customHeight="1" x14ac:dyDescent="0.3">
      <c r="A49" s="188"/>
      <c r="B49" s="188"/>
      <c r="C49" s="270"/>
      <c r="D49" s="271"/>
      <c r="E49" s="270"/>
      <c r="F49" s="270"/>
      <c r="G49" s="270"/>
      <c r="H49" s="433" t="str">
        <f>IFERROR(IF(VLOOKUP(B49,'Personal Notes'!$B$6:$C$92,2,FALSE)=0,"", VLOOKUP(B49,'Personal Notes'!$B$6:$C$92,2,FALSE)), IFERROR(IF(VLOOKUP(A49,'Personal Notes'!$B$6:$C$92,2,FALSE)=0,"", VLOOKUP(A49,'Personal Notes'!$B$6:$C$92,2,FALSE)), ""))</f>
        <v/>
      </c>
    </row>
    <row r="50" spans="1:8" s="205" customFormat="1" ht="48" customHeight="1" x14ac:dyDescent="0.3">
      <c r="A50" s="188"/>
      <c r="B50" s="188"/>
      <c r="C50" s="270"/>
      <c r="D50" s="271"/>
      <c r="E50" s="270"/>
      <c r="F50" s="270"/>
      <c r="G50" s="270"/>
      <c r="H50" s="433" t="str">
        <f>IFERROR(IF(VLOOKUP(B50,'Personal Notes'!$B$6:$C$92,2,FALSE)=0,"", VLOOKUP(B50,'Personal Notes'!$B$6:$C$92,2,FALSE)), IFERROR(IF(VLOOKUP(A50,'Personal Notes'!$B$6:$C$92,2,FALSE)=0,"", VLOOKUP(A50,'Personal Notes'!$B$6:$C$92,2,FALSE)), ""))</f>
        <v/>
      </c>
    </row>
    <row r="51" spans="1:8" s="205" customFormat="1" ht="48" customHeight="1" x14ac:dyDescent="0.3">
      <c r="A51" s="188"/>
      <c r="B51" s="188"/>
      <c r="C51" s="270"/>
      <c r="D51" s="271"/>
      <c r="E51" s="270"/>
      <c r="F51" s="270"/>
      <c r="G51" s="270"/>
      <c r="H51" s="433" t="str">
        <f>IFERROR(IF(VLOOKUP(B51,'Personal Notes'!$B$6:$C$92,2,FALSE)=0,"", VLOOKUP(B51,'Personal Notes'!$B$6:$C$92,2,FALSE)), IFERROR(IF(VLOOKUP(A51,'Personal Notes'!$B$6:$C$92,2,FALSE)=0,"", VLOOKUP(A51,'Personal Notes'!$B$6:$C$92,2,FALSE)), ""))</f>
        <v/>
      </c>
    </row>
    <row r="52" spans="1:8" s="205" customFormat="1" ht="48" customHeight="1" x14ac:dyDescent="0.3">
      <c r="A52" s="188"/>
      <c r="B52" s="188"/>
      <c r="C52" s="270"/>
      <c r="D52" s="271"/>
      <c r="E52" s="270"/>
      <c r="F52" s="270"/>
      <c r="G52" s="270"/>
      <c r="H52" s="433" t="str">
        <f>IFERROR(IF(VLOOKUP(B52,'Personal Notes'!$B$6:$C$92,2,FALSE)=0,"", VLOOKUP(B52,'Personal Notes'!$B$6:$C$92,2,FALSE)), IFERROR(IF(VLOOKUP(A52,'Personal Notes'!$B$6:$C$92,2,FALSE)=0,"", VLOOKUP(A52,'Personal Notes'!$B$6:$C$92,2,FALSE)), ""))</f>
        <v/>
      </c>
    </row>
    <row r="53" spans="1:8" s="205" customFormat="1" ht="48" customHeight="1" x14ac:dyDescent="0.3">
      <c r="A53" s="188"/>
      <c r="B53" s="188"/>
      <c r="C53" s="270"/>
      <c r="D53" s="271"/>
      <c r="E53" s="270"/>
      <c r="F53" s="270"/>
      <c r="G53" s="270"/>
      <c r="H53" s="433" t="str">
        <f>IFERROR(IF(VLOOKUP(B53,'Personal Notes'!$B$6:$C$92,2,FALSE)=0,"", VLOOKUP(B53,'Personal Notes'!$B$6:$C$92,2,FALSE)), IFERROR(IF(VLOOKUP(A53,'Personal Notes'!$B$6:$C$92,2,FALSE)=0,"", VLOOKUP(A53,'Personal Notes'!$B$6:$C$92,2,FALSE)), ""))</f>
        <v/>
      </c>
    </row>
    <row r="54" spans="1:8" s="205" customFormat="1" ht="48" customHeight="1" x14ac:dyDescent="0.3">
      <c r="A54" s="188"/>
      <c r="B54" s="188"/>
      <c r="C54" s="270"/>
      <c r="D54" s="271"/>
      <c r="E54" s="270"/>
      <c r="F54" s="270"/>
      <c r="G54" s="270"/>
      <c r="H54" s="433" t="str">
        <f>IFERROR(IF(VLOOKUP(B54,'Personal Notes'!$B$6:$C$92,2,FALSE)=0,"", VLOOKUP(B54,'Personal Notes'!$B$6:$C$92,2,FALSE)), IFERROR(IF(VLOOKUP(A54,'Personal Notes'!$B$6:$C$92,2,FALSE)=0,"", VLOOKUP(A54,'Personal Notes'!$B$6:$C$92,2,FALSE)), ""))</f>
        <v/>
      </c>
    </row>
    <row r="55" spans="1:8" s="205" customFormat="1" ht="48" customHeight="1" x14ac:dyDescent="0.3">
      <c r="A55" s="188"/>
      <c r="B55" s="188"/>
      <c r="C55" s="270"/>
      <c r="D55" s="271"/>
      <c r="E55" s="270"/>
      <c r="F55" s="270"/>
      <c r="G55" s="270"/>
      <c r="H55" s="433" t="str">
        <f>IFERROR(IF(VLOOKUP(B55,'Personal Notes'!$B$6:$C$92,2,FALSE)=0,"", VLOOKUP(B55,'Personal Notes'!$B$6:$C$92,2,FALSE)), IFERROR(IF(VLOOKUP(A55,'Personal Notes'!$B$6:$C$92,2,FALSE)=0,"", VLOOKUP(A55,'Personal Notes'!$B$6:$C$92,2,FALSE)), ""))</f>
        <v/>
      </c>
    </row>
    <row r="56" spans="1:8" s="205" customFormat="1" ht="48" customHeight="1" x14ac:dyDescent="0.3">
      <c r="A56" s="188"/>
      <c r="B56" s="188"/>
      <c r="C56" s="270"/>
      <c r="D56" s="271"/>
      <c r="E56" s="270"/>
      <c r="F56" s="270"/>
      <c r="G56" s="270"/>
      <c r="H56" s="433" t="str">
        <f>IFERROR(IF(VLOOKUP(B56,'Personal Notes'!$B$6:$C$92,2,FALSE)=0,"", VLOOKUP(B56,'Personal Notes'!$B$6:$C$92,2,FALSE)), IFERROR(IF(VLOOKUP(A56,'Personal Notes'!$B$6:$C$92,2,FALSE)=0,"", VLOOKUP(A56,'Personal Notes'!$B$6:$C$92,2,FALSE)), ""))</f>
        <v/>
      </c>
    </row>
    <row r="57" spans="1:8" s="205" customFormat="1" ht="48" customHeight="1" x14ac:dyDescent="0.3">
      <c r="A57" s="188"/>
      <c r="B57" s="188"/>
      <c r="C57" s="270"/>
      <c r="D57" s="271"/>
      <c r="E57" s="270"/>
      <c r="F57" s="270"/>
      <c r="G57" s="270"/>
      <c r="H57" s="433" t="str">
        <f>IFERROR(IF(VLOOKUP(B57,'Personal Notes'!$B$6:$C$92,2,FALSE)=0,"", VLOOKUP(B57,'Personal Notes'!$B$6:$C$92,2,FALSE)), IFERROR(IF(VLOOKUP(A57,'Personal Notes'!$B$6:$C$92,2,FALSE)=0,"", VLOOKUP(A57,'Personal Notes'!$B$6:$C$92,2,FALSE)), ""))</f>
        <v/>
      </c>
    </row>
    <row r="58" spans="1:8" s="205" customFormat="1" ht="48" customHeight="1" x14ac:dyDescent="0.3">
      <c r="A58" s="188"/>
      <c r="B58" s="188"/>
      <c r="C58" s="270"/>
      <c r="D58" s="271"/>
      <c r="E58" s="270"/>
      <c r="F58" s="270"/>
      <c r="G58" s="270"/>
      <c r="H58" s="433" t="str">
        <f>IFERROR(IF(VLOOKUP(B58,'Personal Notes'!$B$6:$C$92,2,FALSE)=0,"", VLOOKUP(B58,'Personal Notes'!$B$6:$C$92,2,FALSE)), IFERROR(IF(VLOOKUP(A58,'Personal Notes'!$B$6:$C$92,2,FALSE)=0,"", VLOOKUP(A58,'Personal Notes'!$B$6:$C$92,2,FALSE)), ""))</f>
        <v/>
      </c>
    </row>
    <row r="59" spans="1:8" s="205" customFormat="1" ht="48" customHeight="1" x14ac:dyDescent="0.3">
      <c r="A59" s="188"/>
      <c r="B59" s="188"/>
      <c r="C59" s="270"/>
      <c r="D59" s="271"/>
      <c r="E59" s="270"/>
      <c r="F59" s="270"/>
      <c r="G59" s="270"/>
      <c r="H59" s="433" t="str">
        <f>IFERROR(IF(VLOOKUP(B59,'Personal Notes'!$B$6:$C$92,2,FALSE)=0,"", VLOOKUP(B59,'Personal Notes'!$B$6:$C$92,2,FALSE)), IFERROR(IF(VLOOKUP(A59,'Personal Notes'!$B$6:$C$92,2,FALSE)=0,"", VLOOKUP(A59,'Personal Notes'!$B$6:$C$92,2,FALSE)), ""))</f>
        <v/>
      </c>
    </row>
    <row r="60" spans="1:8" s="205" customFormat="1" ht="48" customHeight="1" x14ac:dyDescent="0.3">
      <c r="A60" s="188"/>
      <c r="B60" s="188"/>
      <c r="C60" s="270"/>
      <c r="D60" s="271"/>
      <c r="E60" s="270"/>
      <c r="F60" s="270"/>
      <c r="G60" s="270"/>
      <c r="H60" s="433" t="str">
        <f>IFERROR(IF(VLOOKUP(B60,'Personal Notes'!$B$6:$C$92,2,FALSE)=0,"", VLOOKUP(B60,'Personal Notes'!$B$6:$C$92,2,FALSE)), IFERROR(IF(VLOOKUP(A60,'Personal Notes'!$B$6:$C$92,2,FALSE)=0,"", VLOOKUP(A60,'Personal Notes'!$B$6:$C$92,2,FALSE)), ""))</f>
        <v/>
      </c>
    </row>
    <row r="61" spans="1:8" s="205" customFormat="1" ht="43.2" customHeight="1" x14ac:dyDescent="0.3">
      <c r="A61" s="188"/>
      <c r="B61" s="188"/>
      <c r="C61" s="270"/>
      <c r="D61" s="271"/>
      <c r="E61" s="270"/>
      <c r="F61" s="270"/>
      <c r="G61" s="270"/>
      <c r="H61" s="433" t="str">
        <f>IFERROR(IF(VLOOKUP(B61,'Personal Notes'!$B$6:$C$92,2,FALSE)=0,"", VLOOKUP(B61,'Personal Notes'!$B$6:$C$92,2,FALSE)), IFERROR(IF(VLOOKUP(A61,'Personal Notes'!$B$6:$C$92,2,FALSE)=0,"", VLOOKUP(A61,'Personal Notes'!$B$6:$C$92,2,FALSE)), ""))</f>
        <v/>
      </c>
    </row>
    <row r="62" spans="1:8" s="205" customFormat="1" ht="43.2" customHeight="1" x14ac:dyDescent="0.3">
      <c r="A62" s="188"/>
      <c r="B62" s="188"/>
      <c r="C62" s="270"/>
      <c r="D62" s="271"/>
      <c r="E62" s="270"/>
      <c r="F62" s="270"/>
      <c r="G62" s="270"/>
      <c r="H62" s="433" t="str">
        <f>IFERROR(IF(VLOOKUP(B62,'Personal Notes'!$B$6:$C$92,2,FALSE)=0,"", VLOOKUP(B62,'Personal Notes'!$B$6:$C$92,2,FALSE)), IFERROR(IF(VLOOKUP(A62,'Personal Notes'!$B$6:$C$92,2,FALSE)=0,"", VLOOKUP(A62,'Personal Notes'!$B$6:$C$92,2,FALSE)), ""))</f>
        <v/>
      </c>
    </row>
    <row r="63" spans="1:8" s="205" customFormat="1" ht="43.2" customHeight="1" x14ac:dyDescent="0.3">
      <c r="A63" s="188"/>
      <c r="B63" s="188"/>
      <c r="C63" s="270"/>
      <c r="D63" s="271"/>
      <c r="E63" s="270"/>
      <c r="F63" s="270"/>
      <c r="G63" s="270"/>
      <c r="H63" s="433" t="str">
        <f>IFERROR(IF(VLOOKUP(B63,'Personal Notes'!$B$6:$C$92,2,FALSE)=0,"", VLOOKUP(B63,'Personal Notes'!$B$6:$C$92,2,FALSE)), IFERROR(IF(VLOOKUP(A63,'Personal Notes'!$B$6:$C$92,2,FALSE)=0,"", VLOOKUP(A63,'Personal Notes'!$B$6:$C$92,2,FALSE)), ""))</f>
        <v/>
      </c>
    </row>
    <row r="64" spans="1:8" s="205" customFormat="1" ht="43.2" customHeight="1" x14ac:dyDescent="0.3">
      <c r="A64" s="188"/>
      <c r="B64" s="188"/>
      <c r="C64" s="270"/>
      <c r="D64" s="271"/>
      <c r="E64" s="270"/>
      <c r="F64" s="270"/>
      <c r="G64" s="270"/>
      <c r="H64" s="433" t="str">
        <f>IFERROR(IF(VLOOKUP(B64,'Personal Notes'!$B$6:$C$92,2,FALSE)=0,"", VLOOKUP(B64,'Personal Notes'!$B$6:$C$92,2,FALSE)), IFERROR(IF(VLOOKUP(A64,'Personal Notes'!$B$6:$C$92,2,FALSE)=0,"", VLOOKUP(A64,'Personal Notes'!$B$6:$C$92,2,FALSE)), ""))</f>
        <v/>
      </c>
    </row>
    <row r="65" spans="1:8" s="205" customFormat="1" ht="43.2" customHeight="1" x14ac:dyDescent="0.3">
      <c r="A65" s="188"/>
      <c r="B65" s="188"/>
      <c r="C65" s="270"/>
      <c r="D65" s="271"/>
      <c r="E65" s="270"/>
      <c r="F65" s="270"/>
      <c r="G65" s="270"/>
      <c r="H65" s="433" t="str">
        <f>IFERROR(IF(VLOOKUP(B65,'Personal Notes'!$B$6:$C$92,2,FALSE)=0,"", VLOOKUP(B65,'Personal Notes'!$B$6:$C$92,2,FALSE)), IFERROR(IF(VLOOKUP(A65,'Personal Notes'!$B$6:$C$92,2,FALSE)=0,"", VLOOKUP(A65,'Personal Notes'!$B$6:$C$92,2,FALSE)), ""))</f>
        <v/>
      </c>
    </row>
    <row r="66" spans="1:8" s="205" customFormat="1" ht="43.2" customHeight="1" x14ac:dyDescent="0.3">
      <c r="A66" s="188"/>
      <c r="B66" s="188"/>
      <c r="C66" s="270"/>
      <c r="D66" s="271"/>
      <c r="E66" s="270"/>
      <c r="F66" s="270"/>
      <c r="G66" s="270"/>
      <c r="H66" s="433" t="str">
        <f>IFERROR(IF(VLOOKUP(B66,'Personal Notes'!$B$6:$C$92,2,FALSE)=0,"", VLOOKUP(B66,'Personal Notes'!$B$6:$C$92,2,FALSE)), IFERROR(IF(VLOOKUP(A66,'Personal Notes'!$B$6:$C$92,2,FALSE)=0,"", VLOOKUP(A66,'Personal Notes'!$B$6:$C$92,2,FALSE)), ""))</f>
        <v/>
      </c>
    </row>
    <row r="67" spans="1:8" s="205" customFormat="1" ht="43.2" customHeight="1" x14ac:dyDescent="0.3">
      <c r="A67" s="188"/>
      <c r="B67" s="188"/>
      <c r="C67" s="270"/>
      <c r="D67" s="271"/>
      <c r="E67" s="270"/>
      <c r="F67" s="270"/>
      <c r="G67" s="270"/>
      <c r="H67" s="433" t="str">
        <f>IFERROR(IF(VLOOKUP(B67,'Personal Notes'!$B$6:$C$92,2,FALSE)=0,"", VLOOKUP(B67,'Personal Notes'!$B$6:$C$92,2,FALSE)), IFERROR(IF(VLOOKUP(A67,'Personal Notes'!$B$6:$C$92,2,FALSE)=0,"", VLOOKUP(A67,'Personal Notes'!$B$6:$C$92,2,FALSE)), ""))</f>
        <v/>
      </c>
    </row>
    <row r="68" spans="1:8" s="205" customFormat="1" ht="43.2" customHeight="1" x14ac:dyDescent="0.3">
      <c r="A68" s="188"/>
      <c r="B68" s="188"/>
      <c r="C68" s="270"/>
      <c r="D68" s="271"/>
      <c r="E68" s="270"/>
      <c r="F68" s="270"/>
      <c r="G68" s="270"/>
      <c r="H68" s="433" t="str">
        <f>IFERROR(IF(VLOOKUP(B68,'Personal Notes'!$B$6:$C$92,2,FALSE)=0,"", VLOOKUP(B68,'Personal Notes'!$B$6:$C$92,2,FALSE)), IFERROR(IF(VLOOKUP(A68,'Personal Notes'!$B$6:$C$92,2,FALSE)=0,"", VLOOKUP(A68,'Personal Notes'!$B$6:$C$92,2,FALSE)), ""))</f>
        <v/>
      </c>
    </row>
    <row r="69" spans="1:8" s="205" customFormat="1" ht="43.2" customHeight="1" x14ac:dyDescent="0.3">
      <c r="A69" s="188"/>
      <c r="B69" s="188"/>
      <c r="C69" s="270"/>
      <c r="D69" s="271"/>
      <c r="E69" s="270"/>
      <c r="F69" s="270"/>
      <c r="G69" s="270"/>
      <c r="H69" s="433" t="str">
        <f>IFERROR(IF(VLOOKUP(B69,'Personal Notes'!$B$6:$C$92,2,FALSE)=0,"", VLOOKUP(B69,'Personal Notes'!$B$6:$C$92,2,FALSE)), IFERROR(IF(VLOOKUP(A69,'Personal Notes'!$B$6:$C$92,2,FALSE)=0,"", VLOOKUP(A69,'Personal Notes'!$B$6:$C$92,2,FALSE)), ""))</f>
        <v/>
      </c>
    </row>
    <row r="70" spans="1:8" s="205" customFormat="1" ht="43.2" customHeight="1" x14ac:dyDescent="0.3">
      <c r="A70" s="188"/>
      <c r="B70" s="188"/>
      <c r="C70" s="270"/>
      <c r="D70" s="271"/>
      <c r="E70" s="270"/>
      <c r="F70" s="270"/>
      <c r="G70" s="270"/>
      <c r="H70" s="433" t="str">
        <f>IFERROR(IF(VLOOKUP(B70,'Personal Notes'!$B$6:$C$92,2,FALSE)=0,"", VLOOKUP(B70,'Personal Notes'!$B$6:$C$92,2,FALSE)), IFERROR(IF(VLOOKUP(A70,'Personal Notes'!$B$6:$C$92,2,FALSE)=0,"", VLOOKUP(A70,'Personal Notes'!$B$6:$C$92,2,FALSE)), ""))</f>
        <v/>
      </c>
    </row>
    <row r="71" spans="1:8" s="205" customFormat="1" ht="43.2" customHeight="1" x14ac:dyDescent="0.3">
      <c r="A71" s="188"/>
      <c r="B71" s="188"/>
      <c r="C71" s="270"/>
      <c r="D71" s="271"/>
      <c r="E71" s="270"/>
      <c r="F71" s="270"/>
      <c r="G71" s="270"/>
      <c r="H71" s="433" t="str">
        <f>IFERROR(IF(VLOOKUP(B71,'Personal Notes'!$B$6:$C$92,2,FALSE)=0,"", VLOOKUP(B71,'Personal Notes'!$B$6:$C$92,2,FALSE)), IFERROR(IF(VLOOKUP(A71,'Personal Notes'!$B$6:$C$92,2,FALSE)=0,"", VLOOKUP(A71,'Personal Notes'!$B$6:$C$92,2,FALSE)), ""))</f>
        <v/>
      </c>
    </row>
    <row r="72" spans="1:8" s="205" customFormat="1" ht="43.2" customHeight="1" x14ac:dyDescent="0.3">
      <c r="A72" s="188"/>
      <c r="B72" s="188"/>
      <c r="C72" s="270"/>
      <c r="D72" s="271"/>
      <c r="E72" s="270"/>
      <c r="F72" s="270"/>
      <c r="G72" s="270"/>
      <c r="H72" s="433" t="str">
        <f>IFERROR(IF(VLOOKUP(B72,'Personal Notes'!$B$6:$C$92,2,FALSE)=0,"", VLOOKUP(B72,'Personal Notes'!$B$6:$C$92,2,FALSE)), IFERROR(IF(VLOOKUP(A72,'Personal Notes'!$B$6:$C$92,2,FALSE)=0,"", VLOOKUP(A72,'Personal Notes'!$B$6:$C$92,2,FALSE)), ""))</f>
        <v/>
      </c>
    </row>
    <row r="73" spans="1:8" s="205" customFormat="1" ht="43.2" customHeight="1" x14ac:dyDescent="0.3">
      <c r="A73" s="188"/>
      <c r="B73" s="188"/>
      <c r="C73" s="270"/>
      <c r="D73" s="271"/>
      <c r="E73" s="270"/>
      <c r="F73" s="270"/>
      <c r="G73" s="270"/>
      <c r="H73" s="433" t="str">
        <f>IFERROR(IF(VLOOKUP(B73,'Personal Notes'!$B$6:$C$92,2,FALSE)=0,"", VLOOKUP(B73,'Personal Notes'!$B$6:$C$92,2,FALSE)), IFERROR(IF(VLOOKUP(A73,'Personal Notes'!$B$6:$C$92,2,FALSE)=0,"", VLOOKUP(A73,'Personal Notes'!$B$6:$C$92,2,FALSE)), ""))</f>
        <v/>
      </c>
    </row>
    <row r="74" spans="1:8" s="205" customFormat="1" ht="43.2" customHeight="1" x14ac:dyDescent="0.3">
      <c r="A74" s="188"/>
      <c r="B74" s="188"/>
      <c r="C74" s="270"/>
      <c r="D74" s="271"/>
      <c r="E74" s="270"/>
      <c r="F74" s="270"/>
      <c r="G74" s="270"/>
      <c r="H74" s="433" t="str">
        <f>IFERROR(IF(VLOOKUP(B74,'Personal Notes'!$B$6:$C$92,2,FALSE)=0,"", VLOOKUP(B74,'Personal Notes'!$B$6:$C$92,2,FALSE)), IFERROR(IF(VLOOKUP(A74,'Personal Notes'!$B$6:$C$92,2,FALSE)=0,"", VLOOKUP(A74,'Personal Notes'!$B$6:$C$92,2,FALSE)), ""))</f>
        <v/>
      </c>
    </row>
  </sheetData>
  <sheetProtection sheet="1" formatCells="0" formatColumns="0" formatRows="0" insertColumns="0" insertRows="0" deleteColumns="0" deleteRows="0" sort="0" autoFilter="0"/>
  <autoFilter ref="A5:G5" xr:uid="{F990FF4C-A25D-410A-99CE-D2CE89269CB5}"/>
  <mergeCells count="1">
    <mergeCell ref="A4:H4"/>
  </mergeCells>
  <conditionalFormatting sqref="E1:H3">
    <cfRule type="cellIs" dxfId="27" priority="5" operator="equal">
      <formula>"Y"</formula>
    </cfRule>
  </conditionalFormatting>
  <conditionalFormatting sqref="E5:H1048576">
    <cfRule type="cellIs" dxfId="26" priority="4" operator="equal">
      <formula>"Y"</formula>
    </cfRule>
  </conditionalFormatting>
  <conditionalFormatting sqref="H6:H74">
    <cfRule type="containsText" dxfId="25" priority="1" operator="containsText" text="Not submitted">
      <formula>NOT(ISERROR(SEARCH("Not submitted",H6)))</formula>
    </cfRule>
    <cfRule type="containsText" dxfId="24" priority="2" operator="containsText" text="In-progress">
      <formula>NOT(ISERROR(SEARCH("In-progress",H6)))</formula>
    </cfRule>
    <cfRule type="containsText" dxfId="23" priority="3" operator="containsText" text="Complete">
      <formula>NOT(ISERROR(SEARCH("Complete",H6)))</formula>
    </cfRule>
  </conditionalFormatting>
  <pageMargins left="0.25" right="0.25" top="0.75" bottom="0.75" header="0.3" footer="0.3"/>
  <pageSetup scale="77"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0C0A1363-8E43-408E-95F9-AA4328FAF5BC}">
          <x14:formula1>
            <xm:f>Months!$A$2:$A$14</xm:f>
          </x14:formula1>
          <xm:sqref>B2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ACA58B-ECA2-4CFC-85D7-A5B090D4E3D7}">
  <sheetPr codeName="Sheet13"/>
  <dimension ref="A1:J114"/>
  <sheetViews>
    <sheetView topLeftCell="A101" workbookViewId="0">
      <selection activeCell="B100" sqref="B100"/>
    </sheetView>
  </sheetViews>
  <sheetFormatPr defaultColWidth="8.88671875" defaultRowHeight="15.6" x14ac:dyDescent="0.3"/>
  <cols>
    <col min="1" max="1" width="31.44140625" style="217" customWidth="1"/>
    <col min="2" max="2" width="40.6640625" style="217" customWidth="1"/>
    <col min="3" max="3" width="23.33203125" style="218" customWidth="1"/>
    <col min="4" max="4" width="22.5546875" style="218" customWidth="1"/>
    <col min="5" max="5" width="27.109375" style="219" bestFit="1" customWidth="1"/>
    <col min="6" max="6" width="13.33203125" style="219" bestFit="1" customWidth="1"/>
    <col min="7" max="8" width="23" style="256" customWidth="1"/>
    <col min="9" max="16384" width="8.88671875" style="217"/>
  </cols>
  <sheetData>
    <row r="1" spans="1:8" s="220" customFormat="1" ht="54" x14ac:dyDescent="0.35">
      <c r="A1" s="208" t="s">
        <v>373</v>
      </c>
      <c r="B1" s="209" t="s">
        <v>22</v>
      </c>
      <c r="C1" s="210" t="s">
        <v>394</v>
      </c>
      <c r="D1" s="210" t="s">
        <v>395</v>
      </c>
      <c r="E1" s="211" t="s">
        <v>31</v>
      </c>
      <c r="F1" s="212" t="s">
        <v>396</v>
      </c>
      <c r="G1" s="212" t="s">
        <v>389</v>
      </c>
      <c r="H1" s="212" t="s">
        <v>391</v>
      </c>
    </row>
    <row r="2" spans="1:8" s="370" customFormat="1" x14ac:dyDescent="0.3">
      <c r="A2" s="213" t="s">
        <v>489</v>
      </c>
      <c r="B2" s="225" t="s">
        <v>490</v>
      </c>
      <c r="C2" s="214" t="s">
        <v>180</v>
      </c>
      <c r="D2" s="214">
        <f>'New PIMS Refresh Schedule'!B8</f>
        <v>46227</v>
      </c>
      <c r="E2" s="214" t="s">
        <v>180</v>
      </c>
      <c r="F2" s="214" t="s">
        <v>180</v>
      </c>
      <c r="G2" s="214" t="s">
        <v>489</v>
      </c>
      <c r="H2" s="214" t="str">
        <f>TEXT(D2, "mmmm yyyy")</f>
        <v>July 2026</v>
      </c>
    </row>
    <row r="3" spans="1:8" s="370" customFormat="1" x14ac:dyDescent="0.3">
      <c r="A3" s="213" t="s">
        <v>489</v>
      </c>
      <c r="B3" s="225" t="s">
        <v>490</v>
      </c>
      <c r="C3" s="214" t="s">
        <v>180</v>
      </c>
      <c r="D3" s="214">
        <f>'New PIMS Refresh Schedule'!B9</f>
        <v>46241</v>
      </c>
      <c r="E3" s="214" t="s">
        <v>180</v>
      </c>
      <c r="F3" s="214" t="s">
        <v>180</v>
      </c>
      <c r="G3" s="214" t="s">
        <v>489</v>
      </c>
      <c r="H3" s="214" t="str">
        <f>TEXT(D3, "mmmm yyyy")</f>
        <v>August 2026</v>
      </c>
    </row>
    <row r="4" spans="1:8" s="370" customFormat="1" x14ac:dyDescent="0.3">
      <c r="A4" s="215" t="str">
        <f>VLOOKUP(B4, 'New SY MASTER'!$E$2:$X$104, 17, FALSE)</f>
        <v>C6 Student Updates 2025-26</v>
      </c>
      <c r="B4" s="225" t="s">
        <v>662</v>
      </c>
      <c r="C4" s="214">
        <f>VLOOKUP(B4, 'New SY MASTER'!$E$2:$X$104, 9, FALSE)</f>
        <v>46191</v>
      </c>
      <c r="D4" s="214">
        <f>VLOOKUP(B4, 'New SY MASTER'!$E$2:$X$104, 10, FALSE)</f>
        <v>46248</v>
      </c>
      <c r="E4" s="214" t="str">
        <f>VLOOKUP(B4, 'New SY MASTER'!$E$2:$X$104, 19, FALSE)</f>
        <v>N</v>
      </c>
      <c r="F4" s="214" t="str">
        <f>VLOOKUP(B4, 'New SY MASTER'!$E$2:$X$104, 20, FALSE)</f>
        <v>Y</v>
      </c>
      <c r="G4" s="214" t="str">
        <f>VLOOKUP(B4, 'New SY MASTER'!$E$2:$X$104, 18, FALSE)</f>
        <v>Internal Snapshot</v>
      </c>
      <c r="H4" s="369" t="s">
        <v>433</v>
      </c>
    </row>
    <row r="5" spans="1:8" s="370" customFormat="1" x14ac:dyDescent="0.3">
      <c r="A5" s="213" t="s">
        <v>489</v>
      </c>
      <c r="B5" s="225" t="s">
        <v>490</v>
      </c>
      <c r="C5" s="214" t="s">
        <v>180</v>
      </c>
      <c r="D5" s="214">
        <f>'New PIMS Refresh Schedule'!B10</f>
        <v>46255</v>
      </c>
      <c r="E5" s="214" t="s">
        <v>180</v>
      </c>
      <c r="F5" s="214" t="s">
        <v>180</v>
      </c>
      <c r="G5" s="214" t="s">
        <v>489</v>
      </c>
      <c r="H5" s="214" t="str">
        <f>TEXT(D5, "mmmm yyyy")</f>
        <v>August 2026</v>
      </c>
    </row>
    <row r="6" spans="1:8" ht="31.2" x14ac:dyDescent="0.3">
      <c r="A6" s="213" t="s">
        <v>431</v>
      </c>
      <c r="B6" s="213" t="str">
        <f>VLOOKUP(A6, 'New SY MASTER'!$D$9:$T$96, 3, FALSE)</f>
        <v>Title III Professional Development
    Activities</v>
      </c>
      <c r="C6" s="214">
        <f>VLOOKUP(A6, 'New SY MASTER'!$D$9:$T$96, 13, FALSE)</f>
        <v>46185</v>
      </c>
      <c r="D6" s="214">
        <f>VLOOKUP(A6, 'New SY MASTER'!$D$9:$T$96, 14, FALSE)</f>
        <v>46262</v>
      </c>
      <c r="E6" s="214" t="str">
        <f>VLOOKUP(A6, 'New SY MASTER'!$D$9:$X$96, 20, FALSE)</f>
        <v>Y</v>
      </c>
      <c r="F6" s="214" t="str">
        <f>VLOOKUP(A6, 'New SY MASTER'!$D$9:$X$96, 21, FALSE)</f>
        <v>N</v>
      </c>
      <c r="G6" s="214" t="str">
        <f>VLOOKUP(A6, 'New SY MASTER'!$D$9:$V$96, 19, FALSE)</f>
        <v>Standard Collection</v>
      </c>
      <c r="H6" s="244" t="str">
        <f>TEXT(D6, "mmmm yyyy")</f>
        <v>August 2026</v>
      </c>
    </row>
    <row r="7" spans="1:8" x14ac:dyDescent="0.3">
      <c r="A7" s="213" t="s">
        <v>429</v>
      </c>
      <c r="B7" s="213" t="str">
        <f>VLOOKUP(A7, 'New SY MASTER'!$D$9:$T$96, 3, FALSE)</f>
        <v xml:space="preserve">Title I Student Participation </v>
      </c>
      <c r="C7" s="214">
        <f>VLOOKUP(A7, 'New SY MASTER'!$D$9:$T$96, 13, FALSE)</f>
        <v>46183</v>
      </c>
      <c r="D7" s="214">
        <f>VLOOKUP(A7, 'New SY MASTER'!$D$9:$T$96, 14, FALSE)</f>
        <v>46264</v>
      </c>
      <c r="E7" s="214" t="str">
        <f>VLOOKUP(A7, 'New SY MASTER'!$D$9:$X$96, 20, FALSE)</f>
        <v>Y</v>
      </c>
      <c r="F7" s="214" t="str">
        <f>VLOOKUP(A7, 'New SY MASTER'!$D$9:$X$96, 21, FALSE)</f>
        <v>N</v>
      </c>
      <c r="G7" s="214" t="str">
        <f>VLOOKUP(A7, 'New SY MASTER'!$D$9:$V$96, 19, FALSE)</f>
        <v>Standard Collection</v>
      </c>
      <c r="H7" s="244" t="str">
        <f>TEXT(D7, "mmmm yyyy")</f>
        <v>August 2026</v>
      </c>
    </row>
    <row r="8" spans="1:8" x14ac:dyDescent="0.3">
      <c r="A8" s="213" t="s">
        <v>430</v>
      </c>
      <c r="B8" s="213" t="str">
        <f>VLOOKUP(A8, 'New SY MASTER'!$D$9:$T$96, 3, FALSE)</f>
        <v xml:space="preserve">Interscholastic Athletic Opportunities </v>
      </c>
      <c r="C8" s="214">
        <f>VLOOKUP(A8, 'New SY MASTER'!$D$9:$T$96, 13, FALSE)</f>
        <v>46186</v>
      </c>
      <c r="D8" s="214">
        <f>VLOOKUP(A8, 'New SY MASTER'!$D$9:$T$96, 14, FALSE)</f>
        <v>46264</v>
      </c>
      <c r="E8" s="214" t="str">
        <f>VLOOKUP(A8, 'New SY MASTER'!$D$9:$X$96, 20, FALSE)</f>
        <v>Y</v>
      </c>
      <c r="F8" s="214" t="str">
        <f>VLOOKUP(A8, 'New SY MASTER'!$D$9:$X$96, 21, FALSE)</f>
        <v>Y</v>
      </c>
      <c r="G8" s="214" t="str">
        <f>VLOOKUP(A8, 'New SY MASTER'!$D$9:$V$96, 19, FALSE)</f>
        <v>Standard Collection</v>
      </c>
      <c r="H8" s="244" t="str">
        <f>TEXT(D8, "mmmm yyyy")</f>
        <v>August 2026</v>
      </c>
    </row>
    <row r="9" spans="1:8" ht="31.2" x14ac:dyDescent="0.3">
      <c r="A9" s="213" t="s">
        <v>432</v>
      </c>
      <c r="B9" s="213" t="str">
        <f>VLOOKUP(A9, 'New SY MASTER'!$D$9:$T$96, 3, FALSE)</f>
        <v>Students Home Schooled or Privately Tutored during the prior school year</v>
      </c>
      <c r="C9" s="214">
        <f>VLOOKUP(A9, 'New SY MASTER'!$D$9:$T$96, 13, FALSE)</f>
        <v>46186</v>
      </c>
      <c r="D9" s="214">
        <f>VLOOKUP(A9, 'New SY MASTER'!$D$9:$T$96, 14, FALSE)</f>
        <v>46264</v>
      </c>
      <c r="E9" s="214" t="str">
        <f>VLOOKUP(A9, 'New SY MASTER'!$D$9:$X$96, 20, FALSE)</f>
        <v>Y</v>
      </c>
      <c r="F9" s="214" t="str">
        <f>VLOOKUP(A9, 'New SY MASTER'!$D$9:$X$96, 21, FALSE)</f>
        <v>Y</v>
      </c>
      <c r="G9" s="214" t="str">
        <f>VLOOKUP(A9, 'New SY MASTER'!$D$9:$V$96, 19, FALSE)</f>
        <v>Standard Collection</v>
      </c>
      <c r="H9" s="244" t="str">
        <f>TEXT(D9, "mmmm yyyy")</f>
        <v>August 2026</v>
      </c>
    </row>
    <row r="10" spans="1:8" x14ac:dyDescent="0.3">
      <c r="A10" s="215" t="s">
        <v>656</v>
      </c>
      <c r="B10" s="213" t="str">
        <f>VLOOKUP(A10, 'New SY MASTER'!$D$9:$T$96, 3, FALSE)</f>
        <v>Student Teachers</v>
      </c>
      <c r="C10" s="214">
        <f>VLOOKUP(A10, 'New SY MASTER'!$D$2:$X$104, 13, FALSE)</f>
        <v>46182</v>
      </c>
      <c r="D10" s="214">
        <f>VLOOKUP(A10, 'New SY MASTER'!$D$2:$X$104, 14, FALSE)</f>
        <v>46265</v>
      </c>
      <c r="E10" s="214" t="str">
        <f>VLOOKUP(A10, 'New SY MASTER'!$D$2:$X$104, 20, FALSE)</f>
        <v>N</v>
      </c>
      <c r="F10" s="214" t="str">
        <f>VLOOKUP(A10, 'New SY MASTER'!$D$2:$X$104, 21, FALSE)</f>
        <v>N</v>
      </c>
      <c r="G10" s="214" t="str">
        <f>VLOOKUP(A10, 'New SY MASTER'!$D$2:$X$104, 19, FALSE)</f>
        <v>Standard Collection</v>
      </c>
      <c r="H10" s="371" t="s">
        <v>433</v>
      </c>
    </row>
    <row r="11" spans="1:8" x14ac:dyDescent="0.3">
      <c r="A11" s="372" t="str">
        <f>VLOOKUP($B$4, 'New SY MASTER'!$E$2:$X$104, 17, FALSE)</f>
        <v>C6 Student Updates 2025-26</v>
      </c>
      <c r="B11" s="215" t="s">
        <v>652</v>
      </c>
      <c r="C11" s="214">
        <f>VLOOKUP(B11, 'New SY MASTER'!$E$2:$X$104, 12, FALSE)</f>
        <v>46182</v>
      </c>
      <c r="D11" s="214">
        <f>VLOOKUP(B11, 'New SY MASTER'!$E$2:$X$104, 13, FALSE)</f>
        <v>46265</v>
      </c>
      <c r="E11" s="214" t="str">
        <f>VLOOKUP(B11, 'New SY MASTER'!$E$2:$X$104, 19, FALSE)</f>
        <v>Y</v>
      </c>
      <c r="F11" s="214" t="str">
        <f>VLOOKUP(B11, 'New SY MASTER'!$E$2:$X$104, 20, FALSE)</f>
        <v>Y</v>
      </c>
      <c r="G11" s="214" t="str">
        <f>VLOOKUP(B11, 'New SY MASTER'!$E$2:$X$104, 18, FALSE)</f>
        <v>Standard Collection</v>
      </c>
      <c r="H11" s="371" t="s">
        <v>433</v>
      </c>
    </row>
    <row r="12" spans="1:8" x14ac:dyDescent="0.3">
      <c r="A12" s="372" t="str">
        <f>VLOOKUP(B12, 'New SY MASTER'!$E$2:$X$104, 17, FALSE)</f>
        <v>C5  Grad Drop Cohort 2025-26</v>
      </c>
      <c r="B12" s="215" t="s">
        <v>653</v>
      </c>
      <c r="C12" s="214">
        <f>VLOOKUP(B12, 'New SY MASTER'!$E$2:$X$104, 12, FALSE)</f>
        <v>46182</v>
      </c>
      <c r="D12" s="214">
        <f>VLOOKUP(B12, 'New SY MASTER'!$E$2:$X$104, 13, FALSE)</f>
        <v>46265</v>
      </c>
      <c r="E12" s="214" t="str">
        <f>VLOOKUP(B12, 'New SY MASTER'!$E$2:$X$104, 19, FALSE)</f>
        <v>Y</v>
      </c>
      <c r="F12" s="214" t="str">
        <f>VLOOKUP(B12, 'New SY MASTER'!$E$2:$X$104, 20, FALSE)</f>
        <v>Y</v>
      </c>
      <c r="G12" s="214" t="str">
        <f>VLOOKUP(B12, 'New SY MASTER'!$E$2:$X$104, 18, FALSE)</f>
        <v>Standard Collection</v>
      </c>
      <c r="H12" s="371" t="s">
        <v>433</v>
      </c>
    </row>
    <row r="13" spans="1:8" x14ac:dyDescent="0.3">
      <c r="A13" s="213" t="s">
        <v>428</v>
      </c>
      <c r="B13" s="213" t="str">
        <f>VLOOKUP(A13, 'New SY MASTER'!$D$9:$T$96, 3, FALSE)</f>
        <v>Child Accounting End-of-Year Collection</v>
      </c>
      <c r="C13" s="214">
        <f>VLOOKUP(A13, 'New SY MASTER'!$D$9:$T$96, 13, FALSE)</f>
        <v>46182</v>
      </c>
      <c r="D13" s="214">
        <f>VLOOKUP(A13, 'New SY MASTER'!$D$9:$T$96, 14, FALSE)</f>
        <v>46265</v>
      </c>
      <c r="E13" s="214" t="str">
        <f>VLOOKUP(A13, 'New SY MASTER'!$D$9:$X$96, 20, FALSE)</f>
        <v>Y</v>
      </c>
      <c r="F13" s="214" t="str">
        <f>VLOOKUP(A13, 'New SY MASTER'!$D$9:$X$96, 21, FALSE)</f>
        <v>Y</v>
      </c>
      <c r="G13" s="214" t="str">
        <f>VLOOKUP(A13, 'New SY MASTER'!$D$9:$V$96, 19, FALSE)</f>
        <v>Standard Collection</v>
      </c>
      <c r="H13" s="244" t="str">
        <f t="shared" ref="H13:H44" si="0">TEXT(D13, "mmmm yyyy")</f>
        <v>August 2026</v>
      </c>
    </row>
    <row r="14" spans="1:8" x14ac:dyDescent="0.3">
      <c r="A14" s="213" t="s">
        <v>489</v>
      </c>
      <c r="B14" s="225" t="s">
        <v>490</v>
      </c>
      <c r="C14" s="214" t="s">
        <v>180</v>
      </c>
      <c r="D14" s="214">
        <f>'New PIMS Refresh Schedule'!B11</f>
        <v>46269</v>
      </c>
      <c r="E14" s="214" t="s">
        <v>180</v>
      </c>
      <c r="F14" s="214" t="s">
        <v>180</v>
      </c>
      <c r="G14" s="214" t="s">
        <v>489</v>
      </c>
      <c r="H14" s="214" t="str">
        <f t="shared" si="0"/>
        <v>September 2026</v>
      </c>
    </row>
    <row r="15" spans="1:8" ht="46.8" x14ac:dyDescent="0.3">
      <c r="A15" s="213" t="str">
        <f>VLOOKUP(B15, 'New SY MASTER'!$E$2:$X$104, 17, FALSE)</f>
        <v>(a) C6 Student Updates 2026-27
(b) C6 Staff Updates 2026-27</v>
      </c>
      <c r="B15" s="172" t="s">
        <v>477</v>
      </c>
      <c r="C15" s="214" t="str">
        <f>VLOOKUP(B15, 'New SY MASTER'!$E$2:$X$86, 9, FALSE)</f>
        <v>N/A</v>
      </c>
      <c r="D15" s="214">
        <f>VLOOKUP(B15, 'New SY MASTER'!$E$2:$X$86, 10, FALSE)</f>
        <v>46279</v>
      </c>
      <c r="E15" s="214" t="str">
        <f>VLOOKUP(B15, 'New SY MASTER'!$E$2:$X$86, 19, FALSE)</f>
        <v>N</v>
      </c>
      <c r="F15" s="214" t="str">
        <f>VLOOKUP(B15, 'New SY MASTER'!$E$2:$X$86, 20, FALSE)</f>
        <v>N</v>
      </c>
      <c r="G15" s="214" t="str">
        <f>VLOOKUP(B15, 'New SY MASTER'!$E$2:$X$86, 18, FALSE)</f>
        <v>Data Pull</v>
      </c>
      <c r="H15" s="214" t="str">
        <f t="shared" si="0"/>
        <v>September 2026</v>
      </c>
    </row>
    <row r="16" spans="1:8" ht="31.2" x14ac:dyDescent="0.3">
      <c r="A16" s="213" t="str">
        <f>VLOOKUP(B16, 'New SY MASTER'!$E$2:$X$104, 17, FALSE)</f>
        <v>C6 Teacher Student Linkages 2026-27</v>
      </c>
      <c r="B16" s="262" t="s">
        <v>476</v>
      </c>
      <c r="C16" s="214" t="str">
        <f>VLOOKUP(B16, 'New SY MASTER'!$E$2:$X$104, 12, FALSE)</f>
        <v>Open Through</v>
      </c>
      <c r="D16" s="214">
        <f>VLOOKUP(B16, 'New SY MASTER'!$E$2:$X$104, 13, FALSE)</f>
        <v>46279</v>
      </c>
      <c r="E16" s="214" t="str">
        <f>VLOOKUP(B16, 'New SY MASTER'!$E$2:$X$104, 19, FALSE)</f>
        <v>N</v>
      </c>
      <c r="F16" s="214" t="str">
        <f>VLOOKUP(B16, 'New SY MASTER'!$E$2:$X$104, 20, FALSE)</f>
        <v>N</v>
      </c>
      <c r="G16" s="214" t="str">
        <f>VLOOKUP(B16, 'New SY MASTER'!$E$2:$X$104, 18, FALSE)</f>
        <v>Standard Collection</v>
      </c>
      <c r="H16" s="214" t="str">
        <f t="shared" si="0"/>
        <v>September 2026</v>
      </c>
    </row>
    <row r="17" spans="1:8" x14ac:dyDescent="0.3">
      <c r="A17" s="213" t="s">
        <v>489</v>
      </c>
      <c r="B17" s="225" t="s">
        <v>490</v>
      </c>
      <c r="C17" s="214" t="s">
        <v>180</v>
      </c>
      <c r="D17" s="214">
        <f>'New PIMS Refresh Schedule'!B12</f>
        <v>46283</v>
      </c>
      <c r="E17" s="214" t="s">
        <v>180</v>
      </c>
      <c r="F17" s="214" t="s">
        <v>180</v>
      </c>
      <c r="G17" s="214" t="s">
        <v>489</v>
      </c>
      <c r="H17" s="214" t="str">
        <f t="shared" si="0"/>
        <v>September 2026</v>
      </c>
    </row>
    <row r="18" spans="1:8" x14ac:dyDescent="0.3">
      <c r="A18" s="213" t="s">
        <v>489</v>
      </c>
      <c r="B18" s="225" t="s">
        <v>490</v>
      </c>
      <c r="C18" s="214" t="s">
        <v>180</v>
      </c>
      <c r="D18" s="214">
        <f>'New PIMS Refresh Schedule'!B13</f>
        <v>46290</v>
      </c>
      <c r="E18" s="214" t="s">
        <v>180</v>
      </c>
      <c r="F18" s="214" t="s">
        <v>180</v>
      </c>
      <c r="G18" s="214" t="s">
        <v>489</v>
      </c>
      <c r="H18" s="214" t="str">
        <f t="shared" si="0"/>
        <v>September 2026</v>
      </c>
    </row>
    <row r="19" spans="1:8" ht="46.8" x14ac:dyDescent="0.3">
      <c r="A19" s="213" t="str">
        <f>VLOOKUP(B19, 'New SY MASTER'!$E$2:$X$104, 17, FALSE)</f>
        <v>(a) C6 Student Updates 2026-27
(b) C6 Staff Updates 2026-27</v>
      </c>
      <c r="B19" s="183" t="s">
        <v>479</v>
      </c>
      <c r="C19" s="214" t="str">
        <f>VLOOKUP(B19, 'New SY MASTER'!$E$2:$X$86, 9, FALSE)</f>
        <v>N/A</v>
      </c>
      <c r="D19" s="214">
        <f>VLOOKUP(B19, 'New SY MASTER'!$E$2:$X$86, 10, FALSE)</f>
        <v>46304</v>
      </c>
      <c r="E19" s="214" t="str">
        <f>VLOOKUP(B19, 'New SY MASTER'!$E$2:$X$86, 19, FALSE)</f>
        <v>N</v>
      </c>
      <c r="F19" s="214" t="str">
        <f>VLOOKUP(B19, 'New SY MASTER'!$E$2:$X$86, 20, FALSE)</f>
        <v>N</v>
      </c>
      <c r="G19" s="214" t="str">
        <f>VLOOKUP(B19, 'New SY MASTER'!$E$2:$X$86, 18, FALSE)</f>
        <v>Data Pull</v>
      </c>
      <c r="H19" s="214" t="str">
        <f t="shared" si="0"/>
        <v>October 2026</v>
      </c>
    </row>
    <row r="20" spans="1:8" ht="31.2" x14ac:dyDescent="0.3">
      <c r="A20" s="213" t="str">
        <f>VLOOKUP(B20, 'New SY MASTER'!$E$2:$X$104, 17, FALSE)</f>
        <v>C6 Teacher Student Linkages 2026-27</v>
      </c>
      <c r="B20" s="262" t="s">
        <v>470</v>
      </c>
      <c r="C20" s="214" t="str">
        <f>VLOOKUP(B20, 'New SY MASTER'!$E$2:$X$104, 12, FALSE)</f>
        <v>Open Through</v>
      </c>
      <c r="D20" s="214">
        <f>VLOOKUP(B20, 'New SY MASTER'!$E$2:$X$104, 13, FALSE)</f>
        <v>46304</v>
      </c>
      <c r="E20" s="214" t="str">
        <f>VLOOKUP(B20, 'New SY MASTER'!$E$2:$X$104, 19, FALSE)</f>
        <v>N</v>
      </c>
      <c r="F20" s="214" t="str">
        <f>VLOOKUP(B20, 'New SY MASTER'!$E$2:$X$104, 20, FALSE)</f>
        <v>N</v>
      </c>
      <c r="G20" s="214" t="str">
        <f>VLOOKUP(B20, 'New SY MASTER'!$E$2:$X$104, 18, FALSE)</f>
        <v>Standard Collection</v>
      </c>
      <c r="H20" s="214" t="str">
        <f t="shared" si="0"/>
        <v>October 2026</v>
      </c>
    </row>
    <row r="21" spans="1:8" x14ac:dyDescent="0.3">
      <c r="A21" s="213" t="s">
        <v>639</v>
      </c>
      <c r="B21" s="213" t="str">
        <f>VLOOKUP(A21, 'New SY MASTER'!$D$9:$T$96, 3, FALSE)</f>
        <v>Student Teachers</v>
      </c>
      <c r="C21" s="214">
        <f>VLOOKUP(A21, 'New SY MASTER'!$D$9:$T$104, 13, FALSE)</f>
        <v>46296</v>
      </c>
      <c r="D21" s="214">
        <f>VLOOKUP(A21, 'New SY MASTER'!$D$9:$T$96, 14, FALSE)</f>
        <v>46304</v>
      </c>
      <c r="E21" s="214" t="str">
        <f>VLOOKUP(A21, 'New SY MASTER'!$D$9:$X$96, 20, FALSE)</f>
        <v>Y</v>
      </c>
      <c r="F21" s="214" t="str">
        <f>VLOOKUP(A21, 'New SY MASTER'!$D$9:$X$96, 21, FALSE)</f>
        <v>N</v>
      </c>
      <c r="G21" s="214" t="str">
        <f>VLOOKUP(A21, 'New SY MASTER'!$D$9:$V$96, 19, FALSE)</f>
        <v>Standard Collection</v>
      </c>
      <c r="H21" s="244" t="str">
        <f t="shared" si="0"/>
        <v>October 2026</v>
      </c>
    </row>
    <row r="22" spans="1:8" x14ac:dyDescent="0.3">
      <c r="A22" s="213" t="s">
        <v>536</v>
      </c>
      <c r="B22" s="213" t="str">
        <f>VLOOKUP(A22, 'New SY MASTER'!$D$9:$T$96, 3, FALSE)</f>
        <v>Title III Nonpublic Student Count</v>
      </c>
      <c r="C22" s="214">
        <f>VLOOKUP(A22, 'New SY MASTER'!$D$9:$T$96, 13, FALSE)</f>
        <v>46296</v>
      </c>
      <c r="D22" s="214">
        <f>VLOOKUP(A22, 'New SY MASTER'!$D$9:$T$96, 14, FALSE)</f>
        <v>46304</v>
      </c>
      <c r="E22" s="214" t="str">
        <f>VLOOKUP(A22, 'New SY MASTER'!$D$9:$X$96, 20, FALSE)</f>
        <v>Y</v>
      </c>
      <c r="F22" s="214" t="str">
        <f>VLOOKUP(A22, 'New SY MASTER'!$D$9:$X$96, 21, FALSE)</f>
        <v>Y</v>
      </c>
      <c r="G22" s="214" t="str">
        <f>VLOOKUP(A22, 'New SY MASTER'!$D$9:$V$96, 19, FALSE)</f>
        <v>Standard Collection</v>
      </c>
      <c r="H22" s="244" t="str">
        <f t="shared" si="0"/>
        <v>October 2026</v>
      </c>
    </row>
    <row r="23" spans="1:8" ht="46.8" x14ac:dyDescent="0.3">
      <c r="A23" s="213" t="s">
        <v>537</v>
      </c>
      <c r="B23" s="213" t="str">
        <f>VLOOKUP(A23, 'New SY MASTER'!$D$9:$T$96, 3, FALSE)</f>
        <v>(a) Professional Personnel
(b) Support Personnel
(c) EL Coordinator</v>
      </c>
      <c r="C23" s="214">
        <f>VLOOKUP(A24, 'New SY MASTER'!$D$9:$T$96, 13, FALSE)</f>
        <v>46296</v>
      </c>
      <c r="D23" s="214">
        <f>VLOOKUP(A23, 'New SY MASTER'!$D$9:$T$96, 14, FALSE)</f>
        <v>46304</v>
      </c>
      <c r="E23" s="214" t="str">
        <f>VLOOKUP(A23, 'New SY MASTER'!$D$9:$X$96, 20, FALSE)</f>
        <v>Y</v>
      </c>
      <c r="F23" s="214" t="str">
        <f>VLOOKUP(A23, 'New SY MASTER'!$D$9:$X$96, 21, FALSE)</f>
        <v>Y</v>
      </c>
      <c r="G23" s="214" t="str">
        <f>VLOOKUP(A23, 'New SY MASTER'!$D$9:$V$96, 19, FALSE)</f>
        <v>Standard Collection</v>
      </c>
      <c r="H23" s="244" t="str">
        <f t="shared" si="0"/>
        <v>October 2026</v>
      </c>
    </row>
    <row r="24" spans="1:8" ht="31.2" x14ac:dyDescent="0.3">
      <c r="A24" s="213" t="s">
        <v>538</v>
      </c>
      <c r="B24" s="213" t="str">
        <f>VLOOKUP(A24, 'New SY MASTER'!$D$9:$T$96, 3, FALSE)</f>
        <v>Professional Staff Vacancy</v>
      </c>
      <c r="C24" s="214">
        <f>VLOOKUP(A24, 'New SY MASTER'!$D$9:$T$96, 13, FALSE)</f>
        <v>46296</v>
      </c>
      <c r="D24" s="214">
        <f>VLOOKUP(A24, 'New SY MASTER'!$D$9:$T$96, 14, FALSE)</f>
        <v>46304</v>
      </c>
      <c r="E24" s="214" t="str">
        <f>VLOOKUP(A24, 'New SY MASTER'!$D$9:$X$96, 20, FALSE)</f>
        <v>Y</v>
      </c>
      <c r="F24" s="214" t="str">
        <f>VLOOKUP(A24, 'New SY MASTER'!$D$9:$X$96, 21, FALSE)</f>
        <v>Y</v>
      </c>
      <c r="G24" s="214" t="str">
        <f>VLOOKUP(A24, 'New SY MASTER'!$D$9:$V$96, 19, FALSE)</f>
        <v>Standard Collection</v>
      </c>
      <c r="H24" s="244" t="str">
        <f t="shared" si="0"/>
        <v>October 2026</v>
      </c>
    </row>
    <row r="25" spans="1:8" ht="31.2" x14ac:dyDescent="0.3">
      <c r="A25" s="213" t="s">
        <v>586</v>
      </c>
      <c r="B25" s="213" t="str">
        <f>VLOOKUP(A25, 'New SY MASTER'!$D$9:$T$96, 3, FALSE)</f>
        <v>Special Education Act 16 -- Services cost per student</v>
      </c>
      <c r="C25" s="214">
        <f>VLOOKUP(A25, 'New SY MASTER'!$D$9:$T$96, 13, FALSE)</f>
        <v>46296</v>
      </c>
      <c r="D25" s="214">
        <f>VLOOKUP(A25, 'New SY MASTER'!$D$9:$T$96, 14, FALSE)</f>
        <v>46304</v>
      </c>
      <c r="E25" s="214" t="str">
        <f>VLOOKUP(A25, 'New SY MASTER'!$D$9:$X$96, 20, FALSE)</f>
        <v>Y</v>
      </c>
      <c r="F25" s="214" t="str">
        <f>VLOOKUP(A25, 'New SY MASTER'!$D$9:$X$96, 21, FALSE)</f>
        <v>N</v>
      </c>
      <c r="G25" s="214" t="str">
        <f>VLOOKUP(A25, 'New SY MASTER'!$D$9:$V$96, 19, FALSE)</f>
        <v>Standard Collection</v>
      </c>
      <c r="H25" s="244" t="str">
        <f t="shared" si="0"/>
        <v>October 2026</v>
      </c>
    </row>
    <row r="26" spans="1:8" ht="31.2" x14ac:dyDescent="0.3">
      <c r="A26" s="213" t="s">
        <v>534</v>
      </c>
      <c r="B26" s="213" t="str">
        <f>VLOOKUP(A26, 'New SY MASTER'!$D$9:$T$96, 3, FALSE)</f>
        <v>(a) Student (October 1)
(b) Programs</v>
      </c>
      <c r="C26" s="214">
        <f>VLOOKUP(A26, 'New SY MASTER'!$D$9:$T$96, 13, FALSE)</f>
        <v>46296</v>
      </c>
      <c r="D26" s="214">
        <f>VLOOKUP(A26, 'New SY MASTER'!$D$9:$T$96, 14, FALSE)</f>
        <v>46304</v>
      </c>
      <c r="E26" s="214" t="str">
        <f>VLOOKUP(A26, 'New SY MASTER'!$D$9:$X$96, 20, FALSE)</f>
        <v>Y</v>
      </c>
      <c r="F26" s="214" t="str">
        <f>VLOOKUP(A26, 'New SY MASTER'!$D$9:$X$96, 21, FALSE)</f>
        <v>Y</v>
      </c>
      <c r="G26" s="214" t="str">
        <f>VLOOKUP(A26, 'New SY MASTER'!$D$9:$V$96, 19, FALSE)</f>
        <v>Standard Collection</v>
      </c>
      <c r="H26" s="244" t="str">
        <f t="shared" si="0"/>
        <v>October 2026</v>
      </c>
    </row>
    <row r="27" spans="1:8" ht="31.2" x14ac:dyDescent="0.3">
      <c r="A27" s="213" t="s">
        <v>535</v>
      </c>
      <c r="B27" s="213" t="str">
        <f>VLOOKUP(A27, 'New SY MASTER'!$D$9:$T$96, 3, FALSE)</f>
        <v>Child Accounting SD &amp; CS (kindergarten starting age)</v>
      </c>
      <c r="C27" s="214">
        <f>VLOOKUP(A27, 'New SY MASTER'!$D$9:$T$96, 13, FALSE)</f>
        <v>46296</v>
      </c>
      <c r="D27" s="214">
        <f>VLOOKUP(A27, 'New SY MASTER'!$D$9:$T$96, 14, FALSE)</f>
        <v>46304</v>
      </c>
      <c r="E27" s="214" t="str">
        <f>VLOOKUP(A27, 'New SY MASTER'!$D$9:$X$96, 20, FALSE)</f>
        <v>Y</v>
      </c>
      <c r="F27" s="214" t="str">
        <f>VLOOKUP(A27, 'New SY MASTER'!$D$9:$X$96, 21, FALSE)</f>
        <v>N</v>
      </c>
      <c r="G27" s="214" t="str">
        <f>VLOOKUP(A27, 'New SY MASTER'!$D$9:$V$96, 19, FALSE)</f>
        <v>Standard Collection</v>
      </c>
      <c r="H27" s="244" t="str">
        <f t="shared" si="0"/>
        <v>October 2026</v>
      </c>
    </row>
    <row r="28" spans="1:8" x14ac:dyDescent="0.3">
      <c r="A28" s="213" t="s">
        <v>489</v>
      </c>
      <c r="B28" s="225" t="s">
        <v>490</v>
      </c>
      <c r="C28" s="214" t="s">
        <v>180</v>
      </c>
      <c r="D28" s="214">
        <f>'New PIMS Refresh Schedule'!B14</f>
        <v>46311</v>
      </c>
      <c r="E28" s="214" t="s">
        <v>180</v>
      </c>
      <c r="F28" s="214" t="s">
        <v>180</v>
      </c>
      <c r="G28" s="214" t="s">
        <v>489</v>
      </c>
      <c r="H28" s="214" t="str">
        <f t="shared" si="0"/>
        <v>October 2026</v>
      </c>
    </row>
    <row r="29" spans="1:8" ht="31.2" x14ac:dyDescent="0.3">
      <c r="A29" s="213" t="str">
        <f>VLOOKUP(B29, 'New SY MASTER'!$E$2:$X$104, 17, FALSE)</f>
        <v>C6 Student Updates 2026-27</v>
      </c>
      <c r="B29" s="225" t="s">
        <v>611</v>
      </c>
      <c r="C29" s="214">
        <f>VLOOKUP(B29, 'New SY MASTER'!$E$2:$X$86, 9, FALSE)</f>
        <v>46322</v>
      </c>
      <c r="D29" s="214">
        <f>VLOOKUP(B29, 'New SY MASTER'!$E$2:$X$86, 10, FALSE)</f>
        <v>46322</v>
      </c>
      <c r="E29" s="214" t="str">
        <f>VLOOKUP(B29, 'New SY MASTER'!$E$2:$X$86, 19, FALSE)</f>
        <v>N</v>
      </c>
      <c r="F29" s="214" t="str">
        <f>VLOOKUP(B29, 'New SY MASTER'!$E$2:$X$86, 20, FALSE)</f>
        <v>Y</v>
      </c>
      <c r="G29" s="214" t="str">
        <f>VLOOKUP(B29, 'New SY MASTER'!$E$2:$X$86, 18, FALSE)</f>
        <v>Internal Snapshot</v>
      </c>
      <c r="H29" s="214" t="str">
        <f t="shared" si="0"/>
        <v>October 2026</v>
      </c>
    </row>
    <row r="30" spans="1:8" x14ac:dyDescent="0.3">
      <c r="A30" s="213" t="s">
        <v>489</v>
      </c>
      <c r="B30" s="225" t="s">
        <v>490</v>
      </c>
      <c r="C30" s="214" t="s">
        <v>180</v>
      </c>
      <c r="D30" s="214">
        <f>'New PIMS Refresh Schedule'!B15</f>
        <v>46325</v>
      </c>
      <c r="E30" s="214" t="s">
        <v>180</v>
      </c>
      <c r="F30" s="214" t="s">
        <v>180</v>
      </c>
      <c r="G30" s="214" t="s">
        <v>489</v>
      </c>
      <c r="H30" s="214" t="str">
        <f t="shared" si="0"/>
        <v>October 2026</v>
      </c>
    </row>
    <row r="31" spans="1:8" x14ac:dyDescent="0.3">
      <c r="A31" s="213" t="s">
        <v>561</v>
      </c>
      <c r="B31" s="213" t="str">
        <f>VLOOKUP(A31, 'New SY MASTER'!$D$9:$T$96, 3, FALSE)</f>
        <v>Act 35</v>
      </c>
      <c r="C31" s="214">
        <f>VLOOKUP(A31, 'New SY MASTER'!$D$9:$T$96, 13, FALSE)</f>
        <v>46296</v>
      </c>
      <c r="D31" s="214">
        <f>VLOOKUP(A31, 'New SY MASTER'!$D$9:$T$96, 14, FALSE)</f>
        <v>46329</v>
      </c>
      <c r="E31" s="214" t="str">
        <f>VLOOKUP(A31, 'New SY MASTER'!$D$9:$X$96, 20, FALSE)</f>
        <v>Y</v>
      </c>
      <c r="F31" s="214" t="str">
        <f>VLOOKUP(A31, 'New SY MASTER'!$D$9:$X$96, 21, FALSE)</f>
        <v>Y</v>
      </c>
      <c r="G31" s="214" t="str">
        <f>VLOOKUP(A31, 'New SY MASTER'!$D$9:$V$96, 19, FALSE)</f>
        <v>Standard Collection</v>
      </c>
      <c r="H31" s="244" t="str">
        <f t="shared" si="0"/>
        <v>November 2026</v>
      </c>
    </row>
    <row r="32" spans="1:8" ht="42.6" customHeight="1" x14ac:dyDescent="0.3">
      <c r="A32" s="213" t="str">
        <f>VLOOKUP(B32, 'New SY MASTER'!$E$2:$X$104, 17, FALSE)</f>
        <v>(a) C6 Student Updates 2026-27
(b) C6 Staff Updates 2026-27
(c) C6 Staff Updates 2026-27</v>
      </c>
      <c r="B32" s="172" t="s">
        <v>480</v>
      </c>
      <c r="C32" s="214" t="str">
        <f>VLOOKUP(B32, 'New SY MASTER'!$E$2:$X$86, 9, FALSE)</f>
        <v>N/A</v>
      </c>
      <c r="D32" s="214">
        <f>VLOOKUP(B32, 'New SY MASTER'!$E$2:$X$86, 10, FALSE)</f>
        <v>46331</v>
      </c>
      <c r="E32" s="214" t="str">
        <f>VLOOKUP(B32, 'New SY MASTER'!$E$2:$X$86, 19, FALSE)</f>
        <v>N</v>
      </c>
      <c r="F32" s="214" t="str">
        <f>VLOOKUP(B32, 'New SY MASTER'!$E$2:$X$86, 20, FALSE)</f>
        <v>N</v>
      </c>
      <c r="G32" s="214" t="str">
        <f>VLOOKUP(B32, 'New SY MASTER'!$E$2:$X$86, 18, FALSE)</f>
        <v>Data Pull</v>
      </c>
      <c r="H32" s="214" t="str">
        <f t="shared" si="0"/>
        <v>November 2026</v>
      </c>
    </row>
    <row r="33" spans="1:10" ht="31.2" x14ac:dyDescent="0.3">
      <c r="A33" s="213" t="str">
        <f>VLOOKUP(B33, 'New SY MASTER'!$E$2:$X$104, 17, FALSE)</f>
        <v>C6 Teacher Student Linkages 2026-27</v>
      </c>
      <c r="B33" s="262" t="s">
        <v>471</v>
      </c>
      <c r="C33" s="214" t="str">
        <f>VLOOKUP(B33, 'New SY MASTER'!$E$2:$X$104, 12, FALSE)</f>
        <v>Open Through</v>
      </c>
      <c r="D33" s="214">
        <f>VLOOKUP(B33, 'New SY MASTER'!$E$2:$X$104, 13, FALSE)</f>
        <v>46331</v>
      </c>
      <c r="E33" s="214" t="str">
        <f>VLOOKUP(B33, 'New SY MASTER'!$E$2:$X$104, 19, FALSE)</f>
        <v>N</v>
      </c>
      <c r="F33" s="214" t="str">
        <f>VLOOKUP(B33, 'New SY MASTER'!$E$2:$X$104, 20, FALSE)</f>
        <v>N</v>
      </c>
      <c r="G33" s="214" t="str">
        <f>VLOOKUP(B33, 'New SY MASTER'!$E$2:$X$104, 18, FALSE)</f>
        <v>Standard Collection</v>
      </c>
      <c r="H33" s="214" t="str">
        <f t="shared" si="0"/>
        <v>November 2026</v>
      </c>
    </row>
    <row r="34" spans="1:10" ht="31.2" x14ac:dyDescent="0.3">
      <c r="A34" s="213" t="str">
        <f>VLOOKUP(B34, 'New SY MASTER'!E15:X97, 17, FALSE)</f>
        <v>C6 Student Updates 2026-27</v>
      </c>
      <c r="B34" s="225" t="s">
        <v>466</v>
      </c>
      <c r="C34" s="214">
        <f>VLOOKUP(B34, 'New SY MASTER'!$E$2:$X$86, 9, FALSE)</f>
        <v>46331</v>
      </c>
      <c r="D34" s="214">
        <f>VLOOKUP(B34, 'New SY MASTER'!$E$2:$X$86, 10, FALSE)</f>
        <v>46331</v>
      </c>
      <c r="E34" s="214" t="str">
        <f>VLOOKUP(B34, 'New SY MASTER'!$E$2:$X$86, 19, FALSE)</f>
        <v>N</v>
      </c>
      <c r="F34" s="214" t="str">
        <f>VLOOKUP(B34, 'New SY MASTER'!$E$2:$X$86, 20, FALSE)</f>
        <v>N</v>
      </c>
      <c r="G34" s="214" t="str">
        <f>VLOOKUP(B34, 'New SY MASTER'!$E$2:$X$86, 18, FALSE)</f>
        <v>Internal Snapshot</v>
      </c>
      <c r="H34" s="214" t="str">
        <f t="shared" si="0"/>
        <v>November 2026</v>
      </c>
    </row>
    <row r="35" spans="1:10" x14ac:dyDescent="0.3">
      <c r="A35" s="213" t="s">
        <v>489</v>
      </c>
      <c r="B35" s="225" t="s">
        <v>490</v>
      </c>
      <c r="C35" s="214" t="s">
        <v>180</v>
      </c>
      <c r="D35" s="214">
        <f>'New PIMS Refresh Schedule'!B16</f>
        <v>46339</v>
      </c>
      <c r="E35" s="214" t="s">
        <v>180</v>
      </c>
      <c r="F35" s="214" t="s">
        <v>180</v>
      </c>
      <c r="G35" s="214" t="s">
        <v>489</v>
      </c>
      <c r="H35" s="214" t="str">
        <f t="shared" si="0"/>
        <v>November 2026</v>
      </c>
    </row>
    <row r="36" spans="1:10" x14ac:dyDescent="0.3">
      <c r="A36" s="213" t="s">
        <v>489</v>
      </c>
      <c r="B36" s="225" t="s">
        <v>490</v>
      </c>
      <c r="C36" s="214" t="s">
        <v>180</v>
      </c>
      <c r="D36" s="214">
        <f>'New PIMS Refresh Schedule'!B17</f>
        <v>46346</v>
      </c>
      <c r="E36" s="214" t="s">
        <v>180</v>
      </c>
      <c r="F36" s="214" t="s">
        <v>180</v>
      </c>
      <c r="G36" s="214" t="s">
        <v>489</v>
      </c>
      <c r="H36" s="214" t="str">
        <f t="shared" si="0"/>
        <v>November 2026</v>
      </c>
    </row>
    <row r="37" spans="1:10" ht="46.8" x14ac:dyDescent="0.3">
      <c r="A37" s="213" t="str">
        <f>VLOOKUP(B37, 'New SY MASTER'!$E$2:$X$104, 17, FALSE)</f>
        <v>(a) C6 Student Updates 2026-27
(b) C6 Staff Updates 2026-27</v>
      </c>
      <c r="B37" s="172" t="s">
        <v>481</v>
      </c>
      <c r="C37" s="214" t="str">
        <f>VLOOKUP(B37, 'New SY MASTER'!$E$2:$X$86, 9, FALSE)</f>
        <v>N/A</v>
      </c>
      <c r="D37" s="214">
        <f>VLOOKUP(B37, 'New SY MASTER'!$E$2:$X$86, 10, FALSE)</f>
        <v>46357</v>
      </c>
      <c r="E37" s="214" t="str">
        <f>VLOOKUP(B37, 'New SY MASTER'!$E$2:$X$86, 19, FALSE)</f>
        <v>N</v>
      </c>
      <c r="F37" s="214" t="str">
        <f>VLOOKUP(B37, 'New SY MASTER'!$E$2:$X$86, 20, FALSE)</f>
        <v>N</v>
      </c>
      <c r="G37" s="214" t="str">
        <f>VLOOKUP(B37, 'New SY MASTER'!$E$2:$X$86, 18, FALSE)</f>
        <v>Data Pull</v>
      </c>
      <c r="H37" s="214" t="str">
        <f t="shared" si="0"/>
        <v>December 2026</v>
      </c>
    </row>
    <row r="38" spans="1:10" ht="31.2" x14ac:dyDescent="0.3">
      <c r="A38" s="213" t="str">
        <f>VLOOKUP(B38, 'New SY MASTER'!$E$2:$X$104, 17, FALSE)</f>
        <v>C6 Teacher Student Linkages 2026-27</v>
      </c>
      <c r="B38" s="262" t="s">
        <v>472</v>
      </c>
      <c r="C38" s="214" t="str">
        <f>VLOOKUP(B38, 'New SY MASTER'!$E$2:$X$104, 12, FALSE)</f>
        <v>Open Through</v>
      </c>
      <c r="D38" s="214">
        <f>VLOOKUP(B38, 'New SY MASTER'!$E$2:$X$104, 13, FALSE)</f>
        <v>46357</v>
      </c>
      <c r="E38" s="214" t="str">
        <f>VLOOKUP(B38, 'New SY MASTER'!$E$2:$X$104, 19, FALSE)</f>
        <v>N</v>
      </c>
      <c r="F38" s="214" t="str">
        <f>VLOOKUP(B38, 'New SY MASTER'!$E$2:$X$104, 20, FALSE)</f>
        <v>N</v>
      </c>
      <c r="G38" s="214" t="str">
        <f>VLOOKUP(B38, 'New SY MASTER'!$E$2:$X$104, 18, FALSE)</f>
        <v>Standard Collection</v>
      </c>
      <c r="H38" s="214" t="str">
        <f t="shared" si="0"/>
        <v>December 2026</v>
      </c>
    </row>
    <row r="39" spans="1:10" x14ac:dyDescent="0.3">
      <c r="A39" s="213" t="s">
        <v>489</v>
      </c>
      <c r="B39" s="225" t="s">
        <v>490</v>
      </c>
      <c r="C39" s="214" t="s">
        <v>180</v>
      </c>
      <c r="D39" s="214">
        <f>'New PIMS Refresh Schedule'!B18</f>
        <v>46367</v>
      </c>
      <c r="E39" s="214" t="s">
        <v>180</v>
      </c>
      <c r="F39" s="214" t="s">
        <v>180</v>
      </c>
      <c r="G39" s="214" t="s">
        <v>489</v>
      </c>
      <c r="H39" s="214" t="str">
        <f t="shared" si="0"/>
        <v>December 2026</v>
      </c>
    </row>
    <row r="40" spans="1:10" x14ac:dyDescent="0.3">
      <c r="A40" s="213" t="s">
        <v>489</v>
      </c>
      <c r="B40" s="225" t="s">
        <v>490</v>
      </c>
      <c r="C40" s="214" t="s">
        <v>180</v>
      </c>
      <c r="D40" s="214">
        <f>'New PIMS Refresh Schedule'!B19</f>
        <v>46373</v>
      </c>
      <c r="E40" s="214" t="s">
        <v>180</v>
      </c>
      <c r="F40" s="214" t="s">
        <v>180</v>
      </c>
      <c r="G40" s="214" t="s">
        <v>489</v>
      </c>
      <c r="H40" s="214" t="str">
        <f t="shared" si="0"/>
        <v>December 2026</v>
      </c>
    </row>
    <row r="41" spans="1:10" x14ac:dyDescent="0.3">
      <c r="A41" s="213" t="s">
        <v>539</v>
      </c>
      <c r="B41" s="213" t="str">
        <f>VLOOKUP(A41, 'New SY MASTER'!$D$9:$T$96, 3, FALSE)</f>
        <v>Special Education 12/1 Count</v>
      </c>
      <c r="C41" s="214">
        <f>VLOOKUP(A41, 'New SY MASTER'!$D$9:$T$96, 13, FALSE)</f>
        <v>46357</v>
      </c>
      <c r="D41" s="214">
        <f>VLOOKUP(A41, 'New SY MASTER'!$D$9:$T$96, 14, FALSE)</f>
        <v>46374</v>
      </c>
      <c r="E41" s="214" t="str">
        <f>VLOOKUP(A41, 'New SY MASTER'!$D$9:$X$96, 20, FALSE)</f>
        <v>Y</v>
      </c>
      <c r="F41" s="214" t="str">
        <f>VLOOKUP(A41, 'New SY MASTER'!$D$9:$X$96, 21, FALSE)</f>
        <v>N</v>
      </c>
      <c r="G41" s="214" t="str">
        <f>VLOOKUP(A41, 'New SY MASTER'!$D$9:$V$96, 19, FALSE)</f>
        <v>Standard Collection</v>
      </c>
      <c r="H41" s="244" t="str">
        <f t="shared" si="0"/>
        <v>December 2026</v>
      </c>
      <c r="J41" s="217" t="s">
        <v>414</v>
      </c>
    </row>
    <row r="42" spans="1:10" ht="46.8" x14ac:dyDescent="0.3">
      <c r="A42" s="213" t="str">
        <f>VLOOKUP(B42, 'New SY MASTER'!$E$2:$X$104, 17, FALSE)</f>
        <v>(a) C6 Student Updates 2026-27
(b) C6 Staff Updates 2026-27</v>
      </c>
      <c r="B42" s="172" t="s">
        <v>482</v>
      </c>
      <c r="C42" s="214" t="str">
        <f>VLOOKUP(B42, 'New SY MASTER'!$E$2:$X$86, 9, FALSE)</f>
        <v>N/A</v>
      </c>
      <c r="D42" s="214">
        <f>VLOOKUP(B42, 'New SY MASTER'!$E$2:$X$86, 10, FALSE)</f>
        <v>46392</v>
      </c>
      <c r="E42" s="214" t="str">
        <f>VLOOKUP(B42, 'New SY MASTER'!$E$2:$X$86, 19, FALSE)</f>
        <v>N</v>
      </c>
      <c r="F42" s="214" t="str">
        <f>VLOOKUP(B42, 'New SY MASTER'!$E$2:$X$86, 20, FALSE)</f>
        <v>N</v>
      </c>
      <c r="G42" s="214" t="str">
        <f>VLOOKUP(B42, 'New SY MASTER'!$E$2:$X$86, 18, FALSE)</f>
        <v>Data Pull</v>
      </c>
      <c r="H42" s="214" t="str">
        <f t="shared" si="0"/>
        <v>January 2027</v>
      </c>
    </row>
    <row r="43" spans="1:10" ht="31.2" x14ac:dyDescent="0.3">
      <c r="A43" s="213" t="str">
        <f>VLOOKUP(B43, 'New SY MASTER'!$E$2:$X$104, 17, FALSE)</f>
        <v>C6 Teacher Student Linkages 2026-27</v>
      </c>
      <c r="B43" s="262" t="s">
        <v>473</v>
      </c>
      <c r="C43" s="214" t="str">
        <f>VLOOKUP(B43, 'New SY MASTER'!$E$2:$X$104, 12, FALSE)</f>
        <v>Open Through</v>
      </c>
      <c r="D43" s="214">
        <f>VLOOKUP(B43, 'New SY MASTER'!$E$2:$X$104, 13, FALSE)</f>
        <v>46392</v>
      </c>
      <c r="E43" s="214" t="str">
        <f>VLOOKUP(B43, 'New SY MASTER'!$E$2:$X$104, 19, FALSE)</f>
        <v>N</v>
      </c>
      <c r="F43" s="214" t="str">
        <f>VLOOKUP(B43, 'New SY MASTER'!$E$2:$X$104, 20, FALSE)</f>
        <v>N</v>
      </c>
      <c r="G43" s="214" t="str">
        <f>VLOOKUP(B43, 'New SY MASTER'!$E$2:$X$104, 18, FALSE)</f>
        <v>Standard Collection</v>
      </c>
      <c r="H43" s="214" t="str">
        <f t="shared" si="0"/>
        <v>January 2027</v>
      </c>
    </row>
    <row r="44" spans="1:10" x14ac:dyDescent="0.3">
      <c r="A44" s="213" t="s">
        <v>489</v>
      </c>
      <c r="B44" s="225" t="s">
        <v>490</v>
      </c>
      <c r="C44" s="214" t="s">
        <v>180</v>
      </c>
      <c r="D44" s="214">
        <f>'New PIMS Refresh Schedule'!B20</f>
        <v>46395</v>
      </c>
      <c r="E44" s="214" t="s">
        <v>180</v>
      </c>
      <c r="F44" s="214" t="s">
        <v>180</v>
      </c>
      <c r="G44" s="214" t="s">
        <v>489</v>
      </c>
      <c r="H44" s="214" t="str">
        <f t="shared" si="0"/>
        <v>January 2027</v>
      </c>
    </row>
    <row r="45" spans="1:10" ht="62.4" x14ac:dyDescent="0.3">
      <c r="A45" s="213" t="str">
        <f>VLOOKUP(B45, 'New SY MASTER'!$E$2:$X$104, 17, FALSE)</f>
        <v>C6 Student Updates 2026-27</v>
      </c>
      <c r="B45" s="225" t="s">
        <v>91</v>
      </c>
      <c r="C45" s="214" t="str">
        <f>VLOOKUP(B45, 'New SY MASTER'!$E$2:$X$86, 9, FALSE)</f>
        <v>As of 1/19 
(Snapshot date will display as 1/18 on reports)</v>
      </c>
      <c r="D45" s="214">
        <f>VLOOKUP(B45, 'New SY MASTER'!$E$2:$X$86, 10, FALSE)</f>
        <v>46406</v>
      </c>
      <c r="E45" s="214" t="str">
        <f>VLOOKUP(B45, 'New SY MASTER'!$E$2:$X$86, 19, FALSE)</f>
        <v>N</v>
      </c>
      <c r="F45" s="214" t="str">
        <f>VLOOKUP(B45, 'New SY MASTER'!$E$2:$X$86, 20, FALSE)</f>
        <v>N</v>
      </c>
      <c r="G45" s="214" t="str">
        <f>VLOOKUP(B45, 'New SY MASTER'!$E$2:$X$86, 18, FALSE)</f>
        <v>Internal Snapshot</v>
      </c>
      <c r="H45" s="214" t="str">
        <f t="shared" ref="H45:H76" si="1">TEXT(D45, "mmmm yyyy")</f>
        <v>January 2027</v>
      </c>
    </row>
    <row r="46" spans="1:10" x14ac:dyDescent="0.3">
      <c r="A46" s="213" t="s">
        <v>489</v>
      </c>
      <c r="B46" s="225" t="s">
        <v>490</v>
      </c>
      <c r="C46" s="214" t="s">
        <v>180</v>
      </c>
      <c r="D46" s="214">
        <f>'New PIMS Refresh Schedule'!B21</f>
        <v>46409</v>
      </c>
      <c r="E46" s="214" t="s">
        <v>180</v>
      </c>
      <c r="F46" s="214" t="s">
        <v>180</v>
      </c>
      <c r="G46" s="214" t="s">
        <v>489</v>
      </c>
      <c r="H46" s="214" t="str">
        <f t="shared" si="1"/>
        <v>January 2027</v>
      </c>
    </row>
    <row r="47" spans="1:10" ht="31.2" x14ac:dyDescent="0.3">
      <c r="A47" s="213" t="s">
        <v>562</v>
      </c>
      <c r="B47" s="213" t="str">
        <f>VLOOKUP(A47, 'New SY MASTER'!$D$9:$T$96, 3, FALSE)</f>
        <v>Professional Staff Vacancy</v>
      </c>
      <c r="C47" s="214">
        <f>VLOOKUP(A47, 'New SY MASTER'!$D$9:$T$96, 13, FALSE)</f>
        <v>46389</v>
      </c>
      <c r="D47" s="214">
        <f>VLOOKUP(A47, 'New SY MASTER'!$D$9:$T$96, 14, FALSE)</f>
        <v>46417</v>
      </c>
      <c r="E47" s="214" t="str">
        <f>VLOOKUP(A47, 'New SY MASTER'!$D$9:$X$96, 20, FALSE)</f>
        <v>Y</v>
      </c>
      <c r="F47" s="214" t="str">
        <f>VLOOKUP(A47, 'New SY MASTER'!$D$9:$X$96, 21, FALSE)</f>
        <v>N</v>
      </c>
      <c r="G47" s="214" t="str">
        <f>VLOOKUP(A47, 'New SY MASTER'!$D$9:$V$96, 19, FALSE)</f>
        <v>Standard Collection</v>
      </c>
      <c r="H47" s="244" t="str">
        <f t="shared" si="1"/>
        <v>January 2027</v>
      </c>
    </row>
    <row r="48" spans="1:10" ht="46.8" x14ac:dyDescent="0.3">
      <c r="A48" s="213" t="str">
        <f>VLOOKUP(B48, 'New SY MASTER'!$E$2:$X$104, 17, FALSE)</f>
        <v>(a) C6 Student Updates 2026-27
(b) C6 Staff Updates 2026-27</v>
      </c>
      <c r="B48" s="173" t="s">
        <v>483</v>
      </c>
      <c r="C48" s="214" t="str">
        <f>VLOOKUP(B48, 'New SY MASTER'!$E$2:$X$86, 9, FALSE)</f>
        <v>N/A</v>
      </c>
      <c r="D48" s="214">
        <f>VLOOKUP(B48, 'New SY MASTER'!$E$2:$X$86, 10, FALSE)</f>
        <v>46420</v>
      </c>
      <c r="E48" s="214" t="str">
        <f>VLOOKUP(B48, 'New SY MASTER'!$E$2:$X$86, 19, FALSE)</f>
        <v>N</v>
      </c>
      <c r="F48" s="214" t="str">
        <f>VLOOKUP(B48, 'New SY MASTER'!$E$2:$X$86, 20, FALSE)</f>
        <v>N</v>
      </c>
      <c r="G48" s="214" t="str">
        <f>VLOOKUP(B48, 'New SY MASTER'!$E$2:$X$86, 18, FALSE)</f>
        <v>Data Pull</v>
      </c>
      <c r="H48" s="214" t="str">
        <f t="shared" si="1"/>
        <v>February 2027</v>
      </c>
    </row>
    <row r="49" spans="1:8" ht="31.2" x14ac:dyDescent="0.3">
      <c r="A49" s="213" t="str">
        <f>VLOOKUP(B49, 'New SY MASTER'!$E$2:$X$104, 17, FALSE)</f>
        <v>C6 Teacher Student Linkages 2026-27</v>
      </c>
      <c r="B49" s="262" t="s">
        <v>474</v>
      </c>
      <c r="C49" s="214" t="str">
        <f>VLOOKUP(B49, 'New SY MASTER'!$E$2:$X$104, 12, FALSE)</f>
        <v>Open Through</v>
      </c>
      <c r="D49" s="214">
        <f>VLOOKUP(B49, 'New SY MASTER'!$E$2:$X$104, 13, FALSE)</f>
        <v>46420</v>
      </c>
      <c r="E49" s="214" t="str">
        <f>VLOOKUP(B49, 'New SY MASTER'!$E$2:$X$104, 19, FALSE)</f>
        <v>N</v>
      </c>
      <c r="F49" s="214" t="str">
        <f>VLOOKUP(B49, 'New SY MASTER'!$E$2:$X$104, 20, FALSE)</f>
        <v>N</v>
      </c>
      <c r="G49" s="214" t="str">
        <f>VLOOKUP(B49, 'New SY MASTER'!$E$2:$X$104, 18, FALSE)</f>
        <v>Standard Collection</v>
      </c>
      <c r="H49" s="214" t="str">
        <f t="shared" si="1"/>
        <v>February 2027</v>
      </c>
    </row>
    <row r="50" spans="1:8" ht="31.2" x14ac:dyDescent="0.3">
      <c r="A50" s="213" t="str">
        <f>VLOOKUP(B50, 'New SY MASTER'!$E$2:$X$104, 17, FALSE)</f>
        <v>C6 Student Updates 2026-27</v>
      </c>
      <c r="B50" s="225" t="s">
        <v>523</v>
      </c>
      <c r="C50" s="214" t="str">
        <f>VLOOKUP(B50, 'New SY MASTER'!$E$2:$X$86, 9, FALSE)</f>
        <v>N/A</v>
      </c>
      <c r="D50" s="214">
        <f>VLOOKUP(B50, 'New SY MASTER'!$E$2:$X$86, 10, FALSE)</f>
        <v>46421</v>
      </c>
      <c r="E50" s="214" t="str">
        <f>VLOOKUP(B50, 'New SY MASTER'!$E$2:$X$86, 19, FALSE)</f>
        <v>N</v>
      </c>
      <c r="F50" s="214" t="str">
        <f>VLOOKUP(B50, 'New SY MASTER'!$E$2:$X$86, 20, FALSE)</f>
        <v>N</v>
      </c>
      <c r="G50" s="214" t="str">
        <f>VLOOKUP(B50, 'New SY MASTER'!$E$2:$X$86, 18, FALSE)</f>
        <v>Data Pull</v>
      </c>
      <c r="H50" s="214" t="str">
        <f t="shared" si="1"/>
        <v>February 2027</v>
      </c>
    </row>
    <row r="51" spans="1:8" x14ac:dyDescent="0.3">
      <c r="A51" s="213" t="str">
        <f>VLOOKUP(B51, 'New SY MASTER'!E19:X101, 17, FALSE)</f>
        <v>C6 Student Updates 2026-27</v>
      </c>
      <c r="B51" s="225" t="s">
        <v>93</v>
      </c>
      <c r="C51" s="214">
        <f>VLOOKUP(B51, 'New SY MASTER'!$E$2:$X$86, 9, FALSE)</f>
        <v>46406</v>
      </c>
      <c r="D51" s="214">
        <f>VLOOKUP(B51, 'New SY MASTER'!$E$2:$X$86, 10, FALSE)</f>
        <v>46421</v>
      </c>
      <c r="E51" s="214" t="str">
        <f>VLOOKUP(B51, 'New SY MASTER'!$E$2:$X$86, 19, FALSE)</f>
        <v>N</v>
      </c>
      <c r="F51" s="214" t="str">
        <f>VLOOKUP(B51, 'New SY MASTER'!$E$2:$X$86, 20, FALSE)</f>
        <v>Y</v>
      </c>
      <c r="G51" s="214" t="str">
        <f>VLOOKUP(B51, 'New SY MASTER'!$E$2:$X$86, 18, FALSE)</f>
        <v>Internal Snapshot</v>
      </c>
      <c r="H51" s="214" t="str">
        <f t="shared" si="1"/>
        <v>February 2027</v>
      </c>
    </row>
    <row r="52" spans="1:8" x14ac:dyDescent="0.3">
      <c r="A52" s="213" t="str">
        <f>VLOOKUP(B52, 'New SY MASTER'!$E$2:$X$104, 17, FALSE)</f>
        <v>C6 Student Updates 2026-27</v>
      </c>
      <c r="B52" s="225" t="s">
        <v>92</v>
      </c>
      <c r="C52" s="214">
        <f>VLOOKUP(B52, 'New SY MASTER'!$E$2:$X$86, 9, FALSE)</f>
        <v>46406</v>
      </c>
      <c r="D52" s="214">
        <f>VLOOKUP(B52, 'New SY MASTER'!$E$2:$X$86, 10, FALSE)</f>
        <v>46421</v>
      </c>
      <c r="E52" s="214" t="str">
        <f>VLOOKUP(B52, 'New SY MASTER'!$E$2:$X$86, 19, FALSE)</f>
        <v>N</v>
      </c>
      <c r="F52" s="214" t="str">
        <f>VLOOKUP(B52, 'New SY MASTER'!$E$2:$X$86, 20, FALSE)</f>
        <v>Y</v>
      </c>
      <c r="G52" s="214" t="str">
        <f>VLOOKUP(B52, 'New SY MASTER'!$E$2:$X$86, 18, FALSE)</f>
        <v>Internal Snapshot</v>
      </c>
      <c r="H52" s="214" t="str">
        <f t="shared" si="1"/>
        <v>February 2027</v>
      </c>
    </row>
    <row r="53" spans="1:8" x14ac:dyDescent="0.3">
      <c r="A53" s="213" t="s">
        <v>489</v>
      </c>
      <c r="B53" s="225" t="s">
        <v>490</v>
      </c>
      <c r="C53" s="214" t="s">
        <v>180</v>
      </c>
      <c r="D53" s="214">
        <f>'New PIMS Refresh Schedule'!B22</f>
        <v>46423</v>
      </c>
      <c r="E53" s="214" t="s">
        <v>180</v>
      </c>
      <c r="F53" s="214" t="s">
        <v>180</v>
      </c>
      <c r="G53" s="214" t="s">
        <v>489</v>
      </c>
      <c r="H53" s="214" t="str">
        <f t="shared" si="1"/>
        <v>February 2027</v>
      </c>
    </row>
    <row r="54" spans="1:8" x14ac:dyDescent="0.3">
      <c r="A54" s="213" t="s">
        <v>489</v>
      </c>
      <c r="B54" s="225" t="s">
        <v>490</v>
      </c>
      <c r="C54" s="214" t="s">
        <v>180</v>
      </c>
      <c r="D54" s="214">
        <f>'New PIMS Refresh Schedule'!B23</f>
        <v>46437</v>
      </c>
      <c r="E54" s="214" t="s">
        <v>180</v>
      </c>
      <c r="F54" s="214" t="s">
        <v>180</v>
      </c>
      <c r="G54" s="214" t="s">
        <v>489</v>
      </c>
      <c r="H54" s="214" t="str">
        <f t="shared" si="1"/>
        <v>February 2027</v>
      </c>
    </row>
    <row r="55" spans="1:8" x14ac:dyDescent="0.3">
      <c r="A55" s="213" t="s">
        <v>489</v>
      </c>
      <c r="B55" s="225" t="s">
        <v>490</v>
      </c>
      <c r="C55" s="214" t="s">
        <v>180</v>
      </c>
      <c r="D55" s="214">
        <f>'New PIMS Refresh Schedule'!B24</f>
        <v>46444</v>
      </c>
      <c r="E55" s="214" t="s">
        <v>180</v>
      </c>
      <c r="F55" s="214" t="s">
        <v>180</v>
      </c>
      <c r="G55" s="214" t="s">
        <v>489</v>
      </c>
      <c r="H55" s="214" t="str">
        <f t="shared" si="1"/>
        <v>February 2027</v>
      </c>
    </row>
    <row r="56" spans="1:8" x14ac:dyDescent="0.3">
      <c r="A56" s="213" t="s">
        <v>548</v>
      </c>
      <c r="B56" s="213" t="str">
        <f>VLOOKUP(A56, 'New SY MASTER'!$D$9:$T$96, 3, FALSE)</f>
        <v>PVAAS Staff Student Subtest</v>
      </c>
      <c r="C56" s="214" t="str">
        <f>VLOOKUP(A56, 'New SY MASTER'!$D$9:$T$96, 13, FALSE)</f>
        <v>Open Through</v>
      </c>
      <c r="D56" s="214">
        <f>VLOOKUP(A56, 'New SY MASTER'!$D$9:$T$96, 14, FALSE)</f>
        <v>46447</v>
      </c>
      <c r="E56" s="214" t="str">
        <f>VLOOKUP(A56, 'New SY MASTER'!$D$9:$X$96, 20, FALSE)</f>
        <v>N</v>
      </c>
      <c r="F56" s="214" t="str">
        <f>VLOOKUP(A56, 'New SY MASTER'!$D$9:$X$96, 21, FALSE)</f>
        <v>N</v>
      </c>
      <c r="G56" s="214" t="str">
        <f>VLOOKUP(A56, 'New SY MASTER'!$D$9:$V$96, 19, FALSE)</f>
        <v>Standard Collection</v>
      </c>
      <c r="H56" s="244" t="str">
        <f t="shared" si="1"/>
        <v>March 2027</v>
      </c>
    </row>
    <row r="57" spans="1:8" ht="78" x14ac:dyDescent="0.3">
      <c r="A57" s="213" t="str">
        <f>VLOOKUP(B57, 'New SY MASTER'!$E$2:$X$104, 17, FALSE)</f>
        <v>(a) C6 Student Updates 2026-27
(b) C6 Staff Updates 2026-27</v>
      </c>
      <c r="B57" s="172" t="s">
        <v>484</v>
      </c>
      <c r="C57" s="214" t="str">
        <f>VLOOKUP(B57, 'New SY MASTER'!$E$2:$X$86, 9, FALSE)</f>
        <v>N/A</v>
      </c>
      <c r="D57" s="214">
        <f>VLOOKUP(B57, 'New SY MASTER'!$E$2:$X$86, 10, FALSE)</f>
        <v>46447</v>
      </c>
      <c r="E57" s="214" t="str">
        <f>VLOOKUP(B57, 'New SY MASTER'!$E$2:$X$86, 19, FALSE)</f>
        <v>N</v>
      </c>
      <c r="F57" s="214" t="str">
        <f>VLOOKUP(B57, 'New SY MASTER'!$E$2:$X$86, 20, FALSE)</f>
        <v>N</v>
      </c>
      <c r="G57" s="214" t="str">
        <f>VLOOKUP(B57, 'New SY MASTER'!$E$2:$X$86, 18, FALSE)</f>
        <v>Data Pull</v>
      </c>
      <c r="H57" s="214" t="str">
        <f t="shared" si="1"/>
        <v>March 2027</v>
      </c>
    </row>
    <row r="58" spans="1:8" ht="31.2" x14ac:dyDescent="0.3">
      <c r="A58" s="213" t="s">
        <v>540</v>
      </c>
      <c r="B58" s="213" t="str">
        <f>VLOOKUP(A58, 'New SY MASTER'!$D$9:$T$96, 3, FALSE)</f>
        <v>Child Accounting SD &amp; IU Preliminary JIAF Collection</v>
      </c>
      <c r="C58" s="214">
        <f>VLOOKUP(A58, 'New SY MASTER'!$D$9:$T$96, 13, FALSE)</f>
        <v>46441</v>
      </c>
      <c r="D58" s="214">
        <f>VLOOKUP(A58, 'New SY MASTER'!$D$9:$T$96, 14, FALSE)</f>
        <v>46453</v>
      </c>
      <c r="E58" s="214" t="str">
        <f>VLOOKUP(A58, 'New SY MASTER'!$D$9:$X$96, 20, FALSE)</f>
        <v>N</v>
      </c>
      <c r="F58" s="214" t="str">
        <f>VLOOKUP(A58, 'New SY MASTER'!$D$9:$X$96, 21, FALSE)</f>
        <v>N</v>
      </c>
      <c r="G58" s="214" t="str">
        <f>VLOOKUP(A58, 'New SY MASTER'!$D$9:$V$96, 19, FALSE)</f>
        <v>Standard Collection</v>
      </c>
      <c r="H58" s="244" t="str">
        <f t="shared" si="1"/>
        <v>March 2027</v>
      </c>
    </row>
    <row r="59" spans="1:8" x14ac:dyDescent="0.3">
      <c r="A59" s="213" t="s">
        <v>489</v>
      </c>
      <c r="B59" s="225" t="s">
        <v>490</v>
      </c>
      <c r="C59" s="214" t="s">
        <v>180</v>
      </c>
      <c r="D59" s="214">
        <f>'New PIMS Refresh Schedule'!B25</f>
        <v>46458</v>
      </c>
      <c r="E59" s="214" t="s">
        <v>180</v>
      </c>
      <c r="F59" s="214" t="s">
        <v>180</v>
      </c>
      <c r="G59" s="214" t="s">
        <v>489</v>
      </c>
      <c r="H59" s="214" t="str">
        <f t="shared" si="1"/>
        <v>March 2027</v>
      </c>
    </row>
    <row r="60" spans="1:8" x14ac:dyDescent="0.3">
      <c r="A60" s="213" t="str">
        <f>VLOOKUP(B60, 'New SY MASTER'!$E$2:$X$104, 17, FALSE)</f>
        <v>C6 Student Updates 2026-27</v>
      </c>
      <c r="B60" s="225" t="s">
        <v>613</v>
      </c>
      <c r="C60" s="214">
        <f>VLOOKUP(B60, 'New SY MASTER'!$E$2:$X$86, 9, FALSE)</f>
        <v>46463</v>
      </c>
      <c r="D60" s="214">
        <f>VLOOKUP(B60, 'New SY MASTER'!$E$2:$X$86, 10, FALSE)</f>
        <v>46463</v>
      </c>
      <c r="E60" s="214" t="str">
        <f>VLOOKUP(B60, 'New SY MASTER'!$E$2:$X$86, 19, FALSE)</f>
        <v>N</v>
      </c>
      <c r="F60" s="214" t="str">
        <f>VLOOKUP(B60, 'New SY MASTER'!$E$2:$X$86, 20, FALSE)</f>
        <v>Y</v>
      </c>
      <c r="G60" s="214" t="str">
        <f>VLOOKUP(B60, 'New SY MASTER'!$E$2:$X$86, 18, FALSE)</f>
        <v>Internal Snapshot</v>
      </c>
      <c r="H60" s="214" t="str">
        <f t="shared" si="1"/>
        <v>March 2027</v>
      </c>
    </row>
    <row r="61" spans="1:8" ht="62.4" x14ac:dyDescent="0.3">
      <c r="A61" s="213" t="str">
        <f>VLOOKUP(B61, 'New SY MASTER'!$E$2:$X$104, 17, FALSE)</f>
        <v>C6 Student Updates 2026-27</v>
      </c>
      <c r="B61" s="225" t="s">
        <v>98</v>
      </c>
      <c r="C61" s="214" t="str">
        <f>VLOOKUP(B61, 'New SY MASTER'!$E$2:$X$86, 9, FALSE)</f>
        <v>4/2/2027
(Snapshot date will display as 4/1 on reports)</v>
      </c>
      <c r="D61" s="214">
        <f>VLOOKUP(B61, 'New SY MASTER'!$E$2:$X$86, 10, FALSE)</f>
        <v>46479</v>
      </c>
      <c r="E61" s="214" t="str">
        <f>VLOOKUP(B61, 'New SY MASTER'!$E$2:$X$86, 19, FALSE)</f>
        <v>N</v>
      </c>
      <c r="F61" s="214" t="str">
        <f>VLOOKUP(B61, 'New SY MASTER'!$E$2:$X$86, 20, FALSE)</f>
        <v>N</v>
      </c>
      <c r="G61" s="214" t="str">
        <f>VLOOKUP(B61, 'New SY MASTER'!$E$2:$X$86, 18, FALSE)</f>
        <v>Internal Snapshot</v>
      </c>
      <c r="H61" s="214" t="str">
        <f t="shared" si="1"/>
        <v>April 2027</v>
      </c>
    </row>
    <row r="62" spans="1:8" x14ac:dyDescent="0.3">
      <c r="A62" s="213" t="str">
        <f>VLOOKUP(B62, 'New SY MASTER'!E21:X103, 17, FALSE)</f>
        <v>C6 Student Updates 2026-27</v>
      </c>
      <c r="B62" s="225" t="s">
        <v>97</v>
      </c>
      <c r="C62" s="214">
        <f>VLOOKUP(B62, 'New SY MASTER'!$E$2:$X$86, 9, FALSE)</f>
        <v>46479</v>
      </c>
      <c r="D62" s="214">
        <f>VLOOKUP(B62, 'New SY MASTER'!$E$2:$X$86, 10, FALSE)</f>
        <v>46479</v>
      </c>
      <c r="E62" s="214" t="str">
        <f>VLOOKUP(B62, 'New SY MASTER'!$E$2:$X$86, 19, FALSE)</f>
        <v>N</v>
      </c>
      <c r="F62" s="214" t="str">
        <f>VLOOKUP(B62, 'New SY MASTER'!$E$2:$X$86, 20, FALSE)</f>
        <v>Y</v>
      </c>
      <c r="G62" s="214" t="str">
        <f>VLOOKUP(B62, 'New SY MASTER'!$E$2:$X$86, 18, FALSE)</f>
        <v>Internal Snapshot</v>
      </c>
      <c r="H62" s="214" t="str">
        <f t="shared" si="1"/>
        <v>April 2027</v>
      </c>
    </row>
    <row r="63" spans="1:8" x14ac:dyDescent="0.3">
      <c r="A63" s="213" t="s">
        <v>489</v>
      </c>
      <c r="B63" s="225" t="s">
        <v>490</v>
      </c>
      <c r="C63" s="214" t="s">
        <v>180</v>
      </c>
      <c r="D63" s="214">
        <f>'New PIMS Refresh Schedule'!B26</f>
        <v>46479</v>
      </c>
      <c r="E63" s="214" t="s">
        <v>180</v>
      </c>
      <c r="F63" s="214" t="s">
        <v>180</v>
      </c>
      <c r="G63" s="214" t="s">
        <v>489</v>
      </c>
      <c r="H63" s="214" t="str">
        <f t="shared" si="1"/>
        <v>April 2027</v>
      </c>
    </row>
    <row r="64" spans="1:8" x14ac:dyDescent="0.3">
      <c r="A64" s="213" t="str">
        <f>VLOOKUP(B64, 'New SY MASTER'!$E$2:$X$104, 17, FALSE)</f>
        <v>C6 Student Updates 2026-27</v>
      </c>
      <c r="B64" s="225" t="s">
        <v>614</v>
      </c>
      <c r="C64" s="214">
        <f>VLOOKUP(B64, 'New SY MASTER'!$E$2:$X$86, 9, FALSE)</f>
        <v>46484</v>
      </c>
      <c r="D64" s="214">
        <f>VLOOKUP(B64, 'New SY MASTER'!$E$2:$X$86, 10, FALSE)</f>
        <v>46484</v>
      </c>
      <c r="E64" s="214" t="str">
        <f>VLOOKUP(B64, 'New SY MASTER'!$E$2:$X$86, 19, FALSE)</f>
        <v>N</v>
      </c>
      <c r="F64" s="214" t="str">
        <f>VLOOKUP(B64, 'New SY MASTER'!$E$2:$X$86, 20, FALSE)</f>
        <v>Y</v>
      </c>
      <c r="G64" s="214" t="str">
        <f>VLOOKUP(B64, 'New SY MASTER'!$E$2:$X$86, 18, FALSE)</f>
        <v>Internal Snapshot</v>
      </c>
      <c r="H64" s="214" t="str">
        <f t="shared" si="1"/>
        <v>April 2027</v>
      </c>
    </row>
    <row r="65" spans="1:8" x14ac:dyDescent="0.3">
      <c r="A65" s="215" t="s">
        <v>550</v>
      </c>
      <c r="B65" s="213" t="str">
        <f>VLOOKUP(A65, 'New SY MASTER'!$D$9:$T$96, 3, FALSE)</f>
        <v>Safe Schools - Bus Evacuation Drills</v>
      </c>
      <c r="C65" s="214" t="str">
        <f>VLOOKUP(A65, 'New SY MASTER'!$D$9:$T$96, 13, FALSE)</f>
        <v>Open Through</v>
      </c>
      <c r="D65" s="214">
        <f>VLOOKUP(A65, 'New SY MASTER'!$D$9:$T$96, 14, FALSE)</f>
        <v>46487</v>
      </c>
      <c r="E65" s="214" t="str">
        <f>VLOOKUP(A65, 'New SY MASTER'!$D$9:$X$96, 20, FALSE)</f>
        <v>Y</v>
      </c>
      <c r="F65" s="214" t="str">
        <f>VLOOKUP(A65, 'New SY MASTER'!$D$9:$X$96, 21, FALSE)</f>
        <v>Y</v>
      </c>
      <c r="G65" s="214" t="str">
        <f>VLOOKUP(A65, 'New SY MASTER'!$D$9:$V$96, 19, FALSE)</f>
        <v>Standard Collection</v>
      </c>
      <c r="H65" s="244" t="str">
        <f t="shared" si="1"/>
        <v>April 2027</v>
      </c>
    </row>
    <row r="66" spans="1:8" x14ac:dyDescent="0.3">
      <c r="A66" s="213" t="s">
        <v>489</v>
      </c>
      <c r="B66" s="225" t="s">
        <v>490</v>
      </c>
      <c r="C66" s="214" t="s">
        <v>180</v>
      </c>
      <c r="D66" s="214">
        <f>'New PIMS Refresh Schedule'!B27</f>
        <v>46493</v>
      </c>
      <c r="E66" s="214" t="s">
        <v>180</v>
      </c>
      <c r="F66" s="214" t="s">
        <v>180</v>
      </c>
      <c r="G66" s="214" t="s">
        <v>489</v>
      </c>
      <c r="H66" s="214" t="str">
        <f t="shared" si="1"/>
        <v>April 2027</v>
      </c>
    </row>
    <row r="67" spans="1:8" ht="31.2" x14ac:dyDescent="0.3">
      <c r="A67" s="215" t="s">
        <v>563</v>
      </c>
      <c r="B67" s="213" t="str">
        <f>VLOOKUP(A67, 'New SY MASTER'!$D$9:$T$96, 3, FALSE)</f>
        <v>Professional Staff Vacancy</v>
      </c>
      <c r="C67" s="214">
        <f>VLOOKUP(A67, 'New SY MASTER'!$D$9:$T$96, 13, FALSE)</f>
        <v>46479</v>
      </c>
      <c r="D67" s="214">
        <f>VLOOKUP(A67, 'New SY MASTER'!$D$9:$T$96, 14, FALSE)</f>
        <v>46507</v>
      </c>
      <c r="E67" s="214" t="str">
        <f>VLOOKUP(A67, 'New SY MASTER'!$D$9:$X$96, 20, FALSE)</f>
        <v>Y</v>
      </c>
      <c r="F67" s="214" t="str">
        <f>VLOOKUP(A67, 'New SY MASTER'!$D$9:$X$96, 21, FALSE)</f>
        <v>N</v>
      </c>
      <c r="G67" s="214" t="str">
        <f>VLOOKUP(A67, 'New SY MASTER'!$D$9:$V$96, 19, FALSE)</f>
        <v>Standard Collection</v>
      </c>
      <c r="H67" s="244" t="str">
        <f t="shared" si="1"/>
        <v>April 2027</v>
      </c>
    </row>
    <row r="68" spans="1:8" x14ac:dyDescent="0.3">
      <c r="A68" s="213" t="s">
        <v>489</v>
      </c>
      <c r="B68" s="225" t="s">
        <v>490</v>
      </c>
      <c r="C68" s="214" t="s">
        <v>180</v>
      </c>
      <c r="D68" s="214">
        <f>'New PIMS Refresh Schedule'!B28</f>
        <v>46507</v>
      </c>
      <c r="E68" s="214" t="s">
        <v>180</v>
      </c>
      <c r="F68" s="214" t="s">
        <v>180</v>
      </c>
      <c r="G68" s="214" t="s">
        <v>489</v>
      </c>
      <c r="H68" s="214" t="str">
        <f t="shared" si="1"/>
        <v>April 2027</v>
      </c>
    </row>
    <row r="69" spans="1:8" x14ac:dyDescent="0.3">
      <c r="A69" s="213" t="str">
        <f>VLOOKUP(B69, 'New SY MASTER'!$E$2:$X$104, 17, FALSE)</f>
        <v>C6 Student Updates 2026-27</v>
      </c>
      <c r="B69" s="172" t="s">
        <v>475</v>
      </c>
      <c r="C69" s="214" t="str">
        <f>VLOOKUP(B69, 'New SY MASTER'!$E$2:$X$86, 9, FALSE)</f>
        <v>N/A</v>
      </c>
      <c r="D69" s="214">
        <f>VLOOKUP(B69, 'New SY MASTER'!$E$2:$X$86, 10, FALSE)</f>
        <v>46513</v>
      </c>
      <c r="E69" s="214" t="str">
        <f>VLOOKUP(B69, 'New SY MASTER'!$E$2:$X$86, 19, FALSE)</f>
        <v>N</v>
      </c>
      <c r="F69" s="214" t="str">
        <f>VLOOKUP(B69, 'New SY MASTER'!$E$2:$X$86, 20, FALSE)</f>
        <v>N</v>
      </c>
      <c r="G69" s="214" t="str">
        <f>VLOOKUP(B69, 'New SY MASTER'!$E$2:$X$86, 18, FALSE)</f>
        <v>Data Pull</v>
      </c>
      <c r="H69" s="214" t="str">
        <f t="shared" si="1"/>
        <v>May 2027</v>
      </c>
    </row>
    <row r="70" spans="1:8" ht="62.4" x14ac:dyDescent="0.3">
      <c r="A70" s="213" t="str">
        <f>VLOOKUP(B70, 'New SY MASTER'!$E$2:$X$104, 17, FALSE)</f>
        <v>C6 Student Updates 2026-27</v>
      </c>
      <c r="B70" s="225" t="s">
        <v>100</v>
      </c>
      <c r="C70" s="214" t="str">
        <f>VLOOKUP(B70, 'New SY MASTER'!$E$2:$X$86, 9, FALSE)</f>
        <v>5/7
(Snapshot Date will display as 5/6 on reports)</v>
      </c>
      <c r="D70" s="214">
        <f>VLOOKUP(B70, 'New SY MASTER'!$E$2:$X$86, 10, FALSE)</f>
        <v>46520</v>
      </c>
      <c r="E70" s="214" t="str">
        <f>VLOOKUP(B70, 'New SY MASTER'!$E$2:$X$86, 19, FALSE)</f>
        <v>N</v>
      </c>
      <c r="F70" s="214" t="str">
        <f>VLOOKUP(B70, 'New SY MASTER'!$E$2:$X$86, 20, FALSE)</f>
        <v>N</v>
      </c>
      <c r="G70" s="214" t="str">
        <f>VLOOKUP(B70, 'New SY MASTER'!$E$2:$X$86, 18, FALSE)</f>
        <v>Internal Snapshot</v>
      </c>
      <c r="H70" s="214" t="str">
        <f t="shared" si="1"/>
        <v>May 2027</v>
      </c>
    </row>
    <row r="71" spans="1:8" ht="62.4" x14ac:dyDescent="0.3">
      <c r="A71" s="213" t="str">
        <f>VLOOKUP(B71, 'New SY MASTER'!$E$2:$X$104, 17, FALSE)</f>
        <v>C6 Student Updates 2026-27</v>
      </c>
      <c r="B71" s="225" t="s">
        <v>458</v>
      </c>
      <c r="C71" s="214" t="str">
        <f>VLOOKUP(B71, 'New SY MASTER'!$E$2:$X$86, 9, FALSE)</f>
        <v>4/30 
(Snapshot Date will display as 4/29 on reports)</v>
      </c>
      <c r="D71" s="214">
        <f>VLOOKUP(B71, 'New SY MASTER'!$E$2:$X$86, 10, FALSE)</f>
        <v>46520</v>
      </c>
      <c r="E71" s="214" t="str">
        <f>VLOOKUP(B71, 'New SY MASTER'!$E$2:$X$86, 19, FALSE)</f>
        <v>N</v>
      </c>
      <c r="F71" s="214" t="str">
        <f>VLOOKUP(B71, 'New SY MASTER'!$E$2:$X$86, 20, FALSE)</f>
        <v>N</v>
      </c>
      <c r="G71" s="214" t="str">
        <f>VLOOKUP(B71, 'New SY MASTER'!$E$2:$X$86, 18, FALSE)</f>
        <v>Internal Snapshot</v>
      </c>
      <c r="H71" s="214" t="str">
        <f t="shared" si="1"/>
        <v>May 2027</v>
      </c>
    </row>
    <row r="72" spans="1:8" ht="62.4" x14ac:dyDescent="0.3">
      <c r="A72" s="213" t="str">
        <f>VLOOKUP(B72, 'New SY MASTER'!$E$2:$X$104, 17, FALSE)</f>
        <v>C6 Student Updates 2026-27</v>
      </c>
      <c r="B72" s="225" t="s">
        <v>459</v>
      </c>
      <c r="C72" s="214" t="str">
        <f>VLOOKUP(B72, 'New SY MASTER'!$E$2:$X$86, 9, FALSE)</f>
        <v>5/7
(Snapshot Date will display as 5/6 on reports)</v>
      </c>
      <c r="D72" s="214">
        <f>VLOOKUP(B72, 'New SY MASTER'!$E$2:$X$86, 10, FALSE)</f>
        <v>46520</v>
      </c>
      <c r="E72" s="214" t="str">
        <f>VLOOKUP(B72, 'New SY MASTER'!$E$2:$X$86, 19, FALSE)</f>
        <v>N</v>
      </c>
      <c r="F72" s="214" t="str">
        <f>VLOOKUP(B72, 'New SY MASTER'!$E$2:$X$86, 20, FALSE)</f>
        <v>N</v>
      </c>
      <c r="G72" s="214" t="str">
        <f>VLOOKUP(B72, 'New SY MASTER'!$E$2:$X$86, 18, FALSE)</f>
        <v>Internal Snapshot</v>
      </c>
      <c r="H72" s="214" t="str">
        <f t="shared" si="1"/>
        <v>May 2027</v>
      </c>
    </row>
    <row r="73" spans="1:8" ht="62.4" x14ac:dyDescent="0.3">
      <c r="A73" s="213" t="str">
        <f>VLOOKUP(B73, 'New SY MASTER'!$E$2:$X$104, 17, FALSE)</f>
        <v>C6 Student Updates 2026-27</v>
      </c>
      <c r="B73" s="225" t="s">
        <v>460</v>
      </c>
      <c r="C73" s="214" t="str">
        <f>VLOOKUP(B73, 'New SY MASTER'!$E$2:$X$86, 9, FALSE)</f>
        <v>5/7
(Snapshot Date will display as 5/6 on reports)</v>
      </c>
      <c r="D73" s="214">
        <f>VLOOKUP(B73, 'New SY MASTER'!$E$2:$X$86, 10, FALSE)</f>
        <v>46520</v>
      </c>
      <c r="E73" s="214" t="str">
        <f>VLOOKUP(B73, 'New SY MASTER'!$E$2:$X$86, 19, FALSE)</f>
        <v>N</v>
      </c>
      <c r="F73" s="214" t="str">
        <f>VLOOKUP(B73, 'New SY MASTER'!$E$2:$X$86, 20, FALSE)</f>
        <v>N</v>
      </c>
      <c r="G73" s="214" t="str">
        <f>VLOOKUP(B73, 'New SY MASTER'!$E$2:$X$86, 18, FALSE)</f>
        <v>Internal Snapshot</v>
      </c>
      <c r="H73" s="214" t="str">
        <f t="shared" si="1"/>
        <v>May 2027</v>
      </c>
    </row>
    <row r="74" spans="1:8" x14ac:dyDescent="0.3">
      <c r="A74" s="213" t="s">
        <v>489</v>
      </c>
      <c r="B74" s="225" t="s">
        <v>490</v>
      </c>
      <c r="C74" s="214" t="s">
        <v>180</v>
      </c>
      <c r="D74" s="214">
        <f>'New PIMS Refresh Schedule'!B29</f>
        <v>46521</v>
      </c>
      <c r="E74" s="214" t="s">
        <v>180</v>
      </c>
      <c r="F74" s="214" t="s">
        <v>180</v>
      </c>
      <c r="G74" s="214" t="s">
        <v>489</v>
      </c>
      <c r="H74" s="214" t="str">
        <f t="shared" si="1"/>
        <v>May 2027</v>
      </c>
    </row>
    <row r="75" spans="1:8" x14ac:dyDescent="0.3">
      <c r="A75" s="213" t="str">
        <f>VLOOKUP(B75, 'New SY MASTER'!E34:X115, 17, FALSE)</f>
        <v>C6 Student Updates 2026-27</v>
      </c>
      <c r="B75" s="225" t="s">
        <v>111</v>
      </c>
      <c r="C75" s="214">
        <f>VLOOKUP(B75, 'New SY MASTER'!$E$2:$X$86, 9, FALSE)</f>
        <v>46514</v>
      </c>
      <c r="D75" s="214">
        <f>VLOOKUP(B75, 'New SY MASTER'!$E$2:$X$86, 10, FALSE)</f>
        <v>46534</v>
      </c>
      <c r="E75" s="214" t="str">
        <f>VLOOKUP(B75, 'New SY MASTER'!$E$2:$X$86, 19, FALSE)</f>
        <v>N</v>
      </c>
      <c r="F75" s="214" t="str">
        <f>VLOOKUP(B75, 'New SY MASTER'!$E$2:$X$86, 20, FALSE)</f>
        <v>N</v>
      </c>
      <c r="G75" s="214" t="str">
        <f>VLOOKUP(B75, 'New SY MASTER'!$E$2:$X$86, 18, FALSE)</f>
        <v>Internal Snapshot</v>
      </c>
      <c r="H75" s="214" t="str">
        <f t="shared" si="1"/>
        <v>May 2027</v>
      </c>
    </row>
    <row r="76" spans="1:8" x14ac:dyDescent="0.3">
      <c r="A76" s="213" t="str">
        <f>VLOOKUP(B76, 'New SY MASTER'!$E$2:$X$104, 17, FALSE)</f>
        <v>C6 Student Updates 2026-27</v>
      </c>
      <c r="B76" s="172" t="s">
        <v>485</v>
      </c>
      <c r="C76" s="214" t="str">
        <f>VLOOKUP(B76, 'New SY MASTER'!$E$2:$X$86, 9, FALSE)</f>
        <v>N/A</v>
      </c>
      <c r="D76" s="214">
        <f>VLOOKUP(B76, 'New SY MASTER'!$E$2:$X$86, 10, FALSE)</f>
        <v>46534</v>
      </c>
      <c r="E76" s="214" t="str">
        <f>VLOOKUP(B76, 'New SY MASTER'!$E$2:$X$86, 19, FALSE)</f>
        <v>N</v>
      </c>
      <c r="F76" s="214" t="str">
        <f>VLOOKUP(B76, 'New SY MASTER'!$E$2:$X$86, 20, FALSE)</f>
        <v>N</v>
      </c>
      <c r="G76" s="214" t="str">
        <f>VLOOKUP(B76, 'New SY MASTER'!$E$2:$X$86, 18, FALSE)</f>
        <v>Data Pull</v>
      </c>
      <c r="H76" s="214" t="str">
        <f t="shared" si="1"/>
        <v>May 2027</v>
      </c>
    </row>
    <row r="77" spans="1:8" ht="46.8" x14ac:dyDescent="0.3">
      <c r="A77" s="213" t="str">
        <f>VLOOKUP(B77, 'New SY MASTER'!$E$2:$X$104, 17, FALSE)</f>
        <v>C6 Student Updates 2026-27</v>
      </c>
      <c r="B77" s="225" t="s">
        <v>461</v>
      </c>
      <c r="C77" s="214">
        <f>VLOOKUP(B77, 'New SY MASTER'!$E$2:$X$86, 9, FALSE)</f>
        <v>46507</v>
      </c>
      <c r="D77" s="214">
        <f>VLOOKUP(B77, 'New SY MASTER'!$E$2:$X$86, 10, FALSE)</f>
        <v>46534</v>
      </c>
      <c r="E77" s="214" t="str">
        <f>VLOOKUP(B77, 'New SY MASTER'!$E$2:$X$86, 19, FALSE)</f>
        <v>N</v>
      </c>
      <c r="F77" s="214" t="str">
        <f>VLOOKUP(B77, 'New SY MASTER'!$E$2:$X$86, 20, FALSE)</f>
        <v>Y</v>
      </c>
      <c r="G77" s="214" t="str">
        <f>VLOOKUP(B77, 'New SY MASTER'!$E$2:$X$86, 18, FALSE)</f>
        <v>Internal Snapshot</v>
      </c>
      <c r="H77" s="214" t="str">
        <f t="shared" ref="H77:H114" si="2">TEXT(D77, "mmmm yyyy")</f>
        <v>May 2027</v>
      </c>
    </row>
    <row r="78" spans="1:8" ht="46.8" x14ac:dyDescent="0.3">
      <c r="A78" s="213" t="str">
        <f>VLOOKUP(B78, 'New SY MASTER'!$E$2:$X$104, 17, FALSE)</f>
        <v>C6 Student Updates 2026-27</v>
      </c>
      <c r="B78" s="225" t="s">
        <v>462</v>
      </c>
      <c r="C78" s="214">
        <f>VLOOKUP(B78, 'New SY MASTER'!$E$2:$X$86, 9, FALSE)</f>
        <v>46514</v>
      </c>
      <c r="D78" s="214">
        <f>VLOOKUP(B78, 'New SY MASTER'!$E$2:$X$86, 10, FALSE)</f>
        <v>46534</v>
      </c>
      <c r="E78" s="214" t="str">
        <f>VLOOKUP(B78, 'New SY MASTER'!$E$2:$X$86, 19, FALSE)</f>
        <v>N</v>
      </c>
      <c r="F78" s="214" t="str">
        <f>VLOOKUP(B78, 'New SY MASTER'!$E$2:$X$86, 20, FALSE)</f>
        <v>Y</v>
      </c>
      <c r="G78" s="214" t="str">
        <f>VLOOKUP(B78, 'New SY MASTER'!$E$2:$X$86, 18, FALSE)</f>
        <v>Internal Snapshot</v>
      </c>
      <c r="H78" s="214" t="str">
        <f t="shared" si="2"/>
        <v>May 2027</v>
      </c>
    </row>
    <row r="79" spans="1:8" ht="46.8" x14ac:dyDescent="0.3">
      <c r="A79" s="213" t="str">
        <f>VLOOKUP(B79, 'New SY MASTER'!$E$2:$X$104, 17, FALSE)</f>
        <v>C6 Student Updates 2026-27</v>
      </c>
      <c r="B79" s="225" t="s">
        <v>463</v>
      </c>
      <c r="C79" s="214">
        <f>VLOOKUP(B79, 'New SY MASTER'!$E$2:$X$86, 9, FALSE)</f>
        <v>46514</v>
      </c>
      <c r="D79" s="214">
        <f>VLOOKUP(B79, 'New SY MASTER'!$E$2:$X$86, 10, FALSE)</f>
        <v>46534</v>
      </c>
      <c r="E79" s="214" t="str">
        <f>VLOOKUP(B79, 'New SY MASTER'!$E$2:$X$86, 19, FALSE)</f>
        <v>N</v>
      </c>
      <c r="F79" s="214" t="str">
        <f>VLOOKUP(B79, 'New SY MASTER'!$E$2:$X$86, 20, FALSE)</f>
        <v>Y</v>
      </c>
      <c r="G79" s="214" t="str">
        <f>VLOOKUP(B79, 'New SY MASTER'!$E$2:$X$86, 18, FALSE)</f>
        <v>Internal Snapshot</v>
      </c>
      <c r="H79" s="214" t="str">
        <f t="shared" si="2"/>
        <v>May 2027</v>
      </c>
    </row>
    <row r="80" spans="1:8" ht="46.8" x14ac:dyDescent="0.3">
      <c r="A80" s="213" t="str">
        <f>VLOOKUP(B80, 'New SY MASTER'!E31:X113, 17, FALSE)</f>
        <v>C6 Student Updates 2026-27</v>
      </c>
      <c r="B80" s="225" t="s">
        <v>464</v>
      </c>
      <c r="C80" s="214" t="str">
        <f>VLOOKUP(B80, 'New SY MASTER'!$E$2:$X$86, 9, FALSE)</f>
        <v>As of 5/28 
(will display as 5/27 Snapshot Date)</v>
      </c>
      <c r="D80" s="214">
        <f>VLOOKUP(B80, 'New SY MASTER'!$E$2:$X$86, 10, FALSE)</f>
        <v>46534</v>
      </c>
      <c r="E80" s="214" t="str">
        <f>VLOOKUP(B80, 'New SY MASTER'!$E$2:$X$86, 19, FALSE)</f>
        <v>N</v>
      </c>
      <c r="F80" s="214" t="str">
        <f>VLOOKUP(B80, 'New SY MASTER'!$E$2:$X$86, 20, FALSE)</f>
        <v>N</v>
      </c>
      <c r="G80" s="214" t="str">
        <f>VLOOKUP(B80, 'New SY MASTER'!$E$2:$X$86, 18, FALSE)</f>
        <v>Internal Snapshot</v>
      </c>
      <c r="H80" s="214" t="str">
        <f t="shared" si="2"/>
        <v>May 2027</v>
      </c>
    </row>
    <row r="81" spans="1:8" ht="105.6" customHeight="1" x14ac:dyDescent="0.3">
      <c r="A81" s="213" t="str">
        <f>VLOOKUP(B81, 'New SY MASTER'!$E$2:$X$104, 17, FALSE)</f>
        <v>C6 Student Updates 2026-27</v>
      </c>
      <c r="B81" s="225" t="s">
        <v>108</v>
      </c>
      <c r="C81" s="214" t="str">
        <f>VLOOKUP(B81, 'New SY MASTER'!$E$2:$X$86, 9, FALSE)</f>
        <v>As of 5/28 
(will display as 5/27 Snapshot Date)</v>
      </c>
      <c r="D81" s="214">
        <f>VLOOKUP(B81, 'New SY MASTER'!$E$2:$X$86, 10, FALSE)</f>
        <v>46534</v>
      </c>
      <c r="E81" s="214" t="str">
        <f>VLOOKUP(B81, 'New SY MASTER'!$E$2:$X$86, 19, FALSE)</f>
        <v>N</v>
      </c>
      <c r="F81" s="214" t="str">
        <f>VLOOKUP(B81, 'New SY MASTER'!$E$2:$X$86, 20, FALSE)</f>
        <v>N</v>
      </c>
      <c r="G81" s="214" t="str">
        <f>VLOOKUP(B81, 'New SY MASTER'!$E$2:$X$86, 18, FALSE)</f>
        <v>Internal Snapshot</v>
      </c>
      <c r="H81" s="214" t="str">
        <f t="shared" si="2"/>
        <v>May 2027</v>
      </c>
    </row>
    <row r="82" spans="1:8" ht="46.8" x14ac:dyDescent="0.3">
      <c r="A82" s="213" t="str">
        <f>VLOOKUP(B82, 'New SY MASTER'!$E$2:$X$104, 17, FALSE)</f>
        <v>C6 Student Updates 2026-27</v>
      </c>
      <c r="B82" s="225" t="s">
        <v>110</v>
      </c>
      <c r="C82" s="214" t="str">
        <f>VLOOKUP(B82, 'New SY MASTER'!$E$2:$X$86, 9, FALSE)</f>
        <v>As of 5/28 
(will display as 5/27 Snapshot Date)</v>
      </c>
      <c r="D82" s="214">
        <f>VLOOKUP(B82, 'New SY MASTER'!$E$2:$X$86, 10, FALSE)</f>
        <v>46534</v>
      </c>
      <c r="E82" s="214" t="str">
        <f>VLOOKUP(B82, 'New SY MASTER'!$E$2:$X$86, 19, FALSE)</f>
        <v>N</v>
      </c>
      <c r="F82" s="214" t="str">
        <f>VLOOKUP(B82, 'New SY MASTER'!$E$2:$X$86, 20, FALSE)</f>
        <v>Y</v>
      </c>
      <c r="G82" s="214" t="str">
        <f>VLOOKUP(B82, 'New SY MASTER'!$E$2:$X$86, 18, FALSE)</f>
        <v>Internal Snapshot</v>
      </c>
      <c r="H82" s="214" t="str">
        <f t="shared" si="2"/>
        <v>May 2027</v>
      </c>
    </row>
    <row r="83" spans="1:8" x14ac:dyDescent="0.3">
      <c r="A83" s="213" t="s">
        <v>489</v>
      </c>
      <c r="B83" s="225" t="s">
        <v>490</v>
      </c>
      <c r="C83" s="214" t="s">
        <v>180</v>
      </c>
      <c r="D83" s="214">
        <f>'New PIMS Refresh Schedule'!B30</f>
        <v>46535</v>
      </c>
      <c r="E83" s="214" t="s">
        <v>180</v>
      </c>
      <c r="F83" s="214" t="s">
        <v>180</v>
      </c>
      <c r="G83" s="214" t="s">
        <v>489</v>
      </c>
      <c r="H83" s="214" t="str">
        <f t="shared" si="2"/>
        <v>May 2027</v>
      </c>
    </row>
    <row r="84" spans="1:8" x14ac:dyDescent="0.3">
      <c r="A84" s="215" t="s">
        <v>551</v>
      </c>
      <c r="B84" s="213" t="str">
        <f>VLOOKUP(A84, 'New SY MASTER'!$D$9:$T$96, 3, FALSE)</f>
        <v>Course/Instructor</v>
      </c>
      <c r="C84" s="214" t="str">
        <f>VLOOKUP(A84, 'New SY MASTER'!$D$9:$T$96, 13, FALSE)</f>
        <v>Open Through</v>
      </c>
      <c r="D84" s="214">
        <f>VLOOKUP(A84, 'New SY MASTER'!$D$9:$T$96, 14, FALSE)</f>
        <v>46542</v>
      </c>
      <c r="E84" s="214" t="str">
        <f>VLOOKUP(A84, 'New SY MASTER'!$D$9:$X$96, 20, FALSE)</f>
        <v>N</v>
      </c>
      <c r="F84" s="214" t="str">
        <f>VLOOKUP(A84, 'New SY MASTER'!$D$9:$X$96, 21, FALSE)</f>
        <v>Y</v>
      </c>
      <c r="G84" s="214" t="str">
        <f>VLOOKUP(A84, 'New SY MASTER'!$D$9:$V$96, 19, FALSE)</f>
        <v>Standard Collection</v>
      </c>
      <c r="H84" s="244" t="str">
        <f t="shared" si="2"/>
        <v>June 2027</v>
      </c>
    </row>
    <row r="85" spans="1:8" x14ac:dyDescent="0.3">
      <c r="A85" s="213" t="s">
        <v>489</v>
      </c>
      <c r="B85" s="225" t="s">
        <v>490</v>
      </c>
      <c r="C85" s="214"/>
      <c r="D85" s="214">
        <f>'New PIMS Refresh Schedule'!B31</f>
        <v>46549</v>
      </c>
      <c r="E85" s="214" t="s">
        <v>180</v>
      </c>
      <c r="F85" s="214" t="s">
        <v>180</v>
      </c>
      <c r="G85" s="214" t="s">
        <v>489</v>
      </c>
      <c r="H85" s="214" t="str">
        <f t="shared" si="2"/>
        <v>June 2027</v>
      </c>
    </row>
    <row r="86" spans="1:8" ht="46.8" x14ac:dyDescent="0.3">
      <c r="A86" s="213" t="str">
        <f>VLOOKUP(B86, 'New SY MASTER'!E30:X112, 17, FALSE)</f>
        <v>C6 Student Updates 2026-27</v>
      </c>
      <c r="B86" s="225" t="s">
        <v>465</v>
      </c>
      <c r="C86" s="214">
        <f>VLOOKUP(B86, 'New SY MASTER'!$E$2:$X$86, 9, FALSE)</f>
        <v>46535</v>
      </c>
      <c r="D86" s="214">
        <f>VLOOKUP(B86, 'New SY MASTER'!$E$2:$X$86, 10, FALSE)</f>
        <v>46552</v>
      </c>
      <c r="E86" s="214" t="str">
        <f>VLOOKUP(B86, 'New SY MASTER'!$E$2:$X$86, 19, FALSE)</f>
        <v>N</v>
      </c>
      <c r="F86" s="214" t="str">
        <f>VLOOKUP(B86, 'New SY MASTER'!$E$2:$X$86, 20, FALSE)</f>
        <v>Y</v>
      </c>
      <c r="G86" s="214" t="str">
        <f>VLOOKUP(B86, 'New SY MASTER'!$E$2:$X$86, 18, FALSE)</f>
        <v>Internal Snapshot</v>
      </c>
      <c r="H86" s="214" t="str">
        <f t="shared" si="2"/>
        <v>June 2027</v>
      </c>
    </row>
    <row r="87" spans="1:8" x14ac:dyDescent="0.3">
      <c r="A87" s="213" t="str">
        <f>VLOOKUP(B87, 'New SY MASTER'!$E$2:$X$104, 17, FALSE)</f>
        <v>C6 Student Updates 2026-27</v>
      </c>
      <c r="B87" s="225" t="s">
        <v>112</v>
      </c>
      <c r="C87" s="214">
        <f>VLOOKUP(B87, 'New SY MASTER'!$E$2:$X$86, 9, FALSE)</f>
        <v>46535</v>
      </c>
      <c r="D87" s="214">
        <f>VLOOKUP(B87, 'New SY MASTER'!$E$2:$X$86, 10, FALSE)</f>
        <v>46552</v>
      </c>
      <c r="E87" s="214" t="str">
        <f>VLOOKUP(B87, 'New SY MASTER'!$E$2:$X$86, 19, FALSE)</f>
        <v>N</v>
      </c>
      <c r="F87" s="214" t="str">
        <f>VLOOKUP(B87, 'New SY MASTER'!$E$2:$X$86, 20, FALSE)</f>
        <v>Y</v>
      </c>
      <c r="G87" s="214" t="str">
        <f>VLOOKUP(B87, 'New SY MASTER'!$E$2:$X$86, 18, FALSE)</f>
        <v>Internal Snapshot</v>
      </c>
      <c r="H87" s="214" t="str">
        <f t="shared" si="2"/>
        <v>June 2027</v>
      </c>
    </row>
    <row r="88" spans="1:8" ht="31.2" x14ac:dyDescent="0.3">
      <c r="A88" s="215" t="s">
        <v>556</v>
      </c>
      <c r="B88" s="213" t="str">
        <f>VLOOKUP(A88, 'New SY MASTER'!$D$9:$T$96, 3, FALSE)</f>
        <v>Student - Local Assessment for Reporting
   and Analytics</v>
      </c>
      <c r="C88" s="214" t="str">
        <f>VLOOKUP(A88, 'New SY MASTER'!$D$9:$T$96, 13, FALSE)</f>
        <v>Open Through</v>
      </c>
      <c r="D88" s="214">
        <f>VLOOKUP(A88, 'New SY MASTER'!$D$9:$T$96, 14, FALSE)</f>
        <v>46564</v>
      </c>
      <c r="E88" s="214" t="str">
        <f>VLOOKUP(A88, 'New SY MASTER'!$D$9:$X$96, 20, FALSE)</f>
        <v>Y</v>
      </c>
      <c r="F88" s="214" t="str">
        <f>VLOOKUP(A88, 'New SY MASTER'!$D$9:$X$96, 21, FALSE)</f>
        <v>N</v>
      </c>
      <c r="G88" s="214" t="str">
        <f>VLOOKUP(A88, 'New SY MASTER'!$D$9:$V$96, 19, FALSE)</f>
        <v>Standard Collection</v>
      </c>
      <c r="H88" s="244" t="str">
        <f t="shared" si="2"/>
        <v>June 2027</v>
      </c>
    </row>
    <row r="89" spans="1:8" ht="31.2" x14ac:dyDescent="0.3">
      <c r="A89" s="213" t="s">
        <v>555</v>
      </c>
      <c r="B89" s="213" t="str">
        <f>VLOOKUP(A89, 'New SY MASTER'!$D$9:$T$96, 3, FALSE)</f>
        <v>(a) Staff
(b) EL Coordinator</v>
      </c>
      <c r="C89" s="214" t="str">
        <f>VLOOKUP(A89, 'New SY MASTER'!$D$9:$T$96, 13, FALSE)</f>
        <v>Open Through</v>
      </c>
      <c r="D89" s="214">
        <f>VLOOKUP(A89, 'New SY MASTER'!$D$9:$T$96, 14, FALSE)</f>
        <v>46568</v>
      </c>
      <c r="E89" s="214" t="str">
        <f>VLOOKUP(A89, 'New SY MASTER'!$D$9:$X$96, 20, FALSE)</f>
        <v>Y</v>
      </c>
      <c r="F89" s="214" t="str">
        <f>VLOOKUP(A89, 'New SY MASTER'!$D$9:$X$96, 21, FALSE)</f>
        <v>N</v>
      </c>
      <c r="G89" s="214" t="str">
        <f>VLOOKUP(A89, 'New SY MASTER'!$D$9:$V$96, 19, FALSE)</f>
        <v>Standard Collection</v>
      </c>
      <c r="H89" s="244" t="str">
        <f t="shared" si="2"/>
        <v>June 2027</v>
      </c>
    </row>
    <row r="90" spans="1:8" x14ac:dyDescent="0.3">
      <c r="A90" s="215" t="s">
        <v>553</v>
      </c>
      <c r="B90" s="213" t="str">
        <f>VLOOKUP(A90, 'New SY MASTER'!$D$9:$T$96, 3, FALSE)</f>
        <v>Student - Career Standards Benchmarks</v>
      </c>
      <c r="C90" s="214" t="str">
        <f>VLOOKUP(A90, 'New SY MASTER'!$D$9:$T$96, 13, FALSE)</f>
        <v>Open Through</v>
      </c>
      <c r="D90" s="214">
        <f>VLOOKUP(A90, 'New SY MASTER'!$D$9:$T$96, 14, FALSE)</f>
        <v>46568</v>
      </c>
      <c r="E90" s="214" t="str">
        <f>VLOOKUP(A90, 'New SY MASTER'!$D$9:$X$96, 20, FALSE)</f>
        <v>Y</v>
      </c>
      <c r="F90" s="214" t="str">
        <f>VLOOKUP(A90, 'New SY MASTER'!$D$9:$X$96, 21, FALSE)</f>
        <v>Y</v>
      </c>
      <c r="G90" s="214" t="str">
        <f>VLOOKUP(A90, 'New SY MASTER'!$D$9:$V$96, 19, FALSE)</f>
        <v>Standard Collection</v>
      </c>
      <c r="H90" s="244" t="str">
        <f t="shared" si="2"/>
        <v>June 2027</v>
      </c>
    </row>
    <row r="91" spans="1:8" ht="46.8" x14ac:dyDescent="0.3">
      <c r="A91" s="215" t="s">
        <v>552</v>
      </c>
      <c r="B91" s="213" t="str">
        <f>VLOOKUP(A91, 'New SY MASTER'!$D$9:$T$96, 3, FALSE)</f>
        <v xml:space="preserve">Student - Industry-Recognized Credentials and Work-Based Learning Experiences for Non-CTE Students </v>
      </c>
      <c r="C91" s="214" t="str">
        <f>VLOOKUP(A91, 'New SY MASTER'!$D$9:$T$96, 13, FALSE)</f>
        <v>Open Through</v>
      </c>
      <c r="D91" s="214">
        <f>VLOOKUP(A91, 'New SY MASTER'!$D$9:$T$96, 14, FALSE)</f>
        <v>46568</v>
      </c>
      <c r="E91" s="214" t="str">
        <f>VLOOKUP(A91, 'New SY MASTER'!$D$9:$X$96, 20, FALSE)</f>
        <v>Y</v>
      </c>
      <c r="F91" s="214" t="str">
        <f>VLOOKUP(A91, 'New SY MASTER'!$D$9:$X$96, 21, FALSE)</f>
        <v>Y</v>
      </c>
      <c r="G91" s="214" t="str">
        <f>VLOOKUP(A91, 'New SY MASTER'!$D$9:$V$96, 19, FALSE)</f>
        <v>Standard Collection</v>
      </c>
      <c r="H91" s="244" t="str">
        <f t="shared" si="2"/>
        <v>June 2027</v>
      </c>
    </row>
    <row r="92" spans="1:8" ht="31.2" x14ac:dyDescent="0.3">
      <c r="A92" s="215" t="s">
        <v>554</v>
      </c>
      <c r="B92" s="213" t="str">
        <f>VLOOKUP(A92, 'New SY MASTER'!$D$9:$T$96, 3, FALSE)</f>
        <v>Student - Local Assessment for Early Indicators of Success</v>
      </c>
      <c r="C92" s="214" t="str">
        <f>VLOOKUP(A92, 'New SY MASTER'!$D$9:$T$96, 13, FALSE)</f>
        <v>Open Through</v>
      </c>
      <c r="D92" s="214">
        <f>VLOOKUP(A92, 'New SY MASTER'!$D$9:$T$96, 14, FALSE)</f>
        <v>46568</v>
      </c>
      <c r="E92" s="214" t="str">
        <f>VLOOKUP(A92, 'New SY MASTER'!$D$9:$X$96, 20, FALSE)</f>
        <v>Y</v>
      </c>
      <c r="F92" s="214" t="str">
        <f>VLOOKUP(A92, 'New SY MASTER'!$D$9:$X$96, 21, FALSE)</f>
        <v>Y</v>
      </c>
      <c r="G92" s="214" t="str">
        <f>VLOOKUP(A92, 'New SY MASTER'!$D$9:$V$96, 19, FALSE)</f>
        <v>Standard Collection</v>
      </c>
      <c r="H92" s="244" t="str">
        <f t="shared" si="2"/>
        <v>June 2027</v>
      </c>
    </row>
    <row r="93" spans="1:8" x14ac:dyDescent="0.3">
      <c r="A93" s="213" t="s">
        <v>637</v>
      </c>
      <c r="B93" s="213" t="str">
        <f>VLOOKUP(A93, 'New SY MASTER'!$D$9:$T$96, 3, FALSE)</f>
        <v>Career &amp; Technical Education - Secondary</v>
      </c>
      <c r="C93" s="214">
        <f>VLOOKUP(A93, 'New SY MASTER'!$D$9:$T$96, 13, FALSE)</f>
        <v>46524</v>
      </c>
      <c r="D93" s="214">
        <f>VLOOKUP(A93, 'New SY MASTER'!$D$9:$T$96, 14, FALSE)</f>
        <v>46568</v>
      </c>
      <c r="E93" s="214" t="str">
        <f>VLOOKUP(A93, 'New SY MASTER'!$D$9:$X$96, 20, FALSE)</f>
        <v>Y</v>
      </c>
      <c r="F93" s="214" t="str">
        <f>VLOOKUP(A93, 'New SY MASTER'!$D$9:$X$96, 21, FALSE)</f>
        <v>Y</v>
      </c>
      <c r="G93" s="214" t="str">
        <f>VLOOKUP(A93, 'New SY MASTER'!$D$9:$V$96, 19, FALSE)</f>
        <v>Standard Collection</v>
      </c>
      <c r="H93" s="244" t="str">
        <f t="shared" si="2"/>
        <v>June 2027</v>
      </c>
    </row>
    <row r="94" spans="1:8" x14ac:dyDescent="0.3">
      <c r="A94" s="213" t="s">
        <v>489</v>
      </c>
      <c r="B94" s="225" t="s">
        <v>488</v>
      </c>
      <c r="C94" s="214">
        <f>'New PIMS Refresh Schedule'!B33</f>
        <v>46569</v>
      </c>
      <c r="D94" s="214">
        <f>'New PIMS Refresh Schedule'!B34</f>
        <v>46582</v>
      </c>
      <c r="E94" s="214" t="s">
        <v>180</v>
      </c>
      <c r="F94" s="214" t="s">
        <v>180</v>
      </c>
      <c r="G94" s="214" t="s">
        <v>489</v>
      </c>
      <c r="H94" s="214" t="str">
        <f t="shared" si="2"/>
        <v>July 2027</v>
      </c>
    </row>
    <row r="95" spans="1:8" x14ac:dyDescent="0.3">
      <c r="A95" s="213" t="s">
        <v>636</v>
      </c>
      <c r="B95" s="213" t="str">
        <f>VLOOKUP(A95, 'New SY MASTER'!$D$9:$T$96, 3, FALSE)</f>
        <v>Career &amp; Technical Education - Adult</v>
      </c>
      <c r="C95" s="214">
        <f>VLOOKUP(A95, 'New SY MASTER'!$D$9:$T$96, 13, FALSE)</f>
        <v>46539</v>
      </c>
      <c r="D95" s="214">
        <f>VLOOKUP(A95, 'New SY MASTER'!$D$9:$T$96, 14, FALSE)</f>
        <v>46568</v>
      </c>
      <c r="E95" s="214" t="str">
        <f>VLOOKUP(A95, 'New SY MASTER'!$D$9:$X$96, 20, FALSE)</f>
        <v>Y</v>
      </c>
      <c r="F95" s="214" t="str">
        <f>VLOOKUP(A95, 'New SY MASTER'!$D$9:$X$96, 21, FALSE)</f>
        <v>Y</v>
      </c>
      <c r="G95" s="214" t="str">
        <f>VLOOKUP(A95, 'New SY MASTER'!$D$9:$V$96, 19, FALSE)</f>
        <v>Standard Collection</v>
      </c>
      <c r="H95" s="244" t="str">
        <f t="shared" si="2"/>
        <v>June 2027</v>
      </c>
    </row>
    <row r="96" spans="1:8" ht="31.2" x14ac:dyDescent="0.3">
      <c r="A96" s="213" t="s">
        <v>541</v>
      </c>
      <c r="B96" s="213" t="str">
        <f>VLOOKUP(A96, 'New SY MASTER'!$D$9:$T$96, 3, FALSE)</f>
        <v>Special Education Transition/Exits</v>
      </c>
      <c r="C96" s="214">
        <f>VLOOKUP(A96, 'New SY MASTER'!$D$9:$T$96, 13, FALSE)</f>
        <v>46539</v>
      </c>
      <c r="D96" s="214">
        <f>VLOOKUP(A96, 'New SY MASTER'!$D$9:$T$96, 14, FALSE)</f>
        <v>46584</v>
      </c>
      <c r="E96" s="214" t="str">
        <f>VLOOKUP(A96, 'New SY MASTER'!$D$9:$X$96, 20, FALSE)</f>
        <v>Y</v>
      </c>
      <c r="F96" s="214" t="str">
        <f>VLOOKUP(A96, 'New SY MASTER'!$D$9:$X$96, 21, FALSE)</f>
        <v>N</v>
      </c>
      <c r="G96" s="214" t="str">
        <f>VLOOKUP(A96, 'New SY MASTER'!$D$9:$V$96, 19, FALSE)</f>
        <v>Standard Collection</v>
      </c>
      <c r="H96" s="244" t="str">
        <f t="shared" si="2"/>
        <v>July 2027</v>
      </c>
    </row>
    <row r="97" spans="1:8" x14ac:dyDescent="0.3">
      <c r="A97" s="213" t="s">
        <v>542</v>
      </c>
      <c r="B97" s="213" t="str">
        <f>VLOOKUP(A97, 'New SY MASTER'!$D$9:$T$96, 3, FALSE)</f>
        <v>LIEP Survey</v>
      </c>
      <c r="C97" s="214">
        <f>VLOOKUP(A97, 'New SY MASTER'!$D$9:$T$96, 13, FALSE)</f>
        <v>46539</v>
      </c>
      <c r="D97" s="214">
        <f>VLOOKUP(A97, 'New SY MASTER'!$D$9:$T$96, 14, FALSE)</f>
        <v>46584</v>
      </c>
      <c r="E97" s="214" t="str">
        <f>VLOOKUP(A97, 'New SY MASTER'!$D$9:$X$96, 20, FALSE)</f>
        <v>Y</v>
      </c>
      <c r="F97" s="214" t="str">
        <f>VLOOKUP(A97, 'New SY MASTER'!$D$9:$X$96, 21, FALSE)</f>
        <v>N</v>
      </c>
      <c r="G97" s="214" t="str">
        <f>VLOOKUP(A97, 'New SY MASTER'!$D$9:$V$96, 19, FALSE)</f>
        <v>Standard Collection</v>
      </c>
      <c r="H97" s="244" t="str">
        <f t="shared" si="2"/>
        <v>July 2027</v>
      </c>
    </row>
    <row r="98" spans="1:8" ht="31.2" x14ac:dyDescent="0.3">
      <c r="A98" s="215" t="s">
        <v>564</v>
      </c>
      <c r="B98" s="213" t="str">
        <f>VLOOKUP(A98, 'New SY MASTER'!$D$9:$T$96, 3, FALSE)</f>
        <v>Professional Staff Vacancy</v>
      </c>
      <c r="C98" s="214">
        <f>VLOOKUP(A98, 'New SY MASTER'!$D$9:$T$96, 13, FALSE)</f>
        <v>46563</v>
      </c>
      <c r="D98" s="214">
        <f>VLOOKUP(A98, 'New SY MASTER'!$D$9:$T$96, 14, FALSE)</f>
        <v>46599</v>
      </c>
      <c r="E98" s="214" t="str">
        <f>VLOOKUP(A98, 'New SY MASTER'!$D$9:$X$96, 20, FALSE)</f>
        <v>Y</v>
      </c>
      <c r="F98" s="214" t="str">
        <f>VLOOKUP(A98, 'New SY MASTER'!$D$9:$X$96, 21, FALSE)</f>
        <v>Y</v>
      </c>
      <c r="G98" s="214" t="str">
        <f>VLOOKUP(A98, 'New SY MASTER'!$D$9:$V$96, 19, FALSE)</f>
        <v>Standard Collection</v>
      </c>
      <c r="H98" s="244" t="str">
        <f t="shared" si="2"/>
        <v>July 2027</v>
      </c>
    </row>
    <row r="99" spans="1:8" x14ac:dyDescent="0.3">
      <c r="A99" s="216" t="s">
        <v>560</v>
      </c>
      <c r="B99" s="213" t="str">
        <f>VLOOKUP(A99, 'New SY MASTER'!$D$9:$T$96, 3, FALSE)</f>
        <v>Safe Schools</v>
      </c>
      <c r="C99" s="214" t="str">
        <f>VLOOKUP(A99, 'New SY MASTER'!$D$9:$T$96, 13, FALSE)</f>
        <v>Open Through</v>
      </c>
      <c r="D99" s="214">
        <f>VLOOKUP(A99, 'New SY MASTER'!$D$9:$T$96, 14, FALSE)</f>
        <v>46599</v>
      </c>
      <c r="E99" s="214" t="str">
        <f>VLOOKUP(A99, 'New SY MASTER'!$D$9:$X$96, 20, FALSE)</f>
        <v>Y</v>
      </c>
      <c r="F99" s="214" t="str">
        <f>VLOOKUP(A99, 'New SY MASTER'!$D$9:$X$96, 21, FALSE)</f>
        <v>Y</v>
      </c>
      <c r="G99" s="214" t="str">
        <f>VLOOKUP(A99, 'New SY MASTER'!$D$9:$V$96, 19, FALSE)</f>
        <v>Standard Collection</v>
      </c>
      <c r="H99" s="244" t="str">
        <f t="shared" si="2"/>
        <v>July 2027</v>
      </c>
    </row>
    <row r="100" spans="1:8" x14ac:dyDescent="0.3">
      <c r="A100" s="213" t="s">
        <v>565</v>
      </c>
      <c r="B100" s="213" t="str">
        <f>VLOOKUP(A100, 'New SY MASTER'!$D$9:$T$96, 3, FALSE)</f>
        <v>Safe Schools - AED</v>
      </c>
      <c r="C100" s="214" t="str">
        <f>VLOOKUP(A100, 'New SY MASTER'!$D$9:$T$96, 13, FALSE)</f>
        <v>Open Through</v>
      </c>
      <c r="D100" s="214">
        <f>VLOOKUP(A100, 'New SY MASTER'!$D$9:$T$96, 14, FALSE)</f>
        <v>46599</v>
      </c>
      <c r="E100" s="214" t="str">
        <f>VLOOKUP(A100, 'New SY MASTER'!$D$9:$X$96, 20, FALSE)</f>
        <v>Y</v>
      </c>
      <c r="F100" s="214" t="str">
        <f>VLOOKUP(A100, 'New SY MASTER'!$D$9:$X$96, 21, FALSE)</f>
        <v>N</v>
      </c>
      <c r="G100" s="214" t="str">
        <f>VLOOKUP(A100, 'New SY MASTER'!$D$9:$V$96, 19, FALSE)</f>
        <v>Standard Collection</v>
      </c>
      <c r="H100" s="244" t="str">
        <f t="shared" si="2"/>
        <v>July 2027</v>
      </c>
    </row>
    <row r="101" spans="1:8" ht="31.2" x14ac:dyDescent="0.3">
      <c r="A101" s="216" t="s">
        <v>558</v>
      </c>
      <c r="B101" s="213" t="str">
        <f>VLOOKUP(A101, 'New SY MASTER'!$D$9:$T$96, 3, FALSE)</f>
        <v>Safe Schools - Fire &amp; Security Drills</v>
      </c>
      <c r="C101" s="214" t="str">
        <f>VLOOKUP(A101, 'New SY MASTER'!$D$9:$T$96, 13, FALSE)</f>
        <v>Open Through</v>
      </c>
      <c r="D101" s="214">
        <f>VLOOKUP(A101, 'New SY MASTER'!$D$9:$T$96, 14, FALSE)</f>
        <v>46599</v>
      </c>
      <c r="E101" s="214" t="str">
        <f>VLOOKUP(A101, 'New SY MASTER'!$D$9:$X$96, 20, FALSE)</f>
        <v>Y</v>
      </c>
      <c r="F101" s="214" t="str">
        <f>VLOOKUP(A101, 'New SY MASTER'!$D$9:$X$96, 21, FALSE)</f>
        <v>Y</v>
      </c>
      <c r="G101" s="214" t="str">
        <f>VLOOKUP(A101, 'New SY MASTER'!$D$9:$V$96, 19, FALSE)</f>
        <v>Standard Collection</v>
      </c>
      <c r="H101" s="244" t="str">
        <f t="shared" si="2"/>
        <v>July 2027</v>
      </c>
    </row>
    <row r="102" spans="1:8" ht="62.4" x14ac:dyDescent="0.3">
      <c r="A102" s="213" t="s">
        <v>557</v>
      </c>
      <c r="B102" s="213" t="str">
        <f>VLOOKUP(A102, 'New SY MASTER'!$D$9:$T$96, 3, FALSE)</f>
        <v>(a) Student Updates &amp; Internal Snapshot, Grad Drop Cohort
(b) School Enrollment
(c) Programs</v>
      </c>
      <c r="C102" s="214" t="str">
        <f>VLOOKUP(A102, 'New SY MASTER'!$D$9:$T$96, 13, FALSE)</f>
        <v>Open Through</v>
      </c>
      <c r="D102" s="214">
        <f>VLOOKUP(A102, 'New SY MASTER'!$D$9:$T$96, 14, FALSE)</f>
        <v>46599</v>
      </c>
      <c r="E102" s="214" t="str">
        <f>VLOOKUP(A102, 'New SY MASTER'!$D$9:$X$96, 20, FALSE)</f>
        <v>Y</v>
      </c>
      <c r="F102" s="214" t="str">
        <f>VLOOKUP(A102, 'New SY MASTER'!$D$9:$X$96, 21, FALSE)</f>
        <v>N</v>
      </c>
      <c r="G102" s="214" t="str">
        <f>VLOOKUP(A102, 'New SY MASTER'!$D$9:$V$96, 19, FALSE)</f>
        <v>Standard Collection</v>
      </c>
      <c r="H102" s="244" t="str">
        <f t="shared" si="2"/>
        <v>July 2027</v>
      </c>
    </row>
    <row r="103" spans="1:8" x14ac:dyDescent="0.3">
      <c r="A103" s="216" t="s">
        <v>559</v>
      </c>
      <c r="B103" s="213" t="str">
        <f>VLOOKUP(A103, 'New SY MASTER'!$D$9:$T$96, 3, FALSE)</f>
        <v>Unlawful  Absence</v>
      </c>
      <c r="C103" s="214">
        <f>VLOOKUP(A103, 'New SY MASTER'!$D$9:$T$96, 13, FALSE)</f>
        <v>46447</v>
      </c>
      <c r="D103" s="214">
        <f>VLOOKUP(A103, 'New SY MASTER'!$D$9:$T$96, 14, FALSE)</f>
        <v>46599</v>
      </c>
      <c r="E103" s="214" t="str">
        <f>VLOOKUP(A103, 'New SY MASTER'!$D$9:$X$96, 20, FALSE)</f>
        <v>-</v>
      </c>
      <c r="F103" s="214" t="str">
        <f>VLOOKUP(A103, 'New SY MASTER'!$D$9:$X$96, 21, FALSE)</f>
        <v>Y</v>
      </c>
      <c r="G103" s="214" t="str">
        <f>VLOOKUP(A103, 'New SY MASTER'!$D$9:$V$96, 19, FALSE)</f>
        <v>Standard Collection</v>
      </c>
      <c r="H103" s="244" t="str">
        <f t="shared" si="2"/>
        <v>July 2027</v>
      </c>
    </row>
    <row r="104" spans="1:8" ht="31.2" x14ac:dyDescent="0.3">
      <c r="A104" s="216" t="s">
        <v>717</v>
      </c>
      <c r="B104" s="213" t="str">
        <f>VLOOKUP(A104, 'New SY MASTER'!$D$9:$T$96, 3, FALSE)</f>
        <v>Cyber CS Annual  Atendance Benchmark</v>
      </c>
      <c r="C104" s="214" t="str">
        <f>VLOOKUP(A104, 'New SY MASTER'!$D$9:$T$96, 13, FALSE)</f>
        <v>Open through</v>
      </c>
      <c r="D104" s="214">
        <f>VLOOKUP(A104, 'New SY MASTER'!$D$9:$T$96, 14, FALSE)</f>
        <v>46599</v>
      </c>
      <c r="E104" s="214" t="str">
        <f>VLOOKUP(A104, 'New SY MASTER'!$D$9:$X$96, 20, FALSE)</f>
        <v>N</v>
      </c>
      <c r="F104" s="214" t="str">
        <f>VLOOKUP(A104, 'New SY MASTER'!$D$9:$X$96, 21, FALSE)</f>
        <v>Y</v>
      </c>
      <c r="G104" s="214" t="str">
        <f>VLOOKUP(A104, 'New SY MASTER'!$D$9:$V$96, 19, FALSE)</f>
        <v>Standard Collection</v>
      </c>
      <c r="H104" s="244" t="str">
        <f t="shared" ref="H104:H105" si="3">TEXT(D104, "mmmm yyyy")</f>
        <v>July 2027</v>
      </c>
    </row>
    <row r="105" spans="1:8" ht="31.2" x14ac:dyDescent="0.3">
      <c r="A105" s="216" t="s">
        <v>724</v>
      </c>
      <c r="B105" s="213" t="str">
        <f>VLOOKUP(A105, 'New SY MASTER'!$D$9:$T$96, 3, FALSE)</f>
        <v>Cyber CS Monthly  Atendance Benchmark</v>
      </c>
      <c r="C105" s="214" t="str">
        <f>VLOOKUP(A105, 'New SY MASTER'!$D$9:$T$96, 13, FALSE)</f>
        <v>Open through</v>
      </c>
      <c r="D105" s="214">
        <f>VLOOKUP(A105, 'New SY MASTER'!$D$9:$T$96, 14, FALSE)</f>
        <v>46599</v>
      </c>
      <c r="E105" s="214" t="str">
        <f>VLOOKUP(A105, 'New SY MASTER'!$D$9:$X$96, 20, FALSE)</f>
        <v>N</v>
      </c>
      <c r="F105" s="214" t="str">
        <f>VLOOKUP(A105, 'New SY MASTER'!$D$9:$X$96, 21, FALSE)</f>
        <v>Y</v>
      </c>
      <c r="G105" s="214" t="str">
        <f>VLOOKUP(A105, 'New SY MASTER'!$D$9:$V$96, 19, FALSE)</f>
        <v>Standard Collection</v>
      </c>
      <c r="H105" s="244" t="str">
        <f t="shared" si="3"/>
        <v>July 2027</v>
      </c>
    </row>
    <row r="106" spans="1:8" x14ac:dyDescent="0.3">
      <c r="A106" s="213" t="str">
        <f>VLOOKUP(B106, 'New SY MASTER'!E33:X114, 17, FALSE)</f>
        <v>C6 Student Updates 2026-27</v>
      </c>
      <c r="B106" s="225" t="s">
        <v>114</v>
      </c>
      <c r="C106" s="214">
        <f>VLOOKUP(B106, 'New SY MASTER'!$E$2:$X$86, 9, FALSE)</f>
        <v>46555</v>
      </c>
      <c r="D106" s="214">
        <f>VLOOKUP(B106, 'New SY MASTER'!$E$2:$X$86, 10, FALSE)</f>
        <v>46612</v>
      </c>
      <c r="E106" s="214" t="str">
        <f>VLOOKUP(B106, 'New SY MASTER'!$E$2:$X$86, 19, FALSE)</f>
        <v>N</v>
      </c>
      <c r="F106" s="214" t="str">
        <f>VLOOKUP(B106, 'New SY MASTER'!$E$2:$X$86, 20, FALSE)</f>
        <v>Y</v>
      </c>
      <c r="G106" s="214" t="str">
        <f>VLOOKUP(B106, 'New SY MASTER'!$E$2:$X$86, 18, FALSE)</f>
        <v>Internal Snapshot</v>
      </c>
      <c r="H106" s="214" t="str">
        <f t="shared" si="2"/>
        <v>August 2027</v>
      </c>
    </row>
    <row r="107" spans="1:8" x14ac:dyDescent="0.3">
      <c r="A107" s="216" t="s">
        <v>546</v>
      </c>
      <c r="B107" s="213" t="str">
        <f>VLOOKUP(A107, 'New SY MASTER'!$D$9:$T$96, 3, FALSE)</f>
        <v>Title III Professional Development Activities</v>
      </c>
      <c r="C107" s="214">
        <f>VLOOKUP(A107, 'New SY MASTER'!$D$9:$T$96, 13, FALSE)</f>
        <v>46549</v>
      </c>
      <c r="D107" s="214">
        <f>VLOOKUP(A107, 'New SY MASTER'!$D$9:$T$96, 14, FALSE)</f>
        <v>46626</v>
      </c>
      <c r="E107" s="214" t="str">
        <f>VLOOKUP(A107, 'New SY MASTER'!$D$9:$X$96, 20, FALSE)</f>
        <v>Y</v>
      </c>
      <c r="F107" s="214" t="str">
        <f>VLOOKUP(A107, 'New SY MASTER'!$D$9:$X$96, 21, FALSE)</f>
        <v>N</v>
      </c>
      <c r="G107" s="214" t="str">
        <f>VLOOKUP(A107, 'New SY MASTER'!$D$9:$V$96, 19, FALSE)</f>
        <v>Standard Collection</v>
      </c>
      <c r="H107" s="244" t="str">
        <f t="shared" si="2"/>
        <v>August 2027</v>
      </c>
    </row>
    <row r="108" spans="1:8" x14ac:dyDescent="0.3">
      <c r="A108" s="216" t="s">
        <v>545</v>
      </c>
      <c r="B108" s="213" t="str">
        <f>VLOOKUP(A108, 'New SY MASTER'!$D$9:$T$96, 3, FALSE)</f>
        <v xml:space="preserve">Interscholastic Athletic Opportunities </v>
      </c>
      <c r="C108" s="214">
        <f>VLOOKUP(A108, 'New SY MASTER'!$D$9:$T$96, 13, FALSE)</f>
        <v>46547</v>
      </c>
      <c r="D108" s="214">
        <f>VLOOKUP(A108, 'New SY MASTER'!$D$9:$T$96, 14, FALSE)</f>
        <v>46630</v>
      </c>
      <c r="E108" s="214" t="str">
        <f>VLOOKUP(A108, 'New SY MASTER'!$D$9:$X$96, 20, FALSE)</f>
        <v>Y</v>
      </c>
      <c r="F108" s="214" t="str">
        <f>VLOOKUP(A108, 'New SY MASTER'!$D$9:$X$96, 21, FALSE)</f>
        <v>Y</v>
      </c>
      <c r="G108" s="214" t="str">
        <f>VLOOKUP(A108, 'New SY MASTER'!$D$9:$V$96, 19, FALSE)</f>
        <v>Standard Collection</v>
      </c>
      <c r="H108" s="244" t="str">
        <f t="shared" si="2"/>
        <v>August 2027</v>
      </c>
    </row>
    <row r="109" spans="1:8" ht="31.2" x14ac:dyDescent="0.3">
      <c r="A109" s="216" t="s">
        <v>547</v>
      </c>
      <c r="B109" s="213" t="str">
        <f>VLOOKUP(A109, 'New SY MASTER'!$D$9:$T$96, 3, FALSE)</f>
        <v>Students Home Schooled or Privately Tutored during the prior school year</v>
      </c>
      <c r="C109" s="214">
        <f>VLOOKUP(A109, 'New SY MASTER'!$D$9:$T$96, 13, FALSE)</f>
        <v>46547</v>
      </c>
      <c r="D109" s="214">
        <f>VLOOKUP(A109, 'New SY MASTER'!$D$9:$T$96, 14, FALSE)</f>
        <v>46630</v>
      </c>
      <c r="E109" s="214" t="str">
        <f>VLOOKUP(A109, 'New SY MASTER'!$D$9:$X$96, 20, FALSE)</f>
        <v>Y</v>
      </c>
      <c r="F109" s="214" t="str">
        <f>VLOOKUP(A109, 'New SY MASTER'!$D$9:$X$96, 21, FALSE)</f>
        <v>Y</v>
      </c>
      <c r="G109" s="214" t="str">
        <f>VLOOKUP(A109, 'New SY MASTER'!$D$9:$V$96, 19, FALSE)</f>
        <v>Standard Collection</v>
      </c>
      <c r="H109" s="244" t="str">
        <f t="shared" si="2"/>
        <v>August 2027</v>
      </c>
    </row>
    <row r="110" spans="1:8" x14ac:dyDescent="0.3">
      <c r="A110" s="216" t="s">
        <v>544</v>
      </c>
      <c r="B110" s="213" t="str">
        <f>VLOOKUP(A110, 'New SY MASTER'!$D$9:$T$96, 3, FALSE)</f>
        <v xml:space="preserve">Title I Student Participation </v>
      </c>
      <c r="C110" s="214">
        <f>VLOOKUP(A110, 'New SY MASTER'!$D$9:$T$96, 13, FALSE)</f>
        <v>46547</v>
      </c>
      <c r="D110" s="214">
        <f>VLOOKUP(A110, 'New SY MASTER'!$D$9:$T$96, 14, FALSE)</f>
        <v>46630</v>
      </c>
      <c r="E110" s="214" t="str">
        <f>VLOOKUP(A110, 'New SY MASTER'!$D$9:$X$96, 20, FALSE)</f>
        <v>Y</v>
      </c>
      <c r="F110" s="214" t="str">
        <f>VLOOKUP(A110, 'New SY MASTER'!$D$9:$X$96, 21, FALSE)</f>
        <v>N</v>
      </c>
      <c r="G110" s="214" t="str">
        <f>VLOOKUP(A110, 'New SY MASTER'!$D$9:$V$96, 19, FALSE)</f>
        <v>Standard Collection</v>
      </c>
      <c r="H110" s="244" t="str">
        <f t="shared" si="2"/>
        <v>August 2027</v>
      </c>
    </row>
    <row r="111" spans="1:8" x14ac:dyDescent="0.3">
      <c r="A111" s="213" t="s">
        <v>530</v>
      </c>
      <c r="B111" s="213" t="str">
        <f>VLOOKUP(A111, 'New SY MASTER'!$D$9:$T$96, 3, FALSE)</f>
        <v>Student Teachers</v>
      </c>
      <c r="C111" s="214">
        <f>VLOOKUP(A111, 'New SY MASTER'!$D$9:$T$96, 13, FALSE)</f>
        <v>46547</v>
      </c>
      <c r="D111" s="214">
        <f>VLOOKUP(A111, 'New SY MASTER'!$D$9:$T$96, 14, FALSE)</f>
        <v>46630</v>
      </c>
      <c r="E111" s="214" t="str">
        <f>VLOOKUP(A111, 'New SY MASTER'!$D$9:$X$96, 20, FALSE)</f>
        <v>N</v>
      </c>
      <c r="F111" s="214" t="str">
        <f>VLOOKUP(A111, 'New SY MASTER'!$D$9:$X$96, 21, FALSE)</f>
        <v>N</v>
      </c>
      <c r="G111" s="214" t="str">
        <f>VLOOKUP(A111, 'New SY MASTER'!$D$9:$V$96, 19, FALSE)</f>
        <v>Standard Collection</v>
      </c>
      <c r="H111" s="244" t="str">
        <f t="shared" si="2"/>
        <v>August 2027</v>
      </c>
    </row>
    <row r="112" spans="1:8" x14ac:dyDescent="0.3">
      <c r="A112" s="216" t="str">
        <f>VLOOKUP(B112, 'New SY MASTER'!E1:X114, 17, FALSE)</f>
        <v>C5  Grad Drop Cohort 2026-27</v>
      </c>
      <c r="B112" s="213" t="s">
        <v>435</v>
      </c>
      <c r="C112" s="214">
        <f>VLOOKUP(B112, 'New SY MASTER'!$E$9:$T$96, 12, FALSE)</f>
        <v>46547</v>
      </c>
      <c r="D112" s="214">
        <f>VLOOKUP(B112, 'New SY MASTER'!$E$9:$T$96, 13, FALSE)</f>
        <v>46630</v>
      </c>
      <c r="E112" s="214" t="str">
        <f>VLOOKUP(B112, 'New SY MASTER'!$E$9:$X$96, 19, FALSE)</f>
        <v>Y</v>
      </c>
      <c r="F112" s="214" t="str">
        <f>VLOOKUP(B112, 'New SY MASTER'!$E$9:$X$96, 20, FALSE)</f>
        <v>Y</v>
      </c>
      <c r="G112" s="214" t="str">
        <f>VLOOKUP(B112, 'New SY MASTER'!$E$9:$X$96, 18, FALSE)</f>
        <v>Standard Collection</v>
      </c>
      <c r="H112" s="244" t="str">
        <f t="shared" si="2"/>
        <v>August 2027</v>
      </c>
    </row>
    <row r="113" spans="1:8" x14ac:dyDescent="0.3">
      <c r="A113" s="216" t="str">
        <f>VLOOKUP(B113, 'New SY MASTER'!E1:X115, 17, FALSE)</f>
        <v>C5  Grad Drop Cohort 2026-27</v>
      </c>
      <c r="B113" s="213" t="s">
        <v>436</v>
      </c>
      <c r="C113" s="214">
        <f>VLOOKUP(B113, 'New SY MASTER'!$E$9:$T$96, 12, FALSE)</f>
        <v>46547</v>
      </c>
      <c r="D113" s="214">
        <f>VLOOKUP(B113, 'New SY MASTER'!$E$9:$T$96, 13, FALSE)</f>
        <v>46630</v>
      </c>
      <c r="E113" s="214" t="str">
        <f>VLOOKUP(B113, 'New SY MASTER'!$E$9:$X$96, 19, FALSE)</f>
        <v>Y</v>
      </c>
      <c r="F113" s="214" t="str">
        <f>VLOOKUP(B113, 'New SY MASTER'!$E$9:$X$96, 20, FALSE)</f>
        <v>Y</v>
      </c>
      <c r="G113" s="214" t="str">
        <f>VLOOKUP(B113, 'New SY MASTER'!$E$9:$X$96, 18, FALSE)</f>
        <v>Standard Collection</v>
      </c>
      <c r="H113" s="244" t="str">
        <f t="shared" si="2"/>
        <v>August 2027</v>
      </c>
    </row>
    <row r="114" spans="1:8" x14ac:dyDescent="0.3">
      <c r="A114" s="216" t="s">
        <v>543</v>
      </c>
      <c r="B114" s="213" t="str">
        <f>VLOOKUP(A114, 'New SY MASTER'!$D$9:$T$96, 3, FALSE)</f>
        <v>Child Accounting End-of-Year Collection</v>
      </c>
      <c r="C114" s="214">
        <f>VLOOKUP(A114, 'New SY MASTER'!$D$9:$T$96, 13, FALSE)</f>
        <v>46547</v>
      </c>
      <c r="D114" s="214">
        <f>VLOOKUP(A114, 'New SY MASTER'!$D$9:$T$96, 14, FALSE)</f>
        <v>46630</v>
      </c>
      <c r="E114" s="214" t="str">
        <f>VLOOKUP(A114, 'New SY MASTER'!$D$9:$X$96, 20, FALSE)</f>
        <v>Y</v>
      </c>
      <c r="F114" s="214" t="str">
        <f>VLOOKUP(A114, 'New SY MASTER'!$D$9:$X$96, 21, FALSE)</f>
        <v>Y</v>
      </c>
      <c r="G114" s="214" t="str">
        <f>VLOOKUP(A114, 'New SY MASTER'!$D$9:$V$96, 19, FALSE)</f>
        <v>Standard Collection</v>
      </c>
      <c r="H114" s="244" t="str">
        <f t="shared" si="2"/>
        <v>August 2027</v>
      </c>
    </row>
  </sheetData>
  <autoFilter ref="A1:H114" xr:uid="{1440513A-DC38-42EB-915E-B5082F5FE314}">
    <sortState xmlns:xlrd2="http://schemas.microsoft.com/office/spreadsheetml/2017/richdata2" ref="A2:H114">
      <sortCondition ref="D1:D114"/>
    </sortState>
  </autoFilter>
  <phoneticPr fontId="21" type="noConversion"/>
  <conditionalFormatting sqref="A1">
    <cfRule type="duplicateValues" dxfId="22" priority="5"/>
  </conditionalFormatting>
  <conditionalFormatting sqref="A2:XFB4 A5:H5 I5:XFB106 A6:F12 H6:H38 G12:H12 C13:F38 A13:B54 C39:G54 A55:G114">
    <cfRule type="expression" dxfId="21" priority="4">
      <formula>RIGHT(A:A,7)="2023-24"</formula>
    </cfRule>
  </conditionalFormatting>
  <conditionalFormatting sqref="XFC2:XFD106">
    <cfRule type="expression" dxfId="20" priority="6">
      <formula>RIGHT(XFC:XFD,7)="2023-24"</formula>
    </cfRule>
  </conditionalFormatting>
  <pageMargins left="0.7" right="0.7" top="0.75" bottom="0.75" header="0.3" footer="0.3"/>
  <ignoredErrors>
    <ignoredError sqref="A1:C1 E1:H1" unlockedFormula="1"/>
  </ignoredError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FF0123-30B0-45E8-9CED-C24CB65E3BAC}">
  <sheetPr codeName="Sheet11">
    <tabColor rgb="FF00B050"/>
    <pageSetUpPr fitToPage="1"/>
  </sheetPr>
  <dimension ref="A1:AB125"/>
  <sheetViews>
    <sheetView view="pageBreakPreview" topLeftCell="S5" zoomScale="80" zoomScaleNormal="70" zoomScaleSheetLayoutView="80" zoomScalePageLayoutView="75" workbookViewId="0">
      <pane ySplit="4" topLeftCell="A85" activePane="bottomLeft" state="frozen"/>
      <selection pane="bottomLeft" activeCell="Y86" sqref="Y86"/>
    </sheetView>
  </sheetViews>
  <sheetFormatPr defaultColWidth="8.88671875" defaultRowHeight="15.6" x14ac:dyDescent="0.3"/>
  <cols>
    <col min="1" max="3" width="24" style="227" customWidth="1"/>
    <col min="4" max="4" width="34.88671875" style="92" bestFit="1" customWidth="1"/>
    <col min="5" max="5" width="34.88671875" style="92" customWidth="1"/>
    <col min="6" max="6" width="41" style="92" customWidth="1"/>
    <col min="7" max="7" width="24.44140625" style="92" customWidth="1"/>
    <col min="8" max="9" width="26.6640625" style="92" customWidth="1"/>
    <col min="10" max="10" width="32.6640625" style="92" customWidth="1"/>
    <col min="11" max="11" width="29.33203125" style="92" customWidth="1"/>
    <col min="12" max="14" width="25.6640625" style="227" customWidth="1"/>
    <col min="15" max="15" width="27.88671875" style="227" customWidth="1"/>
    <col min="16" max="16" width="17.33203125" style="227" customWidth="1"/>
    <col min="17" max="17" width="20.44140625" style="230" customWidth="1"/>
    <col min="18" max="18" width="27.5546875" style="230" customWidth="1"/>
    <col min="19" max="19" width="31.6640625" style="231" customWidth="1"/>
    <col min="20" max="20" width="21" style="181" customWidth="1"/>
    <col min="21" max="21" width="34.88671875" style="286" customWidth="1"/>
    <col min="22" max="22" width="16.6640625" style="90" customWidth="1"/>
    <col min="23" max="23" width="17.33203125" style="90" customWidth="1"/>
    <col min="24" max="24" width="12.109375" style="90" customWidth="1"/>
    <col min="25" max="25" width="19.5546875" style="90" customWidth="1"/>
    <col min="26" max="26" width="59.109375" style="90" customWidth="1"/>
    <col min="27" max="27" width="29.44140625" style="90" customWidth="1"/>
    <col min="28" max="28" width="14" style="90" customWidth="1"/>
    <col min="29" max="16384" width="8.88671875" style="90"/>
  </cols>
  <sheetData>
    <row r="1" spans="1:28" s="182" customFormat="1" ht="25.2" hidden="1" customHeight="1" x14ac:dyDescent="0.3">
      <c r="A1" s="227"/>
      <c r="B1" s="227"/>
      <c r="C1" s="227"/>
      <c r="J1" s="227"/>
      <c r="K1" s="227"/>
      <c r="L1" s="228"/>
      <c r="M1" s="228"/>
      <c r="N1" s="228"/>
      <c r="O1" s="228"/>
      <c r="P1" s="228"/>
      <c r="Q1" s="227"/>
      <c r="R1" s="229"/>
      <c r="U1" s="287"/>
      <c r="Z1" s="287"/>
    </row>
    <row r="2" spans="1:28" s="182" customFormat="1" hidden="1" x14ac:dyDescent="0.3">
      <c r="A2" s="227"/>
      <c r="B2" s="227"/>
      <c r="C2" s="227"/>
      <c r="J2" s="227"/>
      <c r="K2" s="227"/>
      <c r="L2" s="228"/>
      <c r="M2" s="228"/>
      <c r="N2" s="228"/>
      <c r="O2" s="228"/>
      <c r="P2" s="228"/>
      <c r="Q2" s="227"/>
      <c r="R2" s="229"/>
      <c r="U2" s="287"/>
      <c r="Z2" s="287"/>
    </row>
    <row r="3" spans="1:28" s="182" customFormat="1" ht="25.2" hidden="1" customHeight="1" x14ac:dyDescent="0.3">
      <c r="A3" s="227"/>
      <c r="B3" s="227"/>
      <c r="C3" s="227"/>
      <c r="J3" s="227"/>
      <c r="K3" s="227"/>
      <c r="L3" s="228"/>
      <c r="M3" s="228"/>
      <c r="N3" s="228"/>
      <c r="O3" s="228"/>
      <c r="P3" s="228"/>
      <c r="Q3" s="227"/>
      <c r="R3" s="229"/>
      <c r="U3" s="287"/>
      <c r="Z3" s="287"/>
    </row>
    <row r="4" spans="1:28" s="182" customFormat="1" ht="25.2" hidden="1" customHeight="1" x14ac:dyDescent="0.3">
      <c r="A4" s="227"/>
      <c r="B4" s="227"/>
      <c r="C4" s="227"/>
      <c r="J4" s="227"/>
      <c r="K4" s="227"/>
      <c r="L4" s="228"/>
      <c r="M4" s="228"/>
      <c r="N4" s="228"/>
      <c r="O4" s="228"/>
      <c r="P4" s="228"/>
      <c r="Q4" s="227"/>
      <c r="R4" s="229"/>
      <c r="U4" s="287"/>
      <c r="Z4" s="287"/>
    </row>
    <row r="5" spans="1:28" ht="37.200000000000003" customHeight="1" x14ac:dyDescent="0.3">
      <c r="D5" s="455" t="s">
        <v>408</v>
      </c>
      <c r="E5" s="455"/>
      <c r="F5" s="455"/>
      <c r="G5" s="455"/>
      <c r="H5" s="455"/>
      <c r="I5" s="455"/>
      <c r="J5" s="455"/>
      <c r="K5" s="455"/>
      <c r="L5" s="455"/>
      <c r="M5" s="455"/>
      <c r="N5" s="455"/>
      <c r="O5" s="455"/>
      <c r="P5" s="455"/>
      <c r="Q5" s="455"/>
      <c r="R5" s="455"/>
      <c r="S5" s="455"/>
      <c r="T5" s="456"/>
      <c r="U5" s="455"/>
    </row>
    <row r="6" spans="1:28" s="234" customFormat="1" ht="36" x14ac:dyDescent="0.35">
      <c r="A6" s="238" t="s">
        <v>407</v>
      </c>
      <c r="B6" s="240"/>
      <c r="C6" s="240"/>
      <c r="D6" s="240">
        <v>1</v>
      </c>
      <c r="E6" s="240">
        <v>2</v>
      </c>
      <c r="F6" s="240">
        <v>3</v>
      </c>
      <c r="G6" s="240">
        <v>4</v>
      </c>
      <c r="H6" s="240">
        <v>5</v>
      </c>
      <c r="I6" s="240">
        <v>6</v>
      </c>
      <c r="J6" s="240">
        <v>7</v>
      </c>
      <c r="K6" s="240">
        <v>8</v>
      </c>
      <c r="L6" s="240">
        <v>9</v>
      </c>
      <c r="M6" s="240">
        <v>10</v>
      </c>
      <c r="N6" s="240">
        <v>11</v>
      </c>
      <c r="O6" s="240">
        <v>12</v>
      </c>
      <c r="P6" s="240">
        <v>13</v>
      </c>
      <c r="Q6" s="240">
        <v>14</v>
      </c>
      <c r="R6" s="240">
        <v>15</v>
      </c>
      <c r="S6" s="239">
        <v>16</v>
      </c>
      <c r="T6" s="239">
        <v>17</v>
      </c>
      <c r="U6" s="239">
        <v>18</v>
      </c>
      <c r="V6" s="239">
        <v>19</v>
      </c>
      <c r="W6" s="239">
        <v>20</v>
      </c>
      <c r="X6" s="239">
        <v>21</v>
      </c>
      <c r="Y6" s="239">
        <v>22</v>
      </c>
      <c r="Z6" s="239">
        <v>23</v>
      </c>
      <c r="AA6" s="239">
        <v>24</v>
      </c>
      <c r="AB6" s="240">
        <v>25</v>
      </c>
    </row>
    <row r="7" spans="1:28" s="234" customFormat="1" ht="36" x14ac:dyDescent="0.35">
      <c r="A7" s="241" t="s">
        <v>406</v>
      </c>
      <c r="B7" s="243"/>
      <c r="C7" s="243"/>
      <c r="D7" s="243" t="s">
        <v>180</v>
      </c>
      <c r="E7" s="243">
        <v>1</v>
      </c>
      <c r="F7" s="243">
        <v>2</v>
      </c>
      <c r="G7" s="243">
        <v>3</v>
      </c>
      <c r="H7" s="243">
        <v>4</v>
      </c>
      <c r="I7" s="243">
        <v>5</v>
      </c>
      <c r="J7" s="243">
        <v>6</v>
      </c>
      <c r="K7" s="243">
        <v>7</v>
      </c>
      <c r="L7" s="243">
        <v>8</v>
      </c>
      <c r="M7" s="243">
        <v>9</v>
      </c>
      <c r="N7" s="243">
        <v>10</v>
      </c>
      <c r="O7" s="243">
        <v>11</v>
      </c>
      <c r="P7" s="243">
        <v>12</v>
      </c>
      <c r="Q7" s="243">
        <v>13</v>
      </c>
      <c r="R7" s="243">
        <v>14</v>
      </c>
      <c r="S7" s="242">
        <v>15</v>
      </c>
      <c r="T7" s="242">
        <v>16</v>
      </c>
      <c r="U7" s="242">
        <v>17</v>
      </c>
      <c r="V7" s="242">
        <v>18</v>
      </c>
      <c r="W7" s="242">
        <v>19</v>
      </c>
      <c r="X7" s="242">
        <v>20</v>
      </c>
      <c r="Y7" s="242">
        <v>21</v>
      </c>
      <c r="Z7" s="242">
        <v>22</v>
      </c>
      <c r="AA7" s="242">
        <v>23</v>
      </c>
      <c r="AB7" s="243">
        <v>24</v>
      </c>
    </row>
    <row r="8" spans="1:28" s="235" customFormat="1" ht="54" x14ac:dyDescent="0.35">
      <c r="A8" s="237" t="s">
        <v>405</v>
      </c>
      <c r="B8" s="236" t="s">
        <v>119</v>
      </c>
      <c r="C8" s="236" t="s">
        <v>609</v>
      </c>
      <c r="D8" s="236" t="s">
        <v>21</v>
      </c>
      <c r="E8" s="236" t="s">
        <v>81</v>
      </c>
      <c r="F8" s="236" t="s">
        <v>22</v>
      </c>
      <c r="G8" s="236" t="s">
        <v>23</v>
      </c>
      <c r="H8" s="236" t="s">
        <v>24</v>
      </c>
      <c r="I8" s="236" t="s">
        <v>82</v>
      </c>
      <c r="J8" s="236" t="s">
        <v>25</v>
      </c>
      <c r="K8" s="236" t="s">
        <v>26</v>
      </c>
      <c r="L8" s="236" t="s">
        <v>27</v>
      </c>
      <c r="M8" s="236" t="s">
        <v>417</v>
      </c>
      <c r="N8" s="236" t="s">
        <v>439</v>
      </c>
      <c r="O8" s="236" t="s">
        <v>440</v>
      </c>
      <c r="P8" s="236" t="s">
        <v>28</v>
      </c>
      <c r="Q8" s="236" t="s">
        <v>29</v>
      </c>
      <c r="R8" s="236" t="s">
        <v>30</v>
      </c>
      <c r="S8" s="236" t="s">
        <v>31</v>
      </c>
      <c r="T8" s="236" t="s">
        <v>32</v>
      </c>
      <c r="U8" s="236" t="s">
        <v>21</v>
      </c>
      <c r="V8" s="236" t="s">
        <v>389</v>
      </c>
      <c r="W8" s="236" t="s">
        <v>412</v>
      </c>
      <c r="X8" s="236" t="s">
        <v>413</v>
      </c>
      <c r="Y8" s="236" t="s">
        <v>134</v>
      </c>
      <c r="Z8" s="236" t="s">
        <v>387</v>
      </c>
      <c r="AA8" s="236" t="s">
        <v>135</v>
      </c>
      <c r="AB8" s="236" t="s">
        <v>119</v>
      </c>
    </row>
    <row r="9" spans="1:28" ht="31.2" x14ac:dyDescent="0.3">
      <c r="A9" s="93" t="s">
        <v>194</v>
      </c>
      <c r="B9" s="93" t="s">
        <v>601</v>
      </c>
      <c r="C9" s="93" t="s">
        <v>612</v>
      </c>
      <c r="D9" s="93" t="s">
        <v>561</v>
      </c>
      <c r="E9" s="395" t="s">
        <v>180</v>
      </c>
      <c r="F9" s="93" t="s">
        <v>293</v>
      </c>
      <c r="G9" s="93">
        <v>2026</v>
      </c>
      <c r="H9" s="93">
        <v>2027</v>
      </c>
      <c r="I9" s="93" t="s">
        <v>180</v>
      </c>
      <c r="J9" s="93" t="s">
        <v>170</v>
      </c>
      <c r="K9" s="93" t="s">
        <v>124</v>
      </c>
      <c r="L9" s="225" t="s">
        <v>171</v>
      </c>
      <c r="M9" s="93" t="s">
        <v>129</v>
      </c>
      <c r="N9" s="93" t="s">
        <v>129</v>
      </c>
      <c r="O9" s="93" t="s">
        <v>129</v>
      </c>
      <c r="P9" s="94">
        <v>46296</v>
      </c>
      <c r="Q9" s="94">
        <v>46329</v>
      </c>
      <c r="R9" s="93" t="s">
        <v>294</v>
      </c>
      <c r="S9" s="94" t="s">
        <v>270</v>
      </c>
      <c r="T9" s="94">
        <v>46340</v>
      </c>
      <c r="U9" s="172" t="str">
        <f t="shared" ref="U9:U20" si="0">D9</f>
        <v>C1 Act 35 2026-27</v>
      </c>
      <c r="V9" s="93" t="s">
        <v>390</v>
      </c>
      <c r="W9" s="93" t="s">
        <v>398</v>
      </c>
      <c r="X9" s="93" t="s">
        <v>398</v>
      </c>
      <c r="Y9" s="172" t="s">
        <v>366</v>
      </c>
      <c r="Z9" s="173" t="s">
        <v>584</v>
      </c>
      <c r="AA9" s="173" t="s">
        <v>143</v>
      </c>
      <c r="AB9" s="221" t="str">
        <f t="shared" ref="AB9:AB25" si="1">B9</f>
        <v>C1</v>
      </c>
    </row>
    <row r="10" spans="1:28" ht="124.8" x14ac:dyDescent="0.3">
      <c r="A10" s="93" t="s">
        <v>194</v>
      </c>
      <c r="B10" s="93" t="s">
        <v>600</v>
      </c>
      <c r="C10" s="93" t="s">
        <v>612</v>
      </c>
      <c r="D10" s="93" t="s">
        <v>654</v>
      </c>
      <c r="E10" s="93" t="s">
        <v>662</v>
      </c>
      <c r="F10" s="93" t="s">
        <v>180</v>
      </c>
      <c r="G10" s="93">
        <v>2025</v>
      </c>
      <c r="H10" s="93">
        <v>2026</v>
      </c>
      <c r="I10" s="396" t="s">
        <v>411</v>
      </c>
      <c r="J10" s="93" t="s">
        <v>180</v>
      </c>
      <c r="K10" s="172" t="s">
        <v>124</v>
      </c>
      <c r="L10" s="172" t="s">
        <v>663</v>
      </c>
      <c r="M10" s="185">
        <v>46191</v>
      </c>
      <c r="N10" s="185">
        <v>46248</v>
      </c>
      <c r="O10" s="185">
        <v>45828</v>
      </c>
      <c r="P10" s="93" t="s">
        <v>180</v>
      </c>
      <c r="Q10" s="93" t="s">
        <v>180</v>
      </c>
      <c r="R10" s="93" t="s">
        <v>180</v>
      </c>
      <c r="S10" s="93" t="s">
        <v>180</v>
      </c>
      <c r="T10" s="94">
        <v>46255</v>
      </c>
      <c r="U10" s="172" t="s">
        <v>654</v>
      </c>
      <c r="V10" s="93" t="s">
        <v>6</v>
      </c>
      <c r="W10" s="93" t="s">
        <v>399</v>
      </c>
      <c r="X10" s="93" t="s">
        <v>398</v>
      </c>
      <c r="Y10" s="188" t="s">
        <v>358</v>
      </c>
      <c r="Z10" s="188" t="s">
        <v>664</v>
      </c>
      <c r="AA10" s="397" t="s">
        <v>180</v>
      </c>
      <c r="AB10" s="221" t="str">
        <f t="shared" si="1"/>
        <v>C6</v>
      </c>
    </row>
    <row r="11" spans="1:28" ht="46.8" x14ac:dyDescent="0.3">
      <c r="A11" s="96" t="s">
        <v>514</v>
      </c>
      <c r="B11" s="96" t="s">
        <v>602</v>
      </c>
      <c r="C11" s="93" t="s">
        <v>657</v>
      </c>
      <c r="D11" s="96" t="s">
        <v>656</v>
      </c>
      <c r="E11" s="96" t="s">
        <v>180</v>
      </c>
      <c r="F11" s="96" t="s">
        <v>515</v>
      </c>
      <c r="G11" s="96">
        <v>2025</v>
      </c>
      <c r="H11" s="96">
        <v>2026</v>
      </c>
      <c r="I11" s="183" t="s">
        <v>180</v>
      </c>
      <c r="J11" s="96" t="s">
        <v>516</v>
      </c>
      <c r="K11" s="183" t="s">
        <v>128</v>
      </c>
      <c r="L11" s="183" t="s">
        <v>517</v>
      </c>
      <c r="M11" s="224" t="s">
        <v>129</v>
      </c>
      <c r="N11" s="224" t="s">
        <v>129</v>
      </c>
      <c r="O11" s="257" t="s">
        <v>129</v>
      </c>
      <c r="P11" s="97">
        <v>46182</v>
      </c>
      <c r="Q11" s="97">
        <v>46265</v>
      </c>
      <c r="R11" s="96" t="s">
        <v>129</v>
      </c>
      <c r="S11" s="96" t="s">
        <v>129</v>
      </c>
      <c r="T11" s="97" t="s">
        <v>129</v>
      </c>
      <c r="U11" s="183" t="s">
        <v>656</v>
      </c>
      <c r="V11" s="93" t="s">
        <v>390</v>
      </c>
      <c r="W11" s="93" t="s">
        <v>399</v>
      </c>
      <c r="X11" s="93" t="s">
        <v>399</v>
      </c>
      <c r="Y11" s="93" t="s">
        <v>129</v>
      </c>
      <c r="Z11" s="93" t="s">
        <v>129</v>
      </c>
      <c r="AA11" s="93" t="s">
        <v>180</v>
      </c>
      <c r="AB11" s="221" t="str">
        <f t="shared" si="1"/>
        <v>C5</v>
      </c>
    </row>
    <row r="12" spans="1:28" ht="78" x14ac:dyDescent="0.3">
      <c r="A12" s="93" t="s">
        <v>437</v>
      </c>
      <c r="B12" s="93" t="s">
        <v>602</v>
      </c>
      <c r="C12" s="93" t="s">
        <v>657</v>
      </c>
      <c r="D12" s="93" t="s">
        <v>655</v>
      </c>
      <c r="E12" s="93" t="s">
        <v>652</v>
      </c>
      <c r="F12" s="93" t="s">
        <v>436</v>
      </c>
      <c r="G12" s="93">
        <v>2025</v>
      </c>
      <c r="H12" s="93">
        <v>2026</v>
      </c>
      <c r="I12" s="93" t="s">
        <v>180</v>
      </c>
      <c r="J12" s="93" t="s">
        <v>225</v>
      </c>
      <c r="K12" s="93" t="s">
        <v>128</v>
      </c>
      <c r="L12" s="93" t="s">
        <v>180</v>
      </c>
      <c r="M12" s="93" t="s">
        <v>129</v>
      </c>
      <c r="N12" s="93" t="s">
        <v>129</v>
      </c>
      <c r="O12" s="93" t="s">
        <v>129</v>
      </c>
      <c r="P12" s="94">
        <v>46182</v>
      </c>
      <c r="Q12" s="94">
        <v>46265</v>
      </c>
      <c r="R12" s="94" t="s">
        <v>129</v>
      </c>
      <c r="S12" s="94" t="s">
        <v>508</v>
      </c>
      <c r="T12" s="94" t="s">
        <v>658</v>
      </c>
      <c r="U12" s="172" t="str">
        <f>D12</f>
        <v>C5  Grad Drop Cohort 2025-26</v>
      </c>
      <c r="V12" s="93" t="s">
        <v>390</v>
      </c>
      <c r="W12" s="93" t="s">
        <v>398</v>
      </c>
      <c r="X12" s="93" t="s">
        <v>398</v>
      </c>
      <c r="Y12" s="188" t="s">
        <v>375</v>
      </c>
      <c r="Z12" s="188" t="s">
        <v>659</v>
      </c>
      <c r="AA12" s="188" t="s">
        <v>140</v>
      </c>
      <c r="AB12" s="221" t="str">
        <f t="shared" si="1"/>
        <v>C5</v>
      </c>
    </row>
    <row r="13" spans="1:28" ht="62.4" x14ac:dyDescent="0.3">
      <c r="A13" s="93" t="s">
        <v>437</v>
      </c>
      <c r="B13" s="93" t="s">
        <v>602</v>
      </c>
      <c r="C13" s="93" t="s">
        <v>657</v>
      </c>
      <c r="D13" s="93" t="s">
        <v>655</v>
      </c>
      <c r="E13" s="93" t="s">
        <v>653</v>
      </c>
      <c r="F13" s="93" t="s">
        <v>435</v>
      </c>
      <c r="G13" s="93">
        <v>2025</v>
      </c>
      <c r="H13" s="93">
        <v>2026</v>
      </c>
      <c r="I13" s="93" t="s">
        <v>180</v>
      </c>
      <c r="J13" s="93" t="s">
        <v>225</v>
      </c>
      <c r="K13" s="93" t="s">
        <v>128</v>
      </c>
      <c r="L13" s="93" t="s">
        <v>180</v>
      </c>
      <c r="M13" s="93" t="s">
        <v>129</v>
      </c>
      <c r="N13" s="93" t="s">
        <v>129</v>
      </c>
      <c r="O13" s="93" t="s">
        <v>129</v>
      </c>
      <c r="P13" s="94">
        <v>46182</v>
      </c>
      <c r="Q13" s="94">
        <v>46265</v>
      </c>
      <c r="R13" s="94" t="s">
        <v>129</v>
      </c>
      <c r="S13" s="94" t="s">
        <v>508</v>
      </c>
      <c r="T13" s="94" t="s">
        <v>660</v>
      </c>
      <c r="U13" s="172" t="str">
        <f t="shared" ref="U13" si="2">D13</f>
        <v>C5  Grad Drop Cohort 2025-26</v>
      </c>
      <c r="V13" s="93" t="s">
        <v>390</v>
      </c>
      <c r="W13" s="93" t="s">
        <v>398</v>
      </c>
      <c r="X13" s="93" t="s">
        <v>398</v>
      </c>
      <c r="Y13" s="188" t="s">
        <v>146</v>
      </c>
      <c r="Z13" s="188" t="s">
        <v>661</v>
      </c>
      <c r="AA13" s="398" t="s">
        <v>180</v>
      </c>
      <c r="AB13" s="221" t="str">
        <f t="shared" si="1"/>
        <v>C5</v>
      </c>
    </row>
    <row r="14" spans="1:28" ht="62.4" x14ac:dyDescent="0.3">
      <c r="A14" s="96" t="s">
        <v>194</v>
      </c>
      <c r="B14" s="96" t="s">
        <v>601</v>
      </c>
      <c r="C14" s="96" t="s">
        <v>612</v>
      </c>
      <c r="D14" s="96" t="s">
        <v>538</v>
      </c>
      <c r="E14" s="96" t="s">
        <v>180</v>
      </c>
      <c r="F14" s="96" t="s">
        <v>169</v>
      </c>
      <c r="G14" s="96">
        <v>2026</v>
      </c>
      <c r="H14" s="96">
        <v>2027</v>
      </c>
      <c r="I14" s="96" t="s">
        <v>180</v>
      </c>
      <c r="J14" s="96" t="s">
        <v>607</v>
      </c>
      <c r="K14" s="96" t="s">
        <v>124</v>
      </c>
      <c r="L14" s="245" t="s">
        <v>171</v>
      </c>
      <c r="M14" s="96" t="s">
        <v>129</v>
      </c>
      <c r="N14" s="96" t="s">
        <v>129</v>
      </c>
      <c r="O14" s="96" t="s">
        <v>129</v>
      </c>
      <c r="P14" s="97">
        <v>46296</v>
      </c>
      <c r="Q14" s="97">
        <v>46304</v>
      </c>
      <c r="R14" s="97" t="s">
        <v>129</v>
      </c>
      <c r="S14" s="97" t="s">
        <v>496</v>
      </c>
      <c r="T14" s="399" t="s">
        <v>497</v>
      </c>
      <c r="U14" s="172" t="str">
        <f t="shared" si="0"/>
        <v>C1 Oct Prof Staff Vacancy 2026-27</v>
      </c>
      <c r="V14" s="93" t="s">
        <v>390</v>
      </c>
      <c r="W14" s="93" t="s">
        <v>398</v>
      </c>
      <c r="X14" s="93" t="s">
        <v>398</v>
      </c>
      <c r="Y14" s="400" t="s">
        <v>486</v>
      </c>
      <c r="Z14" s="401" t="s">
        <v>580</v>
      </c>
      <c r="AA14" s="35" t="s">
        <v>141</v>
      </c>
      <c r="AB14" s="221" t="str">
        <f t="shared" si="1"/>
        <v>C1</v>
      </c>
    </row>
    <row r="15" spans="1:28" ht="78" x14ac:dyDescent="0.3">
      <c r="A15" s="93" t="s">
        <v>203</v>
      </c>
      <c r="B15" s="93" t="s">
        <v>601</v>
      </c>
      <c r="C15" s="93" t="s">
        <v>612</v>
      </c>
      <c r="D15" s="93" t="s">
        <v>534</v>
      </c>
      <c r="E15" s="93" t="s">
        <v>180</v>
      </c>
      <c r="F15" s="93" t="s">
        <v>456</v>
      </c>
      <c r="G15" s="93">
        <v>2026</v>
      </c>
      <c r="H15" s="93">
        <v>2027</v>
      </c>
      <c r="I15" s="93" t="s">
        <v>180</v>
      </c>
      <c r="J15" s="93" t="s">
        <v>447</v>
      </c>
      <c r="K15" s="93" t="s">
        <v>448</v>
      </c>
      <c r="L15" s="225" t="s">
        <v>449</v>
      </c>
      <c r="M15" s="93" t="s">
        <v>129</v>
      </c>
      <c r="N15" s="93" t="s">
        <v>129</v>
      </c>
      <c r="O15" s="93" t="s">
        <v>129</v>
      </c>
      <c r="P15" s="94">
        <v>46296</v>
      </c>
      <c r="Q15" s="94">
        <v>46304</v>
      </c>
      <c r="R15" s="94" t="s">
        <v>129</v>
      </c>
      <c r="S15" s="94" t="s">
        <v>496</v>
      </c>
      <c r="T15" s="94">
        <v>46340</v>
      </c>
      <c r="U15" s="172" t="str">
        <f t="shared" si="0"/>
        <v>C1 OCT Student 2026-27</v>
      </c>
      <c r="V15" s="93" t="s">
        <v>390</v>
      </c>
      <c r="W15" s="93" t="s">
        <v>398</v>
      </c>
      <c r="X15" s="93" t="s">
        <v>398</v>
      </c>
      <c r="Y15" s="172" t="s">
        <v>376</v>
      </c>
      <c r="Z15" s="173" t="s">
        <v>579</v>
      </c>
      <c r="AA15" s="268" t="s">
        <v>180</v>
      </c>
      <c r="AB15" s="221" t="str">
        <f t="shared" si="1"/>
        <v>C1</v>
      </c>
    </row>
    <row r="16" spans="1:28" ht="93.6" x14ac:dyDescent="0.3">
      <c r="A16" s="93" t="s">
        <v>206</v>
      </c>
      <c r="B16" s="93" t="s">
        <v>601</v>
      </c>
      <c r="C16" s="93" t="s">
        <v>612</v>
      </c>
      <c r="D16" s="93" t="s">
        <v>535</v>
      </c>
      <c r="E16" s="93" t="s">
        <v>180</v>
      </c>
      <c r="F16" s="93" t="s">
        <v>445</v>
      </c>
      <c r="G16" s="93">
        <v>2026</v>
      </c>
      <c r="H16" s="93">
        <v>2027</v>
      </c>
      <c r="I16" s="93" t="s">
        <v>180</v>
      </c>
      <c r="J16" s="93" t="s">
        <v>232</v>
      </c>
      <c r="K16" s="93" t="s">
        <v>124</v>
      </c>
      <c r="L16" s="225" t="s">
        <v>357</v>
      </c>
      <c r="M16" s="93" t="s">
        <v>129</v>
      </c>
      <c r="N16" s="93" t="s">
        <v>129</v>
      </c>
      <c r="O16" s="93" t="s">
        <v>129</v>
      </c>
      <c r="P16" s="94">
        <v>46296</v>
      </c>
      <c r="Q16" s="94">
        <v>46304</v>
      </c>
      <c r="R16" s="94" t="s">
        <v>129</v>
      </c>
      <c r="S16" s="94" t="s">
        <v>496</v>
      </c>
      <c r="T16" s="94" t="s">
        <v>129</v>
      </c>
      <c r="U16" s="172" t="str">
        <f t="shared" si="0"/>
        <v>C1 OCT Student 2026-27 (Child Accounting)</v>
      </c>
      <c r="V16" s="93" t="s">
        <v>390</v>
      </c>
      <c r="W16" s="93" t="s">
        <v>398</v>
      </c>
      <c r="X16" s="93" t="s">
        <v>399</v>
      </c>
      <c r="Y16" s="93" t="s">
        <v>129</v>
      </c>
      <c r="Z16" s="173" t="s">
        <v>129</v>
      </c>
      <c r="AA16" s="173" t="s">
        <v>129</v>
      </c>
      <c r="AB16" s="221" t="str">
        <f t="shared" si="1"/>
        <v>C1</v>
      </c>
    </row>
    <row r="17" spans="1:28" ht="78" x14ac:dyDescent="0.3">
      <c r="A17" s="93" t="s">
        <v>494</v>
      </c>
      <c r="B17" s="93" t="s">
        <v>601</v>
      </c>
      <c r="C17" s="93" t="s">
        <v>612</v>
      </c>
      <c r="D17" s="93" t="s">
        <v>586</v>
      </c>
      <c r="E17" s="93" t="s">
        <v>180</v>
      </c>
      <c r="F17" s="93" t="s">
        <v>446</v>
      </c>
      <c r="G17" s="93">
        <v>2025</v>
      </c>
      <c r="H17" s="93">
        <v>2026</v>
      </c>
      <c r="I17" s="93" t="s">
        <v>180</v>
      </c>
      <c r="J17" s="93" t="s">
        <v>227</v>
      </c>
      <c r="K17" s="93" t="s">
        <v>228</v>
      </c>
      <c r="L17" s="225" t="s">
        <v>229</v>
      </c>
      <c r="M17" s="93" t="s">
        <v>129</v>
      </c>
      <c r="N17" s="93" t="s">
        <v>129</v>
      </c>
      <c r="O17" s="93" t="s">
        <v>129</v>
      </c>
      <c r="P17" s="94">
        <v>46296</v>
      </c>
      <c r="Q17" s="94">
        <v>46304</v>
      </c>
      <c r="R17" s="93" t="s">
        <v>129</v>
      </c>
      <c r="S17" s="94" t="s">
        <v>496</v>
      </c>
      <c r="T17" s="93" t="s">
        <v>129</v>
      </c>
      <c r="U17" s="172" t="str">
        <f t="shared" si="0"/>
        <v>C1 SPEC ED ACT 16 2025-26</v>
      </c>
      <c r="V17" s="93" t="s">
        <v>390</v>
      </c>
      <c r="W17" s="93" t="s">
        <v>398</v>
      </c>
      <c r="X17" s="93" t="s">
        <v>399</v>
      </c>
      <c r="Y17" s="93" t="s">
        <v>129</v>
      </c>
      <c r="Z17" s="173" t="s">
        <v>129</v>
      </c>
      <c r="AA17" s="173" t="s">
        <v>129</v>
      </c>
      <c r="AB17" s="221" t="str">
        <f t="shared" si="1"/>
        <v>C1</v>
      </c>
    </row>
    <row r="18" spans="1:28" ht="109.2" customHeight="1" x14ac:dyDescent="0.3">
      <c r="A18" s="93" t="s">
        <v>194</v>
      </c>
      <c r="B18" s="93" t="s">
        <v>601</v>
      </c>
      <c r="C18" s="93" t="s">
        <v>612</v>
      </c>
      <c r="D18" s="93" t="s">
        <v>537</v>
      </c>
      <c r="E18" s="93" t="s">
        <v>180</v>
      </c>
      <c r="F18" s="93" t="s">
        <v>443</v>
      </c>
      <c r="G18" s="93">
        <v>2026</v>
      </c>
      <c r="H18" s="93">
        <v>2027</v>
      </c>
      <c r="I18" s="93" t="s">
        <v>180</v>
      </c>
      <c r="J18" s="93" t="s">
        <v>606</v>
      </c>
      <c r="K18" s="93" t="s">
        <v>444</v>
      </c>
      <c r="L18" s="93" t="s">
        <v>180</v>
      </c>
      <c r="M18" s="93" t="s">
        <v>129</v>
      </c>
      <c r="N18" s="93" t="s">
        <v>129</v>
      </c>
      <c r="O18" s="93" t="s">
        <v>129</v>
      </c>
      <c r="P18" s="94">
        <v>46296</v>
      </c>
      <c r="Q18" s="94">
        <v>46304</v>
      </c>
      <c r="R18" s="94" t="s">
        <v>129</v>
      </c>
      <c r="S18" s="94" t="s">
        <v>496</v>
      </c>
      <c r="T18" s="402" t="s">
        <v>599</v>
      </c>
      <c r="U18" s="172" t="str">
        <f t="shared" si="0"/>
        <v>C1 Staff Oct 2026-27</v>
      </c>
      <c r="V18" s="93" t="s">
        <v>390</v>
      </c>
      <c r="W18" s="93" t="s">
        <v>398</v>
      </c>
      <c r="X18" s="93" t="s">
        <v>398</v>
      </c>
      <c r="Y18" s="400" t="s">
        <v>486</v>
      </c>
      <c r="Z18" s="173" t="s">
        <v>579</v>
      </c>
      <c r="AA18" s="268" t="s">
        <v>180</v>
      </c>
      <c r="AB18" s="221" t="str">
        <f t="shared" si="1"/>
        <v>C1</v>
      </c>
    </row>
    <row r="19" spans="1:28" ht="46.8" x14ac:dyDescent="0.3">
      <c r="A19" s="93" t="s">
        <v>514</v>
      </c>
      <c r="B19" s="93" t="s">
        <v>601</v>
      </c>
      <c r="C19" s="93" t="s">
        <v>612</v>
      </c>
      <c r="D19" s="93" t="s">
        <v>639</v>
      </c>
      <c r="E19" s="93" t="s">
        <v>180</v>
      </c>
      <c r="F19" s="93" t="s">
        <v>515</v>
      </c>
      <c r="G19" s="93">
        <v>2025</v>
      </c>
      <c r="H19" s="93">
        <v>2026</v>
      </c>
      <c r="I19" s="221" t="s">
        <v>180</v>
      </c>
      <c r="J19" s="93" t="s">
        <v>516</v>
      </c>
      <c r="K19" s="93" t="s">
        <v>128</v>
      </c>
      <c r="L19" s="172" t="s">
        <v>517</v>
      </c>
      <c r="M19" s="185" t="s">
        <v>129</v>
      </c>
      <c r="N19" s="185" t="s">
        <v>129</v>
      </c>
      <c r="O19" s="185" t="s">
        <v>129</v>
      </c>
      <c r="P19" s="94">
        <v>46296</v>
      </c>
      <c r="Q19" s="94">
        <v>46304</v>
      </c>
      <c r="R19" s="93" t="s">
        <v>129</v>
      </c>
      <c r="S19" s="93" t="s">
        <v>496</v>
      </c>
      <c r="T19" s="94" t="s">
        <v>129</v>
      </c>
      <c r="U19" s="172" t="str">
        <f t="shared" si="0"/>
        <v>C1 Student Teachers 2025-26</v>
      </c>
      <c r="V19" s="93" t="s">
        <v>390</v>
      </c>
      <c r="W19" s="93" t="s">
        <v>398</v>
      </c>
      <c r="X19" s="93" t="s">
        <v>399</v>
      </c>
      <c r="Y19" s="93" t="s">
        <v>129</v>
      </c>
      <c r="Z19" s="173" t="s">
        <v>129</v>
      </c>
      <c r="AA19" s="173" t="s">
        <v>180</v>
      </c>
      <c r="AB19" s="221" t="str">
        <f t="shared" si="1"/>
        <v>C1</v>
      </c>
    </row>
    <row r="20" spans="1:28" ht="78.599999999999994" thickBot="1" x14ac:dyDescent="0.35">
      <c r="A20" s="403" t="s">
        <v>194</v>
      </c>
      <c r="B20" s="403" t="s">
        <v>601</v>
      </c>
      <c r="C20" s="403" t="s">
        <v>612</v>
      </c>
      <c r="D20" s="403" t="s">
        <v>536</v>
      </c>
      <c r="E20" s="403" t="s">
        <v>180</v>
      </c>
      <c r="F20" s="403" t="s">
        <v>235</v>
      </c>
      <c r="G20" s="403">
        <v>2026</v>
      </c>
      <c r="H20" s="403">
        <v>2027</v>
      </c>
      <c r="I20" s="403"/>
      <c r="J20" s="403" t="s">
        <v>170</v>
      </c>
      <c r="K20" s="403" t="s">
        <v>124</v>
      </c>
      <c r="L20" s="404" t="s">
        <v>491</v>
      </c>
      <c r="M20" s="403" t="s">
        <v>129</v>
      </c>
      <c r="N20" s="403" t="s">
        <v>129</v>
      </c>
      <c r="O20" s="403" t="s">
        <v>129</v>
      </c>
      <c r="P20" s="405">
        <v>46296</v>
      </c>
      <c r="Q20" s="405">
        <v>46304</v>
      </c>
      <c r="R20" s="405" t="s">
        <v>129</v>
      </c>
      <c r="S20" s="405" t="s">
        <v>496</v>
      </c>
      <c r="T20" s="406" t="s">
        <v>142</v>
      </c>
      <c r="U20" s="407" t="str">
        <f t="shared" si="0"/>
        <v>C1 Title 3 Npub Student 2026-27</v>
      </c>
      <c r="V20" s="403" t="s">
        <v>390</v>
      </c>
      <c r="W20" s="403" t="s">
        <v>398</v>
      </c>
      <c r="X20" s="403" t="s">
        <v>398</v>
      </c>
      <c r="Y20" s="58" t="s">
        <v>376</v>
      </c>
      <c r="Z20" s="35" t="s">
        <v>579</v>
      </c>
      <c r="AA20" s="35" t="s">
        <v>129</v>
      </c>
      <c r="AB20" s="221" t="str">
        <f t="shared" si="1"/>
        <v>C1</v>
      </c>
    </row>
    <row r="21" spans="1:28" s="288" customFormat="1" ht="79.2" thickTop="1" thickBot="1" x14ac:dyDescent="0.35">
      <c r="A21" s="408" t="s">
        <v>494</v>
      </c>
      <c r="B21" s="408" t="s">
        <v>603</v>
      </c>
      <c r="C21" s="408" t="s">
        <v>612</v>
      </c>
      <c r="D21" s="408" t="s">
        <v>539</v>
      </c>
      <c r="E21" s="408" t="s">
        <v>180</v>
      </c>
      <c r="F21" s="408" t="s">
        <v>240</v>
      </c>
      <c r="G21" s="408">
        <v>2026</v>
      </c>
      <c r="H21" s="408">
        <v>2027</v>
      </c>
      <c r="I21" s="408" t="s">
        <v>180</v>
      </c>
      <c r="J21" s="408" t="s">
        <v>241</v>
      </c>
      <c r="K21" s="408" t="s">
        <v>242</v>
      </c>
      <c r="L21" s="409" t="s">
        <v>229</v>
      </c>
      <c r="M21" s="408" t="s">
        <v>129</v>
      </c>
      <c r="N21" s="408" t="s">
        <v>129</v>
      </c>
      <c r="O21" s="408" t="s">
        <v>129</v>
      </c>
      <c r="P21" s="410">
        <v>46357</v>
      </c>
      <c r="Q21" s="410">
        <v>46374</v>
      </c>
      <c r="R21" s="408" t="s">
        <v>608</v>
      </c>
      <c r="S21" s="408" t="s">
        <v>669</v>
      </c>
      <c r="T21" s="408" t="s">
        <v>129</v>
      </c>
      <c r="U21" s="411" t="str">
        <f t="shared" ref="U21:U51" si="3">D21</f>
        <v>C2 SPEC ED Dec 2026-27</v>
      </c>
      <c r="V21" s="408" t="s">
        <v>390</v>
      </c>
      <c r="W21" s="408" t="s">
        <v>398</v>
      </c>
      <c r="X21" s="408" t="s">
        <v>399</v>
      </c>
      <c r="Y21" s="408" t="s">
        <v>129</v>
      </c>
      <c r="Z21" s="173" t="s">
        <v>129</v>
      </c>
      <c r="AA21" s="173" t="s">
        <v>129</v>
      </c>
      <c r="AB21" s="221" t="str">
        <f t="shared" si="1"/>
        <v>C2</v>
      </c>
    </row>
    <row r="22" spans="1:28" s="289" customFormat="1" ht="48" thickTop="1" thickBot="1" x14ac:dyDescent="0.35">
      <c r="A22" s="412" t="s">
        <v>206</v>
      </c>
      <c r="B22" s="412" t="s">
        <v>604</v>
      </c>
      <c r="C22" s="412" t="s">
        <v>612</v>
      </c>
      <c r="D22" s="412" t="s">
        <v>540</v>
      </c>
      <c r="E22" s="412" t="s">
        <v>180</v>
      </c>
      <c r="F22" s="412" t="s">
        <v>455</v>
      </c>
      <c r="G22" s="412">
        <v>2026</v>
      </c>
      <c r="H22" s="412">
        <v>2027</v>
      </c>
      <c r="I22" s="412" t="s">
        <v>180</v>
      </c>
      <c r="J22" s="412" t="s">
        <v>209</v>
      </c>
      <c r="K22" s="412" t="s">
        <v>124</v>
      </c>
      <c r="L22" s="413" t="s">
        <v>245</v>
      </c>
      <c r="M22" s="412" t="s">
        <v>129</v>
      </c>
      <c r="N22" s="412" t="s">
        <v>129</v>
      </c>
      <c r="O22" s="412" t="s">
        <v>129</v>
      </c>
      <c r="P22" s="414">
        <v>46441</v>
      </c>
      <c r="Q22" s="414">
        <v>46453</v>
      </c>
      <c r="R22" s="412" t="s">
        <v>246</v>
      </c>
      <c r="S22" s="412" t="s">
        <v>129</v>
      </c>
      <c r="T22" s="412" t="s">
        <v>129</v>
      </c>
      <c r="U22" s="415" t="str">
        <f t="shared" si="3"/>
        <v>C3 Child Acct JIAF 2026-27</v>
      </c>
      <c r="V22" s="412" t="s">
        <v>390</v>
      </c>
      <c r="W22" s="412" t="s">
        <v>399</v>
      </c>
      <c r="X22" s="412" t="s">
        <v>399</v>
      </c>
      <c r="Y22" s="412" t="s">
        <v>129</v>
      </c>
      <c r="Z22" s="173" t="s">
        <v>129</v>
      </c>
      <c r="AA22" s="173" t="s">
        <v>129</v>
      </c>
      <c r="AB22" s="221" t="str">
        <f t="shared" si="1"/>
        <v>C3</v>
      </c>
    </row>
    <row r="23" spans="1:28" ht="125.4" thickTop="1" x14ac:dyDescent="0.3">
      <c r="A23" s="96" t="s">
        <v>254</v>
      </c>
      <c r="B23" s="96" t="s">
        <v>605</v>
      </c>
      <c r="C23" s="93" t="s">
        <v>612</v>
      </c>
      <c r="D23" s="96" t="s">
        <v>636</v>
      </c>
      <c r="E23" s="96" t="s">
        <v>180</v>
      </c>
      <c r="F23" s="96" t="s">
        <v>634</v>
      </c>
      <c r="G23" s="96">
        <v>2026</v>
      </c>
      <c r="H23" s="96">
        <v>2027</v>
      </c>
      <c r="I23" s="96" t="s">
        <v>180</v>
      </c>
      <c r="J23" s="96" t="s">
        <v>698</v>
      </c>
      <c r="K23" s="96" t="s">
        <v>632</v>
      </c>
      <c r="L23" s="245" t="s">
        <v>699</v>
      </c>
      <c r="M23" s="96" t="s">
        <v>129</v>
      </c>
      <c r="N23" s="96" t="s">
        <v>129</v>
      </c>
      <c r="O23" s="96" t="s">
        <v>129</v>
      </c>
      <c r="P23" s="97">
        <v>46539</v>
      </c>
      <c r="Q23" s="97">
        <v>46568</v>
      </c>
      <c r="R23" s="93" t="s">
        <v>638</v>
      </c>
      <c r="S23" s="96" t="s">
        <v>700</v>
      </c>
      <c r="T23" s="97">
        <v>46626</v>
      </c>
      <c r="U23" s="183" t="str">
        <f t="shared" si="3"/>
        <v>C4 CTE Adult 2026-27</v>
      </c>
      <c r="V23" s="96" t="s">
        <v>390</v>
      </c>
      <c r="W23" s="96" t="s">
        <v>398</v>
      </c>
      <c r="X23" s="96" t="s">
        <v>398</v>
      </c>
      <c r="Y23" s="388" t="s">
        <v>702</v>
      </c>
      <c r="Z23" s="390" t="s">
        <v>704</v>
      </c>
      <c r="AA23" s="390" t="s">
        <v>180</v>
      </c>
      <c r="AB23" s="221" t="str">
        <f t="shared" si="1"/>
        <v>C4</v>
      </c>
    </row>
    <row r="24" spans="1:28" ht="124.8" x14ac:dyDescent="0.3">
      <c r="A24" s="93" t="s">
        <v>254</v>
      </c>
      <c r="B24" s="93" t="s">
        <v>605</v>
      </c>
      <c r="C24" s="93" t="s">
        <v>612</v>
      </c>
      <c r="D24" s="93" t="s">
        <v>637</v>
      </c>
      <c r="E24" s="93" t="s">
        <v>180</v>
      </c>
      <c r="F24" s="93" t="s">
        <v>633</v>
      </c>
      <c r="G24" s="93">
        <v>2026</v>
      </c>
      <c r="H24" s="93">
        <v>2027</v>
      </c>
      <c r="I24" s="403" t="s">
        <v>180</v>
      </c>
      <c r="J24" s="93" t="s">
        <v>467</v>
      </c>
      <c r="K24" s="403" t="s">
        <v>697</v>
      </c>
      <c r="L24" s="404" t="s">
        <v>511</v>
      </c>
      <c r="M24" s="93" t="s">
        <v>129</v>
      </c>
      <c r="N24" s="93" t="s">
        <v>129</v>
      </c>
      <c r="O24" s="93" t="s">
        <v>129</v>
      </c>
      <c r="P24" s="94">
        <v>46524</v>
      </c>
      <c r="Q24" s="94">
        <v>46568</v>
      </c>
      <c r="R24" s="93" t="s">
        <v>638</v>
      </c>
      <c r="S24" s="93" t="s">
        <v>701</v>
      </c>
      <c r="T24" s="94">
        <v>46598</v>
      </c>
      <c r="U24" s="172" t="str">
        <f t="shared" si="3"/>
        <v>C4 CTE Secondary 2026-27</v>
      </c>
      <c r="V24" s="93" t="s">
        <v>390</v>
      </c>
      <c r="W24" s="93" t="s">
        <v>398</v>
      </c>
      <c r="X24" s="93" t="s">
        <v>398</v>
      </c>
      <c r="Y24" s="430" t="s">
        <v>703</v>
      </c>
      <c r="Z24" s="173" t="s">
        <v>705</v>
      </c>
      <c r="AA24" s="173" t="s">
        <v>180</v>
      </c>
      <c r="AB24" s="221" t="str">
        <f t="shared" si="1"/>
        <v>C4</v>
      </c>
    </row>
    <row r="25" spans="1:28" s="363" customFormat="1" ht="62.4" x14ac:dyDescent="0.3">
      <c r="A25" s="403" t="s">
        <v>190</v>
      </c>
      <c r="B25" s="403" t="s">
        <v>605</v>
      </c>
      <c r="C25" s="403" t="s">
        <v>612</v>
      </c>
      <c r="D25" s="416" t="s">
        <v>542</v>
      </c>
      <c r="E25" s="403" t="s">
        <v>180</v>
      </c>
      <c r="F25" s="403" t="s">
        <v>250</v>
      </c>
      <c r="G25" s="403">
        <v>2026</v>
      </c>
      <c r="H25" s="403">
        <v>2027</v>
      </c>
      <c r="I25" s="403" t="s">
        <v>180</v>
      </c>
      <c r="J25" s="403" t="s">
        <v>170</v>
      </c>
      <c r="K25" s="403" t="s">
        <v>124</v>
      </c>
      <c r="L25" s="404" t="s">
        <v>251</v>
      </c>
      <c r="M25" s="403" t="s">
        <v>129</v>
      </c>
      <c r="N25" s="403" t="s">
        <v>129</v>
      </c>
      <c r="O25" s="403" t="s">
        <v>129</v>
      </c>
      <c r="P25" s="405">
        <v>46539</v>
      </c>
      <c r="Q25" s="405">
        <v>46584</v>
      </c>
      <c r="R25" s="403" t="s">
        <v>506</v>
      </c>
      <c r="S25" s="403" t="s">
        <v>507</v>
      </c>
      <c r="T25" s="403" t="s">
        <v>129</v>
      </c>
      <c r="U25" s="407" t="str">
        <f t="shared" si="3"/>
        <v>C4 LIEP Survey 2026-27</v>
      </c>
      <c r="V25" s="403" t="s">
        <v>390</v>
      </c>
      <c r="W25" s="403" t="s">
        <v>398</v>
      </c>
      <c r="X25" s="403" t="s">
        <v>399</v>
      </c>
      <c r="Y25" s="403" t="s">
        <v>129</v>
      </c>
      <c r="Z25" s="173" t="s">
        <v>129</v>
      </c>
      <c r="AA25" s="173" t="s">
        <v>129</v>
      </c>
      <c r="AB25" s="221" t="str">
        <f t="shared" si="1"/>
        <v>C4</v>
      </c>
    </row>
    <row r="26" spans="1:28" s="363" customFormat="1" ht="203.4" thickBot="1" x14ac:dyDescent="0.35">
      <c r="A26" s="403" t="s">
        <v>494</v>
      </c>
      <c r="B26" s="403" t="s">
        <v>605</v>
      </c>
      <c r="C26" s="403" t="s">
        <v>612</v>
      </c>
      <c r="D26" s="403" t="s">
        <v>541</v>
      </c>
      <c r="E26" s="403" t="s">
        <v>180</v>
      </c>
      <c r="F26" s="403" t="s">
        <v>247</v>
      </c>
      <c r="G26" s="403">
        <v>2026</v>
      </c>
      <c r="H26" s="403">
        <v>2027</v>
      </c>
      <c r="I26" s="403" t="s">
        <v>180</v>
      </c>
      <c r="J26" s="403" t="s">
        <v>248</v>
      </c>
      <c r="K26" s="403" t="s">
        <v>242</v>
      </c>
      <c r="L26" s="404" t="s">
        <v>249</v>
      </c>
      <c r="M26" s="403" t="s">
        <v>129</v>
      </c>
      <c r="N26" s="403" t="s">
        <v>129</v>
      </c>
      <c r="O26" s="403" t="s">
        <v>129</v>
      </c>
      <c r="P26" s="405">
        <v>46539</v>
      </c>
      <c r="Q26" s="405">
        <v>46584</v>
      </c>
      <c r="R26" s="403" t="s">
        <v>495</v>
      </c>
      <c r="S26" s="403" t="s">
        <v>670</v>
      </c>
      <c r="T26" s="403" t="s">
        <v>129</v>
      </c>
      <c r="U26" s="407" t="str">
        <f t="shared" si="3"/>
        <v>C4 SP ED Transition/Exits 2026-27</v>
      </c>
      <c r="V26" s="403" t="s">
        <v>390</v>
      </c>
      <c r="W26" s="403" t="s">
        <v>398</v>
      </c>
      <c r="X26" s="403" t="s">
        <v>399</v>
      </c>
      <c r="Y26" s="403" t="s">
        <v>129</v>
      </c>
      <c r="Z26" s="173" t="s">
        <v>129</v>
      </c>
      <c r="AA26" s="173" t="s">
        <v>129</v>
      </c>
      <c r="AB26" s="221" t="str">
        <f>B26</f>
        <v>C4</v>
      </c>
    </row>
    <row r="27" spans="1:28" s="288" customFormat="1" ht="78.599999999999994" thickTop="1" x14ac:dyDescent="0.3">
      <c r="A27" s="417" t="s">
        <v>437</v>
      </c>
      <c r="B27" s="417" t="s">
        <v>602</v>
      </c>
      <c r="C27" s="417" t="s">
        <v>612</v>
      </c>
      <c r="D27" s="417" t="s">
        <v>533</v>
      </c>
      <c r="E27" s="417" t="s">
        <v>436</v>
      </c>
      <c r="F27" s="417" t="s">
        <v>436</v>
      </c>
      <c r="G27" s="417">
        <v>2026</v>
      </c>
      <c r="H27" s="417">
        <v>2027</v>
      </c>
      <c r="I27" s="417" t="s">
        <v>180</v>
      </c>
      <c r="J27" s="417" t="s">
        <v>225</v>
      </c>
      <c r="K27" s="417" t="s">
        <v>128</v>
      </c>
      <c r="L27" s="417" t="s">
        <v>180</v>
      </c>
      <c r="M27" s="417" t="s">
        <v>129</v>
      </c>
      <c r="N27" s="417" t="s">
        <v>129</v>
      </c>
      <c r="O27" s="417" t="s">
        <v>129</v>
      </c>
      <c r="P27" s="389">
        <v>46547</v>
      </c>
      <c r="Q27" s="389">
        <v>46630</v>
      </c>
      <c r="R27" s="389" t="s">
        <v>129</v>
      </c>
      <c r="S27" s="389" t="s">
        <v>693</v>
      </c>
      <c r="T27" s="389" t="s">
        <v>695</v>
      </c>
      <c r="U27" s="418" t="str">
        <f t="shared" si="3"/>
        <v>C5  Grad Drop Cohort 2026-27</v>
      </c>
      <c r="V27" s="417" t="s">
        <v>390</v>
      </c>
      <c r="W27" s="417" t="s">
        <v>398</v>
      </c>
      <c r="X27" s="417" t="s">
        <v>398</v>
      </c>
      <c r="Y27" s="419" t="s">
        <v>375</v>
      </c>
      <c r="Z27" s="189" t="s">
        <v>577</v>
      </c>
      <c r="AA27" s="189" t="s">
        <v>140</v>
      </c>
      <c r="AB27" s="221" t="str">
        <f t="shared" ref="AB27:AB90" si="4">B27</f>
        <v>C5</v>
      </c>
    </row>
    <row r="28" spans="1:28" ht="55.95" customHeight="1" x14ac:dyDescent="0.3">
      <c r="A28" s="93" t="s">
        <v>437</v>
      </c>
      <c r="B28" s="93" t="s">
        <v>602</v>
      </c>
      <c r="C28" s="93" t="s">
        <v>612</v>
      </c>
      <c r="D28" s="93" t="s">
        <v>533</v>
      </c>
      <c r="E28" s="93" t="s">
        <v>435</v>
      </c>
      <c r="F28" s="93" t="s">
        <v>435</v>
      </c>
      <c r="G28" s="93">
        <v>2026</v>
      </c>
      <c r="H28" s="93">
        <v>2027</v>
      </c>
      <c r="I28" s="93" t="s">
        <v>180</v>
      </c>
      <c r="J28" s="93" t="s">
        <v>225</v>
      </c>
      <c r="K28" s="93" t="s">
        <v>128</v>
      </c>
      <c r="L28" s="93" t="s">
        <v>180</v>
      </c>
      <c r="M28" s="93" t="s">
        <v>129</v>
      </c>
      <c r="N28" s="93" t="s">
        <v>129</v>
      </c>
      <c r="O28" s="93" t="s">
        <v>129</v>
      </c>
      <c r="P28" s="94">
        <v>46547</v>
      </c>
      <c r="Q28" s="94">
        <v>46630</v>
      </c>
      <c r="R28" s="94" t="s">
        <v>129</v>
      </c>
      <c r="S28" s="94" t="s">
        <v>693</v>
      </c>
      <c r="T28" s="94" t="s">
        <v>696</v>
      </c>
      <c r="U28" s="172" t="str">
        <f t="shared" si="3"/>
        <v>C5  Grad Drop Cohort 2026-27</v>
      </c>
      <c r="V28" s="93" t="s">
        <v>390</v>
      </c>
      <c r="W28" s="93" t="s">
        <v>398</v>
      </c>
      <c r="X28" s="93" t="s">
        <v>398</v>
      </c>
      <c r="Y28" s="188" t="s">
        <v>146</v>
      </c>
      <c r="Z28" s="189" t="s">
        <v>578</v>
      </c>
      <c r="AA28" s="420" t="s">
        <v>180</v>
      </c>
      <c r="AB28" s="221" t="str">
        <f t="shared" si="4"/>
        <v>C5</v>
      </c>
    </row>
    <row r="29" spans="1:28" ht="78" x14ac:dyDescent="0.3">
      <c r="A29" s="93" t="s">
        <v>212</v>
      </c>
      <c r="B29" s="93" t="s">
        <v>602</v>
      </c>
      <c r="C29" s="93" t="s">
        <v>612</v>
      </c>
      <c r="D29" s="93" t="s">
        <v>430</v>
      </c>
      <c r="E29" s="93" t="s">
        <v>180</v>
      </c>
      <c r="F29" s="93" t="s">
        <v>215</v>
      </c>
      <c r="G29" s="93">
        <v>2025</v>
      </c>
      <c r="H29" s="93">
        <v>2026</v>
      </c>
      <c r="I29" s="93" t="s">
        <v>180</v>
      </c>
      <c r="J29" s="93" t="s">
        <v>216</v>
      </c>
      <c r="K29" s="93" t="s">
        <v>124</v>
      </c>
      <c r="L29" s="225" t="s">
        <v>217</v>
      </c>
      <c r="M29" s="93" t="s">
        <v>129</v>
      </c>
      <c r="N29" s="93" t="s">
        <v>129</v>
      </c>
      <c r="O29" s="93" t="s">
        <v>129</v>
      </c>
      <c r="P29" s="94">
        <v>46186</v>
      </c>
      <c r="Q29" s="94">
        <v>46264</v>
      </c>
      <c r="R29" s="94" t="s">
        <v>129</v>
      </c>
      <c r="S29" s="93" t="s">
        <v>214</v>
      </c>
      <c r="T29" s="93" t="s">
        <v>218</v>
      </c>
      <c r="U29" s="172" t="str">
        <f t="shared" si="3"/>
        <v>C5 Athletic Opp 2025-26</v>
      </c>
      <c r="V29" s="93" t="s">
        <v>390</v>
      </c>
      <c r="W29" s="93" t="s">
        <v>398</v>
      </c>
      <c r="X29" s="93" t="s">
        <v>398</v>
      </c>
      <c r="Y29" s="188" t="s">
        <v>136</v>
      </c>
      <c r="Z29" s="189" t="s">
        <v>137</v>
      </c>
      <c r="AA29" s="189" t="s">
        <v>648</v>
      </c>
      <c r="AB29" s="221" t="str">
        <f t="shared" si="4"/>
        <v>C5</v>
      </c>
    </row>
    <row r="30" spans="1:28" ht="78" x14ac:dyDescent="0.3">
      <c r="A30" s="93" t="s">
        <v>212</v>
      </c>
      <c r="B30" s="93" t="s">
        <v>602</v>
      </c>
      <c r="C30" s="93" t="s">
        <v>612</v>
      </c>
      <c r="D30" s="93" t="s">
        <v>545</v>
      </c>
      <c r="E30" s="93" t="s">
        <v>180</v>
      </c>
      <c r="F30" s="93" t="s">
        <v>215</v>
      </c>
      <c r="G30" s="93">
        <v>2026</v>
      </c>
      <c r="H30" s="93">
        <v>2027</v>
      </c>
      <c r="I30" s="93" t="s">
        <v>180</v>
      </c>
      <c r="J30" s="93" t="s">
        <v>216</v>
      </c>
      <c r="K30" s="93" t="s">
        <v>124</v>
      </c>
      <c r="L30" s="225" t="s">
        <v>217</v>
      </c>
      <c r="M30" s="93" t="s">
        <v>129</v>
      </c>
      <c r="N30" s="93" t="s">
        <v>129</v>
      </c>
      <c r="O30" s="93" t="s">
        <v>129</v>
      </c>
      <c r="P30" s="94">
        <v>46547</v>
      </c>
      <c r="Q30" s="94">
        <v>46630</v>
      </c>
      <c r="R30" s="94" t="s">
        <v>129</v>
      </c>
      <c r="S30" s="93" t="s">
        <v>499</v>
      </c>
      <c r="T30" s="93" t="s">
        <v>218</v>
      </c>
      <c r="U30" s="172" t="str">
        <f t="shared" si="3"/>
        <v>C5 Athletic Opp 2026-27</v>
      </c>
      <c r="V30" s="93" t="s">
        <v>390</v>
      </c>
      <c r="W30" s="93" t="s">
        <v>398</v>
      </c>
      <c r="X30" s="95" t="s">
        <v>398</v>
      </c>
      <c r="Y30" s="188" t="s">
        <v>136</v>
      </c>
      <c r="Z30" s="189" t="s">
        <v>137</v>
      </c>
      <c r="AA30" s="189" t="s">
        <v>648</v>
      </c>
      <c r="AB30" s="221" t="str">
        <f t="shared" si="4"/>
        <v>C5</v>
      </c>
    </row>
    <row r="31" spans="1:28" ht="406.2" thickBot="1" x14ac:dyDescent="0.35">
      <c r="A31" s="403" t="s">
        <v>206</v>
      </c>
      <c r="B31" s="403" t="s">
        <v>602</v>
      </c>
      <c r="C31" s="403" t="s">
        <v>612</v>
      </c>
      <c r="D31" s="403" t="s">
        <v>428</v>
      </c>
      <c r="E31" s="403" t="s">
        <v>180</v>
      </c>
      <c r="F31" s="403" t="s">
        <v>208</v>
      </c>
      <c r="G31" s="403">
        <v>2025</v>
      </c>
      <c r="H31" s="403">
        <v>2026</v>
      </c>
      <c r="I31" s="403" t="s">
        <v>180</v>
      </c>
      <c r="J31" s="403" t="s">
        <v>209</v>
      </c>
      <c r="K31" s="403" t="s">
        <v>124</v>
      </c>
      <c r="L31" s="421" t="s">
        <v>510</v>
      </c>
      <c r="M31" s="403" t="s">
        <v>129</v>
      </c>
      <c r="N31" s="403" t="s">
        <v>129</v>
      </c>
      <c r="O31" s="403" t="s">
        <v>129</v>
      </c>
      <c r="P31" s="405">
        <v>46182</v>
      </c>
      <c r="Q31" s="405">
        <v>46265</v>
      </c>
      <c r="R31" s="403" t="s">
        <v>129</v>
      </c>
      <c r="S31" s="403" t="s">
        <v>499</v>
      </c>
      <c r="T31" s="403" t="s">
        <v>211</v>
      </c>
      <c r="U31" s="407" t="str">
        <f t="shared" si="3"/>
        <v>C5 Child Acct EOY 2025-26</v>
      </c>
      <c r="V31" s="403" t="s">
        <v>390</v>
      </c>
      <c r="W31" s="403" t="s">
        <v>398</v>
      </c>
      <c r="X31" s="403" t="s">
        <v>398</v>
      </c>
      <c r="Y31" s="407" t="s">
        <v>374</v>
      </c>
      <c r="Z31" s="390" t="s">
        <v>641</v>
      </c>
      <c r="AA31" s="420" t="s">
        <v>180</v>
      </c>
      <c r="AB31" s="221" t="str">
        <f t="shared" si="4"/>
        <v>C5</v>
      </c>
    </row>
    <row r="32" spans="1:28" s="367" customFormat="1" ht="405.6" x14ac:dyDescent="0.3">
      <c r="A32" s="422" t="s">
        <v>206</v>
      </c>
      <c r="B32" s="422" t="s">
        <v>602</v>
      </c>
      <c r="C32" s="422" t="s">
        <v>612</v>
      </c>
      <c r="D32" s="422" t="s">
        <v>543</v>
      </c>
      <c r="E32" s="422" t="s">
        <v>180</v>
      </c>
      <c r="F32" s="422" t="s">
        <v>208</v>
      </c>
      <c r="G32" s="422">
        <v>2026</v>
      </c>
      <c r="H32" s="422">
        <v>2027</v>
      </c>
      <c r="I32" s="422" t="s">
        <v>180</v>
      </c>
      <c r="J32" s="422" t="s">
        <v>209</v>
      </c>
      <c r="K32" s="422" t="s">
        <v>124</v>
      </c>
      <c r="L32" s="423" t="s">
        <v>510</v>
      </c>
      <c r="M32" s="422" t="s">
        <v>129</v>
      </c>
      <c r="N32" s="422" t="s">
        <v>129</v>
      </c>
      <c r="O32" s="422" t="s">
        <v>129</v>
      </c>
      <c r="P32" s="424">
        <v>46547</v>
      </c>
      <c r="Q32" s="424">
        <v>46630</v>
      </c>
      <c r="R32" s="422" t="s">
        <v>129</v>
      </c>
      <c r="S32" s="422" t="s">
        <v>694</v>
      </c>
      <c r="T32" s="422" t="s">
        <v>211</v>
      </c>
      <c r="U32" s="425" t="str">
        <f t="shared" si="3"/>
        <v>C5 Child Acct EOY 2026-27</v>
      </c>
      <c r="V32" s="422" t="s">
        <v>390</v>
      </c>
      <c r="W32" s="422" t="s">
        <v>398</v>
      </c>
      <c r="X32" s="426" t="s">
        <v>398</v>
      </c>
      <c r="Y32" s="425" t="s">
        <v>383</v>
      </c>
      <c r="Z32" s="173" t="s">
        <v>640</v>
      </c>
      <c r="AA32" s="420" t="s">
        <v>180</v>
      </c>
      <c r="AB32" s="221" t="str">
        <f t="shared" si="4"/>
        <v>C5</v>
      </c>
    </row>
    <row r="33" spans="1:28" ht="46.8" x14ac:dyDescent="0.3">
      <c r="A33" s="96" t="s">
        <v>212</v>
      </c>
      <c r="B33" s="96" t="s">
        <v>602</v>
      </c>
      <c r="C33" s="96" t="s">
        <v>612</v>
      </c>
      <c r="D33" s="96" t="s">
        <v>432</v>
      </c>
      <c r="E33" s="96" t="s">
        <v>180</v>
      </c>
      <c r="F33" s="96" t="s">
        <v>419</v>
      </c>
      <c r="G33" s="96">
        <v>2025</v>
      </c>
      <c r="H33" s="96">
        <v>2026</v>
      </c>
      <c r="I33" s="96" t="s">
        <v>180</v>
      </c>
      <c r="J33" s="96" t="s">
        <v>170</v>
      </c>
      <c r="K33" s="96" t="s">
        <v>124</v>
      </c>
      <c r="L33" s="245" t="s">
        <v>223</v>
      </c>
      <c r="M33" s="96" t="s">
        <v>129</v>
      </c>
      <c r="N33" s="96" t="s">
        <v>129</v>
      </c>
      <c r="O33" s="96" t="s">
        <v>129</v>
      </c>
      <c r="P33" s="97">
        <v>46186</v>
      </c>
      <c r="Q33" s="97">
        <v>46264</v>
      </c>
      <c r="R33" s="97" t="s">
        <v>129</v>
      </c>
      <c r="S33" s="96" t="s">
        <v>214</v>
      </c>
      <c r="T33" s="96" t="s">
        <v>218</v>
      </c>
      <c r="U33" s="183" t="str">
        <f t="shared" si="3"/>
        <v>C5 Home Ed/Private Tutoring 2025-26</v>
      </c>
      <c r="V33" s="96" t="s">
        <v>390</v>
      </c>
      <c r="W33" s="96" t="s">
        <v>398</v>
      </c>
      <c r="X33" s="96" t="s">
        <v>398</v>
      </c>
      <c r="Y33" s="187" t="s">
        <v>136</v>
      </c>
      <c r="Z33" s="189" t="s">
        <v>129</v>
      </c>
      <c r="AA33" s="189" t="s">
        <v>500</v>
      </c>
      <c r="AB33" s="221" t="str">
        <f t="shared" si="4"/>
        <v>C5</v>
      </c>
    </row>
    <row r="34" spans="1:28" ht="46.8" x14ac:dyDescent="0.3">
      <c r="A34" s="93" t="s">
        <v>212</v>
      </c>
      <c r="B34" s="93" t="s">
        <v>602</v>
      </c>
      <c r="C34" s="93" t="s">
        <v>612</v>
      </c>
      <c r="D34" s="93" t="s">
        <v>547</v>
      </c>
      <c r="E34" s="93" t="s">
        <v>180</v>
      </c>
      <c r="F34" s="93" t="s">
        <v>419</v>
      </c>
      <c r="G34" s="93">
        <v>2026</v>
      </c>
      <c r="H34" s="93">
        <v>2027</v>
      </c>
      <c r="I34" s="93" t="s">
        <v>180</v>
      </c>
      <c r="J34" s="93" t="s">
        <v>170</v>
      </c>
      <c r="K34" s="93" t="s">
        <v>124</v>
      </c>
      <c r="L34" s="225" t="s">
        <v>223</v>
      </c>
      <c r="M34" s="93" t="s">
        <v>129</v>
      </c>
      <c r="N34" s="93" t="s">
        <v>129</v>
      </c>
      <c r="O34" s="93" t="s">
        <v>129</v>
      </c>
      <c r="P34" s="94">
        <v>46547</v>
      </c>
      <c r="Q34" s="94">
        <v>46630</v>
      </c>
      <c r="R34" s="94" t="s">
        <v>129</v>
      </c>
      <c r="S34" s="93" t="s">
        <v>694</v>
      </c>
      <c r="T34" s="93" t="s">
        <v>218</v>
      </c>
      <c r="U34" s="172" t="str">
        <f t="shared" si="3"/>
        <v>C5 Home Ed/Private Tutoring 2026-27</v>
      </c>
      <c r="V34" s="93" t="s">
        <v>390</v>
      </c>
      <c r="W34" s="93" t="s">
        <v>398</v>
      </c>
      <c r="X34" s="93" t="s">
        <v>398</v>
      </c>
      <c r="Y34" s="188" t="s">
        <v>136</v>
      </c>
      <c r="Z34" s="189" t="s">
        <v>129</v>
      </c>
      <c r="AA34" s="189" t="s">
        <v>500</v>
      </c>
      <c r="AB34" s="221" t="str">
        <f t="shared" si="4"/>
        <v>C5</v>
      </c>
    </row>
    <row r="35" spans="1:28" ht="46.8" x14ac:dyDescent="0.3">
      <c r="A35" s="93" t="s">
        <v>514</v>
      </c>
      <c r="B35" s="93" t="s">
        <v>602</v>
      </c>
      <c r="C35" s="93" t="s">
        <v>612</v>
      </c>
      <c r="D35" s="93" t="s">
        <v>530</v>
      </c>
      <c r="E35" s="93" t="s">
        <v>180</v>
      </c>
      <c r="F35" s="93" t="s">
        <v>515</v>
      </c>
      <c r="G35" s="93">
        <v>2026</v>
      </c>
      <c r="H35" s="93">
        <v>2027</v>
      </c>
      <c r="I35" s="221" t="s">
        <v>180</v>
      </c>
      <c r="J35" s="93" t="s">
        <v>516</v>
      </c>
      <c r="K35" s="93" t="s">
        <v>128</v>
      </c>
      <c r="L35" s="172" t="s">
        <v>517</v>
      </c>
      <c r="M35" s="94" t="s">
        <v>129</v>
      </c>
      <c r="N35" s="94" t="s">
        <v>129</v>
      </c>
      <c r="O35" s="94" t="s">
        <v>129</v>
      </c>
      <c r="P35" s="94">
        <v>46547</v>
      </c>
      <c r="Q35" s="94">
        <v>46630</v>
      </c>
      <c r="R35" s="93" t="s">
        <v>129</v>
      </c>
      <c r="S35" s="93" t="s">
        <v>129</v>
      </c>
      <c r="T35" s="94" t="s">
        <v>129</v>
      </c>
      <c r="U35" s="172" t="str">
        <f t="shared" si="3"/>
        <v>C5 Student Teachers 26-27</v>
      </c>
      <c r="V35" s="93" t="s">
        <v>390</v>
      </c>
      <c r="W35" s="93" t="s">
        <v>399</v>
      </c>
      <c r="X35" s="93" t="s">
        <v>399</v>
      </c>
      <c r="Y35" s="93" t="s">
        <v>129</v>
      </c>
      <c r="Z35" s="173" t="s">
        <v>129</v>
      </c>
      <c r="AA35" s="173" t="s">
        <v>180</v>
      </c>
      <c r="AB35" s="221" t="str">
        <f t="shared" si="4"/>
        <v>C5</v>
      </c>
    </row>
    <row r="36" spans="1:28" ht="31.2" x14ac:dyDescent="0.3">
      <c r="A36" s="93" t="s">
        <v>212</v>
      </c>
      <c r="B36" s="93" t="s">
        <v>602</v>
      </c>
      <c r="C36" s="93" t="s">
        <v>612</v>
      </c>
      <c r="D36" s="93" t="s">
        <v>429</v>
      </c>
      <c r="E36" s="93" t="s">
        <v>180</v>
      </c>
      <c r="F36" s="93" t="s">
        <v>213</v>
      </c>
      <c r="G36" s="93">
        <v>2025</v>
      </c>
      <c r="H36" s="93">
        <v>2026</v>
      </c>
      <c r="I36" s="93" t="s">
        <v>180</v>
      </c>
      <c r="J36" s="93" t="s">
        <v>170</v>
      </c>
      <c r="K36" s="93" t="s">
        <v>124</v>
      </c>
      <c r="L36" s="93" t="s">
        <v>180</v>
      </c>
      <c r="M36" s="93" t="s">
        <v>129</v>
      </c>
      <c r="N36" s="93" t="s">
        <v>129</v>
      </c>
      <c r="O36" s="93" t="s">
        <v>129</v>
      </c>
      <c r="P36" s="94">
        <v>46183</v>
      </c>
      <c r="Q36" s="94">
        <v>46264</v>
      </c>
      <c r="R36" s="93" t="s">
        <v>129</v>
      </c>
      <c r="S36" s="93" t="s">
        <v>214</v>
      </c>
      <c r="T36" s="93" t="s">
        <v>129</v>
      </c>
      <c r="U36" s="172" t="str">
        <f t="shared" si="3"/>
        <v>C5 Title 1 Student 2025-26</v>
      </c>
      <c r="V36" s="93" t="s">
        <v>390</v>
      </c>
      <c r="W36" s="93" t="s">
        <v>398</v>
      </c>
      <c r="X36" s="93" t="s">
        <v>399</v>
      </c>
      <c r="Y36" s="93" t="s">
        <v>129</v>
      </c>
      <c r="Z36" s="173" t="s">
        <v>129</v>
      </c>
      <c r="AA36" s="173" t="s">
        <v>129</v>
      </c>
      <c r="AB36" s="221" t="str">
        <f t="shared" si="4"/>
        <v>C5</v>
      </c>
    </row>
    <row r="37" spans="1:28" ht="31.2" x14ac:dyDescent="0.3">
      <c r="A37" s="93" t="s">
        <v>212</v>
      </c>
      <c r="B37" s="93" t="s">
        <v>602</v>
      </c>
      <c r="C37" s="93" t="s">
        <v>612</v>
      </c>
      <c r="D37" s="93" t="s">
        <v>544</v>
      </c>
      <c r="E37" s="93" t="s">
        <v>180</v>
      </c>
      <c r="F37" s="93" t="s">
        <v>213</v>
      </c>
      <c r="G37" s="93">
        <v>2026</v>
      </c>
      <c r="H37" s="93">
        <v>2027</v>
      </c>
      <c r="I37" s="93" t="s">
        <v>180</v>
      </c>
      <c r="J37" s="93" t="s">
        <v>170</v>
      </c>
      <c r="K37" s="93" t="s">
        <v>124</v>
      </c>
      <c r="L37" s="93" t="s">
        <v>180</v>
      </c>
      <c r="M37" s="93" t="s">
        <v>129</v>
      </c>
      <c r="N37" s="93" t="s">
        <v>129</v>
      </c>
      <c r="O37" s="93" t="s">
        <v>129</v>
      </c>
      <c r="P37" s="94">
        <v>46547</v>
      </c>
      <c r="Q37" s="94">
        <v>46630</v>
      </c>
      <c r="R37" s="93" t="s">
        <v>129</v>
      </c>
      <c r="S37" s="93" t="s">
        <v>694</v>
      </c>
      <c r="T37" s="93" t="s">
        <v>129</v>
      </c>
      <c r="U37" s="172" t="str">
        <f t="shared" si="3"/>
        <v>C5 Title 1 Student 2026-27</v>
      </c>
      <c r="V37" s="93" t="s">
        <v>390</v>
      </c>
      <c r="W37" s="93" t="s">
        <v>398</v>
      </c>
      <c r="X37" s="95" t="s">
        <v>399</v>
      </c>
      <c r="Y37" s="93" t="s">
        <v>129</v>
      </c>
      <c r="Z37" s="173" t="s">
        <v>198</v>
      </c>
      <c r="AA37" s="173" t="s">
        <v>129</v>
      </c>
      <c r="AB37" s="221" t="str">
        <f t="shared" si="4"/>
        <v>C5</v>
      </c>
    </row>
    <row r="38" spans="1:28" ht="31.2" x14ac:dyDescent="0.3">
      <c r="A38" s="93" t="s">
        <v>190</v>
      </c>
      <c r="B38" s="93" t="s">
        <v>602</v>
      </c>
      <c r="C38" s="93" t="s">
        <v>612</v>
      </c>
      <c r="D38" s="93" t="s">
        <v>431</v>
      </c>
      <c r="E38" s="93" t="s">
        <v>180</v>
      </c>
      <c r="F38" s="93" t="s">
        <v>219</v>
      </c>
      <c r="G38" s="93">
        <v>2025</v>
      </c>
      <c r="H38" s="93">
        <v>2026</v>
      </c>
      <c r="I38" s="93" t="s">
        <v>180</v>
      </c>
      <c r="J38" s="93" t="s">
        <v>170</v>
      </c>
      <c r="K38" s="93" t="s">
        <v>124</v>
      </c>
      <c r="L38" s="225" t="s">
        <v>220</v>
      </c>
      <c r="M38" s="93" t="s">
        <v>129</v>
      </c>
      <c r="N38" s="93" t="s">
        <v>129</v>
      </c>
      <c r="O38" s="93" t="s">
        <v>129</v>
      </c>
      <c r="P38" s="94">
        <v>46185</v>
      </c>
      <c r="Q38" s="94">
        <v>46262</v>
      </c>
      <c r="R38" s="94" t="s">
        <v>129</v>
      </c>
      <c r="S38" s="93" t="s">
        <v>221</v>
      </c>
      <c r="T38" s="93" t="s">
        <v>129</v>
      </c>
      <c r="U38" s="172" t="str">
        <f t="shared" si="3"/>
        <v>C5 Title 3 Prof Dev Act 2025-26</v>
      </c>
      <c r="V38" s="93" t="s">
        <v>390</v>
      </c>
      <c r="W38" s="93" t="s">
        <v>398</v>
      </c>
      <c r="X38" s="93" t="s">
        <v>399</v>
      </c>
      <c r="Y38" s="93" t="s">
        <v>129</v>
      </c>
      <c r="Z38" s="173" t="s">
        <v>129</v>
      </c>
      <c r="AA38" s="173" t="s">
        <v>129</v>
      </c>
      <c r="AB38" s="221" t="str">
        <f t="shared" si="4"/>
        <v>C5</v>
      </c>
    </row>
    <row r="39" spans="1:28" ht="31.8" thickBot="1" x14ac:dyDescent="0.35">
      <c r="A39" s="403" t="s">
        <v>194</v>
      </c>
      <c r="B39" s="403" t="s">
        <v>602</v>
      </c>
      <c r="C39" s="403" t="s">
        <v>612</v>
      </c>
      <c r="D39" s="403" t="s">
        <v>546</v>
      </c>
      <c r="E39" s="403" t="s">
        <v>180</v>
      </c>
      <c r="F39" s="403" t="s">
        <v>454</v>
      </c>
      <c r="G39" s="403">
        <v>2026</v>
      </c>
      <c r="H39" s="403">
        <v>2027</v>
      </c>
      <c r="I39" s="403" t="s">
        <v>180</v>
      </c>
      <c r="J39" s="403" t="s">
        <v>170</v>
      </c>
      <c r="K39" s="403" t="s">
        <v>124</v>
      </c>
      <c r="L39" s="404" t="s">
        <v>259</v>
      </c>
      <c r="M39" s="403" t="s">
        <v>129</v>
      </c>
      <c r="N39" s="403" t="s">
        <v>129</v>
      </c>
      <c r="O39" s="403" t="s">
        <v>129</v>
      </c>
      <c r="P39" s="405">
        <v>46549</v>
      </c>
      <c r="Q39" s="405">
        <v>46626</v>
      </c>
      <c r="R39" s="405" t="s">
        <v>129</v>
      </c>
      <c r="S39" s="403" t="s">
        <v>694</v>
      </c>
      <c r="T39" s="403" t="s">
        <v>129</v>
      </c>
      <c r="U39" s="407" t="str">
        <f t="shared" si="3"/>
        <v>C5 Title 3 Prof Dev Act 2026-27</v>
      </c>
      <c r="V39" s="403" t="s">
        <v>390</v>
      </c>
      <c r="W39" s="403" t="s">
        <v>398</v>
      </c>
      <c r="X39" s="427" t="s">
        <v>399</v>
      </c>
      <c r="Y39" s="403" t="s">
        <v>129</v>
      </c>
      <c r="Z39" s="173" t="s">
        <v>129</v>
      </c>
      <c r="AA39" s="173" t="s">
        <v>129</v>
      </c>
      <c r="AB39" s="221" t="str">
        <f t="shared" si="4"/>
        <v>C5</v>
      </c>
    </row>
    <row r="40" spans="1:28" s="288" customFormat="1" ht="63" thickTop="1" x14ac:dyDescent="0.3">
      <c r="A40" s="417" t="s">
        <v>183</v>
      </c>
      <c r="B40" s="417" t="s">
        <v>600</v>
      </c>
      <c r="C40" s="417" t="s">
        <v>612</v>
      </c>
      <c r="D40" s="417" t="s">
        <v>529</v>
      </c>
      <c r="E40" s="417" t="s">
        <v>477</v>
      </c>
      <c r="F40" s="417" t="s">
        <v>180</v>
      </c>
      <c r="G40" s="417">
        <v>2026</v>
      </c>
      <c r="H40" s="417">
        <v>2027</v>
      </c>
      <c r="I40" s="418" t="s">
        <v>478</v>
      </c>
      <c r="J40" s="417" t="s">
        <v>180</v>
      </c>
      <c r="K40" s="418" t="s">
        <v>185</v>
      </c>
      <c r="L40" s="418" t="s">
        <v>618</v>
      </c>
      <c r="M40" s="428" t="s">
        <v>129</v>
      </c>
      <c r="N40" s="428">
        <v>46279</v>
      </c>
      <c r="O40" s="428">
        <v>45915</v>
      </c>
      <c r="P40" s="417" t="s">
        <v>180</v>
      </c>
      <c r="Q40" s="417" t="s">
        <v>180</v>
      </c>
      <c r="R40" s="417" t="s">
        <v>180</v>
      </c>
      <c r="S40" s="417" t="s">
        <v>180</v>
      </c>
      <c r="T40" s="389" t="s">
        <v>129</v>
      </c>
      <c r="U40" s="418" t="str">
        <f t="shared" si="3"/>
        <v>(a) C6 Student Updates 2026-27
(b) C6 Staff Updates 2026-27</v>
      </c>
      <c r="V40" s="417" t="s">
        <v>401</v>
      </c>
      <c r="W40" s="417" t="s">
        <v>399</v>
      </c>
      <c r="X40" s="417" t="s">
        <v>399</v>
      </c>
      <c r="Y40" s="417" t="s">
        <v>129</v>
      </c>
      <c r="Z40" s="173" t="s">
        <v>129</v>
      </c>
      <c r="AA40" s="173" t="s">
        <v>129</v>
      </c>
      <c r="AB40" s="221" t="str">
        <f t="shared" si="4"/>
        <v>C6</v>
      </c>
    </row>
    <row r="41" spans="1:28" ht="62.4" x14ac:dyDescent="0.3">
      <c r="A41" s="93" t="s">
        <v>183</v>
      </c>
      <c r="B41" s="93" t="s">
        <v>600</v>
      </c>
      <c r="C41" s="93" t="s">
        <v>612</v>
      </c>
      <c r="D41" s="93" t="s">
        <v>529</v>
      </c>
      <c r="E41" s="93" t="s">
        <v>479</v>
      </c>
      <c r="F41" s="93" t="s">
        <v>180</v>
      </c>
      <c r="G41" s="93">
        <v>2026</v>
      </c>
      <c r="H41" s="93">
        <v>2027</v>
      </c>
      <c r="I41" s="396" t="s">
        <v>478</v>
      </c>
      <c r="J41" s="93" t="s">
        <v>180</v>
      </c>
      <c r="K41" s="172" t="s">
        <v>185</v>
      </c>
      <c r="L41" s="172" t="s">
        <v>618</v>
      </c>
      <c r="M41" s="185" t="s">
        <v>129</v>
      </c>
      <c r="N41" s="185">
        <v>46304</v>
      </c>
      <c r="O41" s="185">
        <v>45936</v>
      </c>
      <c r="P41" s="93" t="s">
        <v>180</v>
      </c>
      <c r="Q41" s="93" t="s">
        <v>180</v>
      </c>
      <c r="R41" s="93" t="s">
        <v>180</v>
      </c>
      <c r="S41" s="93" t="s">
        <v>180</v>
      </c>
      <c r="T41" s="94" t="s">
        <v>129</v>
      </c>
      <c r="U41" s="172" t="str">
        <f t="shared" si="3"/>
        <v>(a) C6 Student Updates 2026-27
(b) C6 Staff Updates 2026-27</v>
      </c>
      <c r="V41" s="93" t="s">
        <v>401</v>
      </c>
      <c r="W41" s="93" t="s">
        <v>399</v>
      </c>
      <c r="X41" s="93" t="s">
        <v>399</v>
      </c>
      <c r="Y41" s="93" t="s">
        <v>129</v>
      </c>
      <c r="Z41" s="173" t="s">
        <v>129</v>
      </c>
      <c r="AA41" s="173" t="s">
        <v>129</v>
      </c>
      <c r="AB41" s="221" t="str">
        <f t="shared" si="4"/>
        <v>C6</v>
      </c>
    </row>
    <row r="42" spans="1:28" ht="62.4" x14ac:dyDescent="0.3">
      <c r="A42" s="93" t="s">
        <v>183</v>
      </c>
      <c r="B42" s="93" t="s">
        <v>600</v>
      </c>
      <c r="C42" s="93" t="s">
        <v>612</v>
      </c>
      <c r="D42" s="93" t="s">
        <v>529</v>
      </c>
      <c r="E42" s="93" t="s">
        <v>481</v>
      </c>
      <c r="F42" s="93" t="s">
        <v>180</v>
      </c>
      <c r="G42" s="93">
        <v>2026</v>
      </c>
      <c r="H42" s="93">
        <v>2027</v>
      </c>
      <c r="I42" s="173" t="s">
        <v>478</v>
      </c>
      <c r="J42" s="93" t="s">
        <v>180</v>
      </c>
      <c r="K42" s="173" t="s">
        <v>185</v>
      </c>
      <c r="L42" s="173" t="s">
        <v>618</v>
      </c>
      <c r="M42" s="185" t="s">
        <v>129</v>
      </c>
      <c r="N42" s="185">
        <v>46357</v>
      </c>
      <c r="O42" s="185">
        <v>45992</v>
      </c>
      <c r="P42" s="93" t="s">
        <v>180</v>
      </c>
      <c r="Q42" s="93" t="s">
        <v>180</v>
      </c>
      <c r="R42" s="93" t="s">
        <v>180</v>
      </c>
      <c r="S42" s="93" t="s">
        <v>180</v>
      </c>
      <c r="T42" s="94" t="s">
        <v>129</v>
      </c>
      <c r="U42" s="172" t="str">
        <f t="shared" si="3"/>
        <v>(a) C6 Student Updates 2026-27
(b) C6 Staff Updates 2026-27</v>
      </c>
      <c r="V42" s="93" t="s">
        <v>401</v>
      </c>
      <c r="W42" s="93" t="s">
        <v>399</v>
      </c>
      <c r="X42" s="93" t="s">
        <v>399</v>
      </c>
      <c r="Y42" s="93" t="s">
        <v>129</v>
      </c>
      <c r="Z42" s="173" t="s">
        <v>129</v>
      </c>
      <c r="AA42" s="173" t="s">
        <v>129</v>
      </c>
      <c r="AB42" s="221" t="str">
        <f t="shared" si="4"/>
        <v>C6</v>
      </c>
    </row>
    <row r="43" spans="1:28" ht="62.4" x14ac:dyDescent="0.3">
      <c r="A43" s="93" t="s">
        <v>183</v>
      </c>
      <c r="B43" s="93" t="s">
        <v>600</v>
      </c>
      <c r="C43" s="93" t="s">
        <v>612</v>
      </c>
      <c r="D43" s="93" t="s">
        <v>529</v>
      </c>
      <c r="E43" s="93" t="s">
        <v>482</v>
      </c>
      <c r="F43" s="93" t="s">
        <v>180</v>
      </c>
      <c r="G43" s="93">
        <v>2026</v>
      </c>
      <c r="H43" s="93">
        <v>2027</v>
      </c>
      <c r="I43" s="396" t="s">
        <v>411</v>
      </c>
      <c r="J43" s="93" t="s">
        <v>180</v>
      </c>
      <c r="K43" s="173" t="s">
        <v>185</v>
      </c>
      <c r="L43" s="172" t="s">
        <v>618</v>
      </c>
      <c r="M43" s="221" t="s">
        <v>129</v>
      </c>
      <c r="N43" s="185">
        <v>46392</v>
      </c>
      <c r="O43" s="185">
        <v>46034</v>
      </c>
      <c r="P43" s="93" t="s">
        <v>180</v>
      </c>
      <c r="Q43" s="93" t="s">
        <v>180</v>
      </c>
      <c r="R43" s="93" t="s">
        <v>180</v>
      </c>
      <c r="S43" s="93" t="s">
        <v>180</v>
      </c>
      <c r="T43" s="94" t="s">
        <v>129</v>
      </c>
      <c r="U43" s="172" t="str">
        <f t="shared" si="3"/>
        <v>(a) C6 Student Updates 2026-27
(b) C6 Staff Updates 2026-27</v>
      </c>
      <c r="V43" s="93" t="s">
        <v>401</v>
      </c>
      <c r="W43" s="93" t="s">
        <v>399</v>
      </c>
      <c r="X43" s="93" t="s">
        <v>399</v>
      </c>
      <c r="Y43" s="93" t="s">
        <v>129</v>
      </c>
      <c r="Z43" s="173" t="s">
        <v>129</v>
      </c>
      <c r="AA43" s="173" t="s">
        <v>129</v>
      </c>
      <c r="AB43" s="221" t="str">
        <f t="shared" si="4"/>
        <v>C6</v>
      </c>
    </row>
    <row r="44" spans="1:28" ht="62.4" x14ac:dyDescent="0.3">
      <c r="A44" s="93" t="s">
        <v>183</v>
      </c>
      <c r="B44" s="93" t="s">
        <v>600</v>
      </c>
      <c r="C44" s="93" t="s">
        <v>612</v>
      </c>
      <c r="D44" s="93" t="s">
        <v>529</v>
      </c>
      <c r="E44" s="93" t="s">
        <v>483</v>
      </c>
      <c r="F44" s="93" t="s">
        <v>180</v>
      </c>
      <c r="G44" s="93">
        <v>2026</v>
      </c>
      <c r="H44" s="93">
        <v>2027</v>
      </c>
      <c r="I44" s="172" t="s">
        <v>478</v>
      </c>
      <c r="J44" s="93" t="s">
        <v>180</v>
      </c>
      <c r="K44" s="173" t="s">
        <v>185</v>
      </c>
      <c r="L44" s="172" t="s">
        <v>618</v>
      </c>
      <c r="M44" s="221" t="s">
        <v>129</v>
      </c>
      <c r="N44" s="185">
        <v>46420</v>
      </c>
      <c r="O44" s="185">
        <v>46056</v>
      </c>
      <c r="P44" s="93" t="s">
        <v>180</v>
      </c>
      <c r="Q44" s="93" t="s">
        <v>180</v>
      </c>
      <c r="R44" s="93" t="s">
        <v>180</v>
      </c>
      <c r="S44" s="93" t="s">
        <v>180</v>
      </c>
      <c r="T44" s="94" t="s">
        <v>129</v>
      </c>
      <c r="U44" s="172" t="str">
        <f t="shared" si="3"/>
        <v>(a) C6 Student Updates 2026-27
(b) C6 Staff Updates 2026-27</v>
      </c>
      <c r="V44" s="93" t="s">
        <v>401</v>
      </c>
      <c r="W44" s="93" t="s">
        <v>399</v>
      </c>
      <c r="X44" s="93" t="s">
        <v>399</v>
      </c>
      <c r="Y44" s="93" t="s">
        <v>129</v>
      </c>
      <c r="Z44" s="173" t="s">
        <v>129</v>
      </c>
      <c r="AA44" s="173" t="s">
        <v>129</v>
      </c>
      <c r="AB44" s="221" t="str">
        <f t="shared" si="4"/>
        <v>C6</v>
      </c>
    </row>
    <row r="45" spans="1:28" ht="78" x14ac:dyDescent="0.3">
      <c r="A45" s="93" t="s">
        <v>183</v>
      </c>
      <c r="B45" s="93" t="s">
        <v>600</v>
      </c>
      <c r="C45" s="93" t="s">
        <v>612</v>
      </c>
      <c r="D45" s="93" t="s">
        <v>529</v>
      </c>
      <c r="E45" s="93" t="s">
        <v>484</v>
      </c>
      <c r="F45" s="93" t="s">
        <v>484</v>
      </c>
      <c r="G45" s="93">
        <v>2026</v>
      </c>
      <c r="H45" s="93">
        <v>2027</v>
      </c>
      <c r="I45" s="173" t="s">
        <v>478</v>
      </c>
      <c r="J45" s="93" t="s">
        <v>180</v>
      </c>
      <c r="K45" s="93" t="s">
        <v>185</v>
      </c>
      <c r="L45" s="225" t="s">
        <v>618</v>
      </c>
      <c r="M45" s="93" t="s">
        <v>129</v>
      </c>
      <c r="N45" s="185">
        <v>46447</v>
      </c>
      <c r="O45" s="185">
        <v>46093</v>
      </c>
      <c r="P45" s="93" t="s">
        <v>180</v>
      </c>
      <c r="Q45" s="93" t="s">
        <v>180</v>
      </c>
      <c r="R45" s="93" t="s">
        <v>180</v>
      </c>
      <c r="S45" s="93" t="s">
        <v>180</v>
      </c>
      <c r="T45" s="94" t="s">
        <v>129</v>
      </c>
      <c r="U45" s="172" t="str">
        <f t="shared" si="3"/>
        <v>(a) C6 Student Updates 2026-27
(b) C6 Staff Updates 2026-27</v>
      </c>
      <c r="V45" s="93" t="s">
        <v>401</v>
      </c>
      <c r="W45" s="93" t="s">
        <v>399</v>
      </c>
      <c r="X45" s="93" t="s">
        <v>399</v>
      </c>
      <c r="Y45" s="93" t="s">
        <v>129</v>
      </c>
      <c r="Z45" s="173" t="s">
        <v>129</v>
      </c>
      <c r="AA45" s="173" t="s">
        <v>129</v>
      </c>
      <c r="AB45" s="221" t="str">
        <f t="shared" si="4"/>
        <v>C6</v>
      </c>
    </row>
    <row r="46" spans="1:28" ht="78" x14ac:dyDescent="0.3">
      <c r="A46" s="93" t="s">
        <v>183</v>
      </c>
      <c r="B46" s="93" t="s">
        <v>600</v>
      </c>
      <c r="C46" s="93" t="s">
        <v>612</v>
      </c>
      <c r="D46" s="93" t="s">
        <v>532</v>
      </c>
      <c r="E46" s="93" t="s">
        <v>480</v>
      </c>
      <c r="F46" s="93" t="s">
        <v>180</v>
      </c>
      <c r="G46" s="93">
        <v>2026</v>
      </c>
      <c r="H46" s="93">
        <v>2027</v>
      </c>
      <c r="I46" s="396" t="s">
        <v>457</v>
      </c>
      <c r="J46" s="93" t="s">
        <v>180</v>
      </c>
      <c r="K46" s="172" t="s">
        <v>185</v>
      </c>
      <c r="L46" s="172" t="s">
        <v>618</v>
      </c>
      <c r="M46" s="185" t="s">
        <v>129</v>
      </c>
      <c r="N46" s="185">
        <v>46331</v>
      </c>
      <c r="O46" s="185">
        <v>45967</v>
      </c>
      <c r="P46" s="93" t="s">
        <v>180</v>
      </c>
      <c r="Q46" s="93" t="s">
        <v>180</v>
      </c>
      <c r="R46" s="93" t="s">
        <v>180</v>
      </c>
      <c r="S46" s="93" t="s">
        <v>180</v>
      </c>
      <c r="T46" s="94" t="s">
        <v>129</v>
      </c>
      <c r="U46" s="172" t="str">
        <f t="shared" si="3"/>
        <v>(a) C6 Student Updates 2026-27
(b) C6 Staff Updates 2026-27
(c) C6 Staff Updates 2026-27</v>
      </c>
      <c r="V46" s="93" t="s">
        <v>401</v>
      </c>
      <c r="W46" s="93" t="s">
        <v>399</v>
      </c>
      <c r="X46" s="93" t="s">
        <v>399</v>
      </c>
      <c r="Y46" s="93" t="s">
        <v>129</v>
      </c>
      <c r="Z46" s="173" t="s">
        <v>129</v>
      </c>
      <c r="AA46" s="173" t="s">
        <v>129</v>
      </c>
      <c r="AB46" s="221" t="str">
        <f t="shared" si="4"/>
        <v>C6</v>
      </c>
    </row>
    <row r="47" spans="1:28" ht="96" customHeight="1" x14ac:dyDescent="0.3">
      <c r="A47" s="93" t="s">
        <v>212</v>
      </c>
      <c r="B47" s="93" t="s">
        <v>600</v>
      </c>
      <c r="C47" s="93" t="s">
        <v>612</v>
      </c>
      <c r="D47" s="93" t="s">
        <v>553</v>
      </c>
      <c r="E47" s="93" t="s">
        <v>180</v>
      </c>
      <c r="F47" s="93" t="s">
        <v>277</v>
      </c>
      <c r="G47" s="93">
        <v>2026</v>
      </c>
      <c r="H47" s="93">
        <v>2027</v>
      </c>
      <c r="I47" s="93" t="s">
        <v>180</v>
      </c>
      <c r="J47" s="93" t="s">
        <v>278</v>
      </c>
      <c r="K47" s="93" t="s">
        <v>124</v>
      </c>
      <c r="L47" s="225" t="s">
        <v>666</v>
      </c>
      <c r="M47" s="93" t="s">
        <v>129</v>
      </c>
      <c r="N47" s="93" t="s">
        <v>129</v>
      </c>
      <c r="O47" s="93" t="s">
        <v>129</v>
      </c>
      <c r="P47" s="94" t="s">
        <v>262</v>
      </c>
      <c r="Q47" s="94">
        <v>46568</v>
      </c>
      <c r="R47" s="94" t="s">
        <v>129</v>
      </c>
      <c r="S47" s="94" t="s">
        <v>270</v>
      </c>
      <c r="T47" s="94">
        <v>46568</v>
      </c>
      <c r="U47" s="172" t="str">
        <f t="shared" si="3"/>
        <v>C6 Career Standards 2026-27</v>
      </c>
      <c r="V47" s="93" t="s">
        <v>390</v>
      </c>
      <c r="W47" s="93" t="s">
        <v>398</v>
      </c>
      <c r="X47" s="93" t="s">
        <v>398</v>
      </c>
      <c r="Y47" s="187" t="s">
        <v>380</v>
      </c>
      <c r="Z47" s="189" t="s">
        <v>583</v>
      </c>
      <c r="AA47" s="420" t="s">
        <v>650</v>
      </c>
      <c r="AB47" s="221" t="str">
        <f t="shared" si="4"/>
        <v>C6</v>
      </c>
    </row>
    <row r="48" spans="1:28" ht="30" customHeight="1" x14ac:dyDescent="0.3">
      <c r="A48" s="93" t="s">
        <v>271</v>
      </c>
      <c r="B48" s="93" t="s">
        <v>600</v>
      </c>
      <c r="C48" s="93" t="s">
        <v>612</v>
      </c>
      <c r="D48" s="93" t="s">
        <v>551</v>
      </c>
      <c r="E48" s="93" t="s">
        <v>180</v>
      </c>
      <c r="F48" s="93" t="s">
        <v>272</v>
      </c>
      <c r="G48" s="93">
        <v>2026</v>
      </c>
      <c r="H48" s="93">
        <v>2027</v>
      </c>
      <c r="I48" s="93" t="s">
        <v>180</v>
      </c>
      <c r="J48" s="93" t="s">
        <v>273</v>
      </c>
      <c r="K48" s="93" t="s">
        <v>124</v>
      </c>
      <c r="L48" s="93" t="s">
        <v>180</v>
      </c>
      <c r="M48" s="93" t="s">
        <v>129</v>
      </c>
      <c r="N48" s="93" t="s">
        <v>129</v>
      </c>
      <c r="O48" s="93" t="s">
        <v>129</v>
      </c>
      <c r="P48" s="94" t="s">
        <v>262</v>
      </c>
      <c r="Q48" s="94">
        <v>46542</v>
      </c>
      <c r="R48" s="94" t="s">
        <v>129</v>
      </c>
      <c r="S48" s="94" t="s">
        <v>270</v>
      </c>
      <c r="T48" s="94">
        <v>46549</v>
      </c>
      <c r="U48" s="172" t="str">
        <f t="shared" si="3"/>
        <v>C6 Course/Instructor 2026-27</v>
      </c>
      <c r="V48" s="93" t="s">
        <v>390</v>
      </c>
      <c r="W48" s="93" t="s">
        <v>399</v>
      </c>
      <c r="X48" s="93" t="s">
        <v>398</v>
      </c>
      <c r="Y48" s="188" t="s">
        <v>378</v>
      </c>
      <c r="Z48" s="189" t="s">
        <v>581</v>
      </c>
      <c r="AA48" s="420" t="s">
        <v>468</v>
      </c>
      <c r="AB48" s="221" t="str">
        <f t="shared" si="4"/>
        <v>C6</v>
      </c>
    </row>
    <row r="49" spans="1:28" ht="31.2" x14ac:dyDescent="0.3">
      <c r="A49" s="93" t="s">
        <v>284</v>
      </c>
      <c r="B49" s="93" t="s">
        <v>600</v>
      </c>
      <c r="C49" s="93" t="s">
        <v>612</v>
      </c>
      <c r="D49" s="93" t="s">
        <v>556</v>
      </c>
      <c r="E49" s="93" t="s">
        <v>180</v>
      </c>
      <c r="F49" s="93" t="s">
        <v>285</v>
      </c>
      <c r="G49" s="93">
        <v>2026</v>
      </c>
      <c r="H49" s="93">
        <v>2027</v>
      </c>
      <c r="I49" s="93" t="s">
        <v>180</v>
      </c>
      <c r="J49" s="93" t="s">
        <v>286</v>
      </c>
      <c r="K49" s="93" t="s">
        <v>128</v>
      </c>
      <c r="L49" s="93" t="s">
        <v>180</v>
      </c>
      <c r="M49" s="93" t="s">
        <v>129</v>
      </c>
      <c r="N49" s="93" t="s">
        <v>129</v>
      </c>
      <c r="O49" s="93" t="s">
        <v>129</v>
      </c>
      <c r="P49" s="94" t="s">
        <v>262</v>
      </c>
      <c r="Q49" s="94">
        <v>46564</v>
      </c>
      <c r="R49" s="94" t="s">
        <v>129</v>
      </c>
      <c r="S49" s="94" t="s">
        <v>270</v>
      </c>
      <c r="T49" s="94" t="s">
        <v>129</v>
      </c>
      <c r="U49" s="172" t="str">
        <f t="shared" si="3"/>
        <v>C6 Local Assess Analytics 2026-27</v>
      </c>
      <c r="V49" s="93" t="s">
        <v>390</v>
      </c>
      <c r="W49" s="93" t="s">
        <v>398</v>
      </c>
      <c r="X49" s="93" t="s">
        <v>399</v>
      </c>
      <c r="Y49" s="93" t="s">
        <v>129</v>
      </c>
      <c r="Z49" s="173" t="s">
        <v>129</v>
      </c>
      <c r="AA49" s="173" t="s">
        <v>129</v>
      </c>
      <c r="AB49" s="221" t="str">
        <f t="shared" si="4"/>
        <v>C6</v>
      </c>
    </row>
    <row r="50" spans="1:28" ht="46.8" x14ac:dyDescent="0.3">
      <c r="A50" s="93" t="s">
        <v>212</v>
      </c>
      <c r="B50" s="93" t="s">
        <v>600</v>
      </c>
      <c r="C50" s="93" t="s">
        <v>612</v>
      </c>
      <c r="D50" s="93" t="s">
        <v>554</v>
      </c>
      <c r="E50" s="93" t="s">
        <v>180</v>
      </c>
      <c r="F50" s="93" t="s">
        <v>452</v>
      </c>
      <c r="G50" s="93">
        <v>2026</v>
      </c>
      <c r="H50" s="93">
        <v>2027</v>
      </c>
      <c r="I50" s="93" t="s">
        <v>180</v>
      </c>
      <c r="J50" s="93" t="s">
        <v>280</v>
      </c>
      <c r="K50" s="93" t="s">
        <v>128</v>
      </c>
      <c r="L50" s="225" t="s">
        <v>281</v>
      </c>
      <c r="M50" s="93" t="s">
        <v>129</v>
      </c>
      <c r="N50" s="93" t="s">
        <v>129</v>
      </c>
      <c r="O50" s="93" t="s">
        <v>129</v>
      </c>
      <c r="P50" s="94" t="s">
        <v>262</v>
      </c>
      <c r="Q50" s="94">
        <v>46568</v>
      </c>
      <c r="R50" s="94" t="s">
        <v>129</v>
      </c>
      <c r="S50" s="94" t="s">
        <v>270</v>
      </c>
      <c r="T50" s="94">
        <v>46568</v>
      </c>
      <c r="U50" s="172" t="str">
        <f t="shared" si="3"/>
        <v>C6 Local Assess Early Ind 2026-27</v>
      </c>
      <c r="V50" s="93" t="s">
        <v>390</v>
      </c>
      <c r="W50" s="93" t="s">
        <v>398</v>
      </c>
      <c r="X50" s="93" t="s">
        <v>398</v>
      </c>
      <c r="Y50" s="188" t="s">
        <v>381</v>
      </c>
      <c r="Z50" s="189" t="s">
        <v>642</v>
      </c>
      <c r="AA50" s="189" t="s">
        <v>649</v>
      </c>
      <c r="AB50" s="221" t="str">
        <f t="shared" si="4"/>
        <v>C6</v>
      </c>
    </row>
    <row r="51" spans="1:28" ht="93.6" x14ac:dyDescent="0.3">
      <c r="A51" s="93" t="s">
        <v>212</v>
      </c>
      <c r="B51" s="93" t="s">
        <v>600</v>
      </c>
      <c r="C51" s="93" t="s">
        <v>612</v>
      </c>
      <c r="D51" s="93" t="s">
        <v>552</v>
      </c>
      <c r="E51" s="93" t="s">
        <v>180</v>
      </c>
      <c r="F51" s="93" t="s">
        <v>453</v>
      </c>
      <c r="G51" s="93">
        <v>2026</v>
      </c>
      <c r="H51" s="93">
        <v>2027</v>
      </c>
      <c r="I51" s="93" t="s">
        <v>180</v>
      </c>
      <c r="J51" s="93" t="s">
        <v>275</v>
      </c>
      <c r="K51" s="93" t="s">
        <v>124</v>
      </c>
      <c r="L51" s="225" t="s">
        <v>276</v>
      </c>
      <c r="M51" s="93" t="s">
        <v>129</v>
      </c>
      <c r="N51" s="93" t="s">
        <v>129</v>
      </c>
      <c r="O51" s="93" t="s">
        <v>129</v>
      </c>
      <c r="P51" s="94" t="s">
        <v>262</v>
      </c>
      <c r="Q51" s="94">
        <v>46568</v>
      </c>
      <c r="R51" s="94" t="s">
        <v>129</v>
      </c>
      <c r="S51" s="94" t="s">
        <v>270</v>
      </c>
      <c r="T51" s="94">
        <v>46568</v>
      </c>
      <c r="U51" s="172" t="str">
        <f t="shared" si="3"/>
        <v>C6 Non-Cte ICN/WBLE 2026-27</v>
      </c>
      <c r="V51" s="93" t="s">
        <v>390</v>
      </c>
      <c r="W51" s="93" t="s">
        <v>398</v>
      </c>
      <c r="X51" s="93" t="s">
        <v>398</v>
      </c>
      <c r="Y51" s="188" t="s">
        <v>379</v>
      </c>
      <c r="Z51" s="189" t="s">
        <v>582</v>
      </c>
      <c r="AA51" s="420" t="s">
        <v>667</v>
      </c>
      <c r="AB51" s="221" t="str">
        <f t="shared" si="4"/>
        <v>C6</v>
      </c>
    </row>
    <row r="52" spans="1:28" ht="31.2" x14ac:dyDescent="0.3">
      <c r="A52" s="93" t="s">
        <v>194</v>
      </c>
      <c r="B52" s="93" t="s">
        <v>600</v>
      </c>
      <c r="C52" s="93" t="s">
        <v>612</v>
      </c>
      <c r="D52" s="93" t="s">
        <v>563</v>
      </c>
      <c r="E52" s="395" t="s">
        <v>180</v>
      </c>
      <c r="F52" s="93" t="s">
        <v>169</v>
      </c>
      <c r="G52" s="93">
        <v>2026</v>
      </c>
      <c r="H52" s="93">
        <v>2027</v>
      </c>
      <c r="I52" s="93" t="s">
        <v>180</v>
      </c>
      <c r="J52" s="93" t="s">
        <v>645</v>
      </c>
      <c r="K52" s="93" t="s">
        <v>124</v>
      </c>
      <c r="L52" s="225" t="s">
        <v>171</v>
      </c>
      <c r="M52" s="93" t="s">
        <v>129</v>
      </c>
      <c r="N52" s="93" t="s">
        <v>129</v>
      </c>
      <c r="O52" s="93" t="s">
        <v>129</v>
      </c>
      <c r="P52" s="94">
        <v>46479</v>
      </c>
      <c r="Q52" s="94">
        <v>46507</v>
      </c>
      <c r="R52" s="93" t="s">
        <v>294</v>
      </c>
      <c r="S52" s="94" t="s">
        <v>270</v>
      </c>
      <c r="T52" s="93" t="s">
        <v>129</v>
      </c>
      <c r="U52" s="172" t="str">
        <f t="shared" ref="U52:U83" si="5">D52</f>
        <v>C6 Prof Staff Vacancy Updates 2026-27 (April)</v>
      </c>
      <c r="V52" s="93" t="s">
        <v>390</v>
      </c>
      <c r="W52" s="93" t="s">
        <v>398</v>
      </c>
      <c r="X52" s="93" t="s">
        <v>399</v>
      </c>
      <c r="Y52" s="93" t="s">
        <v>129</v>
      </c>
      <c r="Z52" s="173" t="s">
        <v>129</v>
      </c>
      <c r="AA52" s="173" t="s">
        <v>129</v>
      </c>
      <c r="AB52" s="221" t="str">
        <f t="shared" si="4"/>
        <v>C6</v>
      </c>
    </row>
    <row r="53" spans="1:28" ht="31.2" x14ac:dyDescent="0.3">
      <c r="A53" s="93" t="s">
        <v>194</v>
      </c>
      <c r="B53" s="93" t="s">
        <v>600</v>
      </c>
      <c r="C53" s="93" t="s">
        <v>612</v>
      </c>
      <c r="D53" s="93" t="s">
        <v>562</v>
      </c>
      <c r="E53" s="395" t="s">
        <v>180</v>
      </c>
      <c r="F53" s="93" t="s">
        <v>169</v>
      </c>
      <c r="G53" s="93">
        <v>2026</v>
      </c>
      <c r="H53" s="93">
        <v>2027</v>
      </c>
      <c r="I53" s="93" t="s">
        <v>180</v>
      </c>
      <c r="J53" s="93" t="s">
        <v>644</v>
      </c>
      <c r="K53" s="93" t="s">
        <v>124</v>
      </c>
      <c r="L53" s="225" t="s">
        <v>171</v>
      </c>
      <c r="M53" s="93" t="s">
        <v>129</v>
      </c>
      <c r="N53" s="93" t="s">
        <v>129</v>
      </c>
      <c r="O53" s="93" t="s">
        <v>129</v>
      </c>
      <c r="P53" s="94">
        <v>46389</v>
      </c>
      <c r="Q53" s="94">
        <v>46417</v>
      </c>
      <c r="R53" s="93" t="s">
        <v>294</v>
      </c>
      <c r="S53" s="94" t="s">
        <v>270</v>
      </c>
      <c r="T53" s="93" t="s">
        <v>129</v>
      </c>
      <c r="U53" s="172" t="str">
        <f t="shared" si="5"/>
        <v>C6 Prof Staff Vacancy Updates 2026-27 (Jan.)</v>
      </c>
      <c r="V53" s="93" t="s">
        <v>390</v>
      </c>
      <c r="W53" s="93" t="s">
        <v>398</v>
      </c>
      <c r="X53" s="93" t="s">
        <v>399</v>
      </c>
      <c r="Y53" s="93" t="s">
        <v>129</v>
      </c>
      <c r="Z53" s="173" t="s">
        <v>129</v>
      </c>
      <c r="AA53" s="173" t="s">
        <v>129</v>
      </c>
      <c r="AB53" s="221" t="str">
        <f t="shared" si="4"/>
        <v>C6</v>
      </c>
    </row>
    <row r="54" spans="1:28" ht="62.4" x14ac:dyDescent="0.3">
      <c r="A54" s="93" t="s">
        <v>194</v>
      </c>
      <c r="B54" s="93" t="s">
        <v>600</v>
      </c>
      <c r="C54" s="93" t="s">
        <v>612</v>
      </c>
      <c r="D54" s="93" t="s">
        <v>564</v>
      </c>
      <c r="E54" s="395" t="s">
        <v>180</v>
      </c>
      <c r="F54" s="93" t="s">
        <v>169</v>
      </c>
      <c r="G54" s="93">
        <v>2026</v>
      </c>
      <c r="H54" s="93">
        <v>2027</v>
      </c>
      <c r="I54" s="93" t="s">
        <v>180</v>
      </c>
      <c r="J54" s="93" t="s">
        <v>646</v>
      </c>
      <c r="K54" s="93" t="s">
        <v>124</v>
      </c>
      <c r="L54" s="225" t="s">
        <v>171</v>
      </c>
      <c r="M54" s="93" t="s">
        <v>129</v>
      </c>
      <c r="N54" s="93" t="s">
        <v>129</v>
      </c>
      <c r="O54" s="93" t="s">
        <v>129</v>
      </c>
      <c r="P54" s="94">
        <v>46563</v>
      </c>
      <c r="Q54" s="94">
        <v>46599</v>
      </c>
      <c r="R54" s="93" t="s">
        <v>294</v>
      </c>
      <c r="S54" s="94" t="s">
        <v>270</v>
      </c>
      <c r="T54" s="94">
        <v>46612</v>
      </c>
      <c r="U54" s="172" t="str">
        <f t="shared" si="5"/>
        <v>C6 Prof Staff Vacancy Updates 2026-27 (June)</v>
      </c>
      <c r="V54" s="93" t="s">
        <v>390</v>
      </c>
      <c r="W54" s="93" t="s">
        <v>398</v>
      </c>
      <c r="X54" s="93" t="s">
        <v>398</v>
      </c>
      <c r="Y54" s="188" t="s">
        <v>152</v>
      </c>
      <c r="Z54" s="189" t="s">
        <v>585</v>
      </c>
      <c r="AA54" s="189" t="s">
        <v>143</v>
      </c>
      <c r="AB54" s="221" t="str">
        <f t="shared" si="4"/>
        <v>C6</v>
      </c>
    </row>
    <row r="55" spans="1:28" ht="156" x14ac:dyDescent="0.3">
      <c r="A55" s="93" t="s">
        <v>183</v>
      </c>
      <c r="B55" s="93" t="s">
        <v>600</v>
      </c>
      <c r="C55" s="93" t="s">
        <v>612</v>
      </c>
      <c r="D55" s="93" t="s">
        <v>548</v>
      </c>
      <c r="E55" s="93" t="s">
        <v>180</v>
      </c>
      <c r="F55" s="93" t="s">
        <v>526</v>
      </c>
      <c r="G55" s="93">
        <v>2026</v>
      </c>
      <c r="H55" s="93">
        <v>2027</v>
      </c>
      <c r="I55" s="93" t="s">
        <v>180</v>
      </c>
      <c r="J55" s="93" t="s">
        <v>371</v>
      </c>
      <c r="K55" s="225" t="s">
        <v>128</v>
      </c>
      <c r="L55" s="225" t="s">
        <v>625</v>
      </c>
      <c r="M55" s="93" t="s">
        <v>129</v>
      </c>
      <c r="N55" s="93" t="s">
        <v>129</v>
      </c>
      <c r="O55" s="93" t="s">
        <v>129</v>
      </c>
      <c r="P55" s="93" t="s">
        <v>262</v>
      </c>
      <c r="Q55" s="94">
        <v>46447</v>
      </c>
      <c r="R55" s="94" t="s">
        <v>129</v>
      </c>
      <c r="S55" s="93" t="s">
        <v>180</v>
      </c>
      <c r="T55" s="94" t="s">
        <v>129</v>
      </c>
      <c r="U55" s="172" t="str">
        <f t="shared" si="5"/>
        <v>C6 PVAAS 2026-27</v>
      </c>
      <c r="V55" s="93" t="s">
        <v>390</v>
      </c>
      <c r="W55" s="93" t="s">
        <v>399</v>
      </c>
      <c r="X55" s="93" t="s">
        <v>399</v>
      </c>
      <c r="Y55" s="93" t="s">
        <v>129</v>
      </c>
      <c r="Z55" s="173" t="s">
        <v>129</v>
      </c>
      <c r="AA55" s="173" t="s">
        <v>129</v>
      </c>
      <c r="AB55" s="221" t="str">
        <f t="shared" si="4"/>
        <v>C6</v>
      </c>
    </row>
    <row r="56" spans="1:28" ht="187.2" x14ac:dyDescent="0.3">
      <c r="A56" s="93" t="s">
        <v>212</v>
      </c>
      <c r="B56" s="93" t="s">
        <v>600</v>
      </c>
      <c r="C56" s="93" t="s">
        <v>612</v>
      </c>
      <c r="D56" s="93" t="s">
        <v>565</v>
      </c>
      <c r="E56" s="93" t="s">
        <v>180</v>
      </c>
      <c r="F56" s="93" t="s">
        <v>295</v>
      </c>
      <c r="G56" s="93">
        <v>2026</v>
      </c>
      <c r="H56" s="93">
        <v>2027</v>
      </c>
      <c r="I56" s="93" t="s">
        <v>180</v>
      </c>
      <c r="J56" s="93" t="s">
        <v>216</v>
      </c>
      <c r="K56" s="93" t="s">
        <v>124</v>
      </c>
      <c r="L56" s="225" t="s">
        <v>651</v>
      </c>
      <c r="M56" s="93" t="s">
        <v>129</v>
      </c>
      <c r="N56" s="93" t="s">
        <v>129</v>
      </c>
      <c r="O56" s="93" t="s">
        <v>129</v>
      </c>
      <c r="P56" s="94" t="s">
        <v>262</v>
      </c>
      <c r="Q56" s="94">
        <v>46599</v>
      </c>
      <c r="R56" s="94" t="s">
        <v>129</v>
      </c>
      <c r="S56" s="94" t="s">
        <v>270</v>
      </c>
      <c r="T56" s="429" t="s">
        <v>297</v>
      </c>
      <c r="U56" s="172" t="str">
        <f t="shared" si="5"/>
        <v>C6 Safe Schools - AED 2026-27</v>
      </c>
      <c r="V56" s="93" t="s">
        <v>390</v>
      </c>
      <c r="W56" s="93" t="s">
        <v>398</v>
      </c>
      <c r="X56" s="93" t="s">
        <v>399</v>
      </c>
      <c r="Y56" s="93" t="s">
        <v>129</v>
      </c>
      <c r="Z56" s="173" t="s">
        <v>129</v>
      </c>
      <c r="AA56" s="173" t="s">
        <v>502</v>
      </c>
      <c r="AB56" s="221" t="str">
        <f t="shared" si="4"/>
        <v>C6</v>
      </c>
    </row>
    <row r="57" spans="1:28" ht="46.8" x14ac:dyDescent="0.3">
      <c r="A57" s="93" t="s">
        <v>212</v>
      </c>
      <c r="B57" s="93" t="s">
        <v>600</v>
      </c>
      <c r="C57" s="93" t="s">
        <v>612</v>
      </c>
      <c r="D57" s="93" t="s">
        <v>550</v>
      </c>
      <c r="E57" s="93" t="s">
        <v>180</v>
      </c>
      <c r="F57" s="93" t="s">
        <v>268</v>
      </c>
      <c r="G57" s="93">
        <v>2026</v>
      </c>
      <c r="H57" s="93">
        <v>2027</v>
      </c>
      <c r="I57" s="93" t="s">
        <v>180</v>
      </c>
      <c r="J57" s="93" t="s">
        <v>216</v>
      </c>
      <c r="K57" s="93" t="s">
        <v>124</v>
      </c>
      <c r="L57" s="225" t="s">
        <v>269</v>
      </c>
      <c r="M57" s="93" t="s">
        <v>129</v>
      </c>
      <c r="N57" s="93" t="s">
        <v>129</v>
      </c>
      <c r="O57" s="93" t="s">
        <v>129</v>
      </c>
      <c r="P57" s="93" t="s">
        <v>262</v>
      </c>
      <c r="Q57" s="94">
        <v>46487</v>
      </c>
      <c r="R57" s="94" t="s">
        <v>129</v>
      </c>
      <c r="S57" s="94" t="s">
        <v>270</v>
      </c>
      <c r="T57" s="405">
        <v>46487</v>
      </c>
      <c r="U57" s="172" t="str">
        <f t="shared" si="5"/>
        <v>C6 Safe Schools - Bus 2026-27</v>
      </c>
      <c r="V57" s="93" t="s">
        <v>390</v>
      </c>
      <c r="W57" s="93" t="s">
        <v>398</v>
      </c>
      <c r="X57" s="93" t="s">
        <v>398</v>
      </c>
      <c r="Y57" s="189" t="s">
        <v>136</v>
      </c>
      <c r="Z57" s="189" t="s">
        <v>137</v>
      </c>
      <c r="AA57" s="189" t="s">
        <v>136</v>
      </c>
      <c r="AB57" s="221" t="str">
        <f t="shared" si="4"/>
        <v>C6</v>
      </c>
    </row>
    <row r="58" spans="1:28" ht="171.6" x14ac:dyDescent="0.3">
      <c r="A58" s="93" t="s">
        <v>212</v>
      </c>
      <c r="B58" s="93" t="s">
        <v>600</v>
      </c>
      <c r="C58" s="93" t="s">
        <v>612</v>
      </c>
      <c r="D58" s="95" t="s">
        <v>558</v>
      </c>
      <c r="E58" s="93" t="s">
        <v>180</v>
      </c>
      <c r="F58" s="95" t="s">
        <v>290</v>
      </c>
      <c r="G58" s="93">
        <v>2026</v>
      </c>
      <c r="H58" s="93">
        <v>2027</v>
      </c>
      <c r="I58" s="93" t="s">
        <v>180</v>
      </c>
      <c r="J58" s="93" t="s">
        <v>216</v>
      </c>
      <c r="K58" s="93" t="s">
        <v>124</v>
      </c>
      <c r="L58" s="225" t="s">
        <v>513</v>
      </c>
      <c r="M58" s="93" t="s">
        <v>129</v>
      </c>
      <c r="N58" s="93" t="s">
        <v>129</v>
      </c>
      <c r="O58" s="93" t="s">
        <v>129</v>
      </c>
      <c r="P58" s="94" t="s">
        <v>262</v>
      </c>
      <c r="Q58" s="94">
        <v>46599</v>
      </c>
      <c r="R58" s="94" t="s">
        <v>129</v>
      </c>
      <c r="S58" s="94" t="s">
        <v>270</v>
      </c>
      <c r="T58" s="402">
        <v>46599</v>
      </c>
      <c r="U58" s="172" t="str">
        <f t="shared" si="5"/>
        <v>C6 Safe Schools - Fire/Sec 2026-27</v>
      </c>
      <c r="V58" s="93" t="s">
        <v>390</v>
      </c>
      <c r="W58" s="93" t="s">
        <v>398</v>
      </c>
      <c r="X58" s="93" t="s">
        <v>398</v>
      </c>
      <c r="Y58" s="189" t="s">
        <v>136</v>
      </c>
      <c r="Z58" s="189" t="s">
        <v>137</v>
      </c>
      <c r="AA58" s="189" t="s">
        <v>501</v>
      </c>
      <c r="AB58" s="221" t="str">
        <f t="shared" si="4"/>
        <v>C6</v>
      </c>
    </row>
    <row r="59" spans="1:28" ht="296.39999999999998" x14ac:dyDescent="0.3">
      <c r="A59" s="93" t="s">
        <v>212</v>
      </c>
      <c r="B59" s="93" t="s">
        <v>600</v>
      </c>
      <c r="C59" s="93" t="s">
        <v>612</v>
      </c>
      <c r="D59" s="93" t="s">
        <v>560</v>
      </c>
      <c r="E59" s="93" t="s">
        <v>180</v>
      </c>
      <c r="F59" s="93" t="s">
        <v>291</v>
      </c>
      <c r="G59" s="93">
        <v>2026</v>
      </c>
      <c r="H59" s="93">
        <v>2027</v>
      </c>
      <c r="I59" s="93" t="s">
        <v>180</v>
      </c>
      <c r="J59" s="93" t="s">
        <v>292</v>
      </c>
      <c r="K59" s="93" t="s">
        <v>124</v>
      </c>
      <c r="L59" s="225" t="s">
        <v>269</v>
      </c>
      <c r="M59" s="93" t="s">
        <v>129</v>
      </c>
      <c r="N59" s="93" t="s">
        <v>129</v>
      </c>
      <c r="O59" s="93" t="s">
        <v>129</v>
      </c>
      <c r="P59" s="94" t="s">
        <v>262</v>
      </c>
      <c r="Q59" s="94">
        <v>46599</v>
      </c>
      <c r="R59" s="94" t="s">
        <v>129</v>
      </c>
      <c r="S59" s="94" t="s">
        <v>270</v>
      </c>
      <c r="T59" s="402">
        <v>46599</v>
      </c>
      <c r="U59" s="172" t="str">
        <f t="shared" si="5"/>
        <v>C6 Safe Schools 2026-27</v>
      </c>
      <c r="V59" s="93" t="s">
        <v>390</v>
      </c>
      <c r="W59" s="93" t="s">
        <v>398</v>
      </c>
      <c r="X59" s="93" t="s">
        <v>398</v>
      </c>
      <c r="Y59" s="188" t="s">
        <v>382</v>
      </c>
      <c r="Z59" s="189" t="s">
        <v>137</v>
      </c>
      <c r="AA59" s="189" t="s">
        <v>136</v>
      </c>
      <c r="AB59" s="221" t="str">
        <f t="shared" si="4"/>
        <v>C6</v>
      </c>
    </row>
    <row r="60" spans="1:28" ht="46.8" x14ac:dyDescent="0.3">
      <c r="A60" s="93" t="s">
        <v>194</v>
      </c>
      <c r="B60" s="93" t="s">
        <v>600</v>
      </c>
      <c r="C60" s="93" t="s">
        <v>612</v>
      </c>
      <c r="D60" s="93" t="s">
        <v>555</v>
      </c>
      <c r="E60" s="93" t="s">
        <v>180</v>
      </c>
      <c r="F60" s="93" t="s">
        <v>504</v>
      </c>
      <c r="G60" s="93">
        <v>2026</v>
      </c>
      <c r="H60" s="93">
        <v>2027</v>
      </c>
      <c r="I60" s="93" t="s">
        <v>180</v>
      </c>
      <c r="J60" s="93" t="s">
        <v>505</v>
      </c>
      <c r="K60" s="93" t="s">
        <v>128</v>
      </c>
      <c r="L60" s="93" t="s">
        <v>180</v>
      </c>
      <c r="M60" s="93" t="s">
        <v>129</v>
      </c>
      <c r="N60" s="93" t="s">
        <v>129</v>
      </c>
      <c r="O60" s="93" t="s">
        <v>129</v>
      </c>
      <c r="P60" s="94" t="s">
        <v>262</v>
      </c>
      <c r="Q60" s="94">
        <v>46568</v>
      </c>
      <c r="R60" s="94" t="s">
        <v>129</v>
      </c>
      <c r="S60" s="94" t="s">
        <v>270</v>
      </c>
      <c r="T60" s="94" t="s">
        <v>129</v>
      </c>
      <c r="U60" s="172" t="str">
        <f t="shared" si="5"/>
        <v>C6 Staff Updates 2026-27</v>
      </c>
      <c r="V60" s="93" t="s">
        <v>390</v>
      </c>
      <c r="W60" s="93" t="s">
        <v>398</v>
      </c>
      <c r="X60" s="93" t="s">
        <v>399</v>
      </c>
      <c r="Y60" s="93" t="s">
        <v>129</v>
      </c>
      <c r="Z60" s="173" t="s">
        <v>129</v>
      </c>
      <c r="AA60" s="173" t="s">
        <v>129</v>
      </c>
      <c r="AB60" s="221" t="str">
        <f t="shared" si="4"/>
        <v>C6</v>
      </c>
    </row>
    <row r="61" spans="1:28" ht="60" customHeight="1" x14ac:dyDescent="0.3">
      <c r="A61" s="93" t="s">
        <v>186</v>
      </c>
      <c r="B61" s="93" t="s">
        <v>600</v>
      </c>
      <c r="C61" s="93" t="s">
        <v>612</v>
      </c>
      <c r="D61" s="93" t="s">
        <v>531</v>
      </c>
      <c r="E61" s="93" t="s">
        <v>611</v>
      </c>
      <c r="F61" s="93" t="s">
        <v>180</v>
      </c>
      <c r="G61" s="93">
        <v>2026</v>
      </c>
      <c r="H61" s="93">
        <v>2027</v>
      </c>
      <c r="I61" s="396" t="s">
        <v>411</v>
      </c>
      <c r="J61" s="93" t="s">
        <v>180</v>
      </c>
      <c r="K61" s="172" t="s">
        <v>187</v>
      </c>
      <c r="L61" s="430" t="s">
        <v>619</v>
      </c>
      <c r="M61" s="185">
        <v>46322</v>
      </c>
      <c r="N61" s="185">
        <v>46322</v>
      </c>
      <c r="O61" s="185">
        <v>45936</v>
      </c>
      <c r="P61" s="93" t="s">
        <v>180</v>
      </c>
      <c r="Q61" s="93" t="s">
        <v>180</v>
      </c>
      <c r="R61" s="93" t="s">
        <v>180</v>
      </c>
      <c r="S61" s="93" t="s">
        <v>180</v>
      </c>
      <c r="T61" s="185">
        <v>46325</v>
      </c>
      <c r="U61" s="172" t="str">
        <f t="shared" si="5"/>
        <v>C6 Student Updates 2026-27</v>
      </c>
      <c r="V61" s="93" t="s">
        <v>6</v>
      </c>
      <c r="W61" s="93" t="s">
        <v>399</v>
      </c>
      <c r="X61" s="93" t="s">
        <v>398</v>
      </c>
      <c r="Y61" s="188" t="s">
        <v>498</v>
      </c>
      <c r="Z61" s="189" t="s">
        <v>566</v>
      </c>
      <c r="AA61" s="189" t="s">
        <v>139</v>
      </c>
      <c r="AB61" s="221" t="str">
        <f t="shared" si="4"/>
        <v>C6</v>
      </c>
    </row>
    <row r="62" spans="1:28" ht="62.4" x14ac:dyDescent="0.3">
      <c r="A62" s="93" t="s">
        <v>194</v>
      </c>
      <c r="B62" s="93" t="s">
        <v>600</v>
      </c>
      <c r="C62" s="93" t="s">
        <v>612</v>
      </c>
      <c r="D62" s="93" t="s">
        <v>531</v>
      </c>
      <c r="E62" s="93" t="s">
        <v>466</v>
      </c>
      <c r="F62" s="93" t="s">
        <v>180</v>
      </c>
      <c r="G62" s="93">
        <v>2026</v>
      </c>
      <c r="H62" s="93">
        <v>2027</v>
      </c>
      <c r="I62" s="396" t="s">
        <v>411</v>
      </c>
      <c r="J62" s="93" t="s">
        <v>643</v>
      </c>
      <c r="K62" s="172" t="s">
        <v>124</v>
      </c>
      <c r="L62" s="172" t="s">
        <v>620</v>
      </c>
      <c r="M62" s="185">
        <v>46331</v>
      </c>
      <c r="N62" s="185">
        <v>46331</v>
      </c>
      <c r="O62" s="185">
        <v>45967</v>
      </c>
      <c r="P62" s="93" t="s">
        <v>180</v>
      </c>
      <c r="Q62" s="93" t="s">
        <v>180</v>
      </c>
      <c r="R62" s="93" t="s">
        <v>180</v>
      </c>
      <c r="S62" s="93" t="s">
        <v>180</v>
      </c>
      <c r="T62" s="185" t="s">
        <v>129</v>
      </c>
      <c r="U62" s="172" t="str">
        <f t="shared" si="5"/>
        <v>C6 Student Updates 2026-27</v>
      </c>
      <c r="V62" s="93" t="s">
        <v>6</v>
      </c>
      <c r="W62" s="93" t="s">
        <v>399</v>
      </c>
      <c r="X62" s="93" t="s">
        <v>399</v>
      </c>
      <c r="Y62" s="93" t="s">
        <v>129</v>
      </c>
      <c r="Z62" s="173" t="s">
        <v>129</v>
      </c>
      <c r="AA62" s="173" t="s">
        <v>129</v>
      </c>
      <c r="AB62" s="221" t="str">
        <f t="shared" si="4"/>
        <v>C6</v>
      </c>
    </row>
    <row r="63" spans="1:28" ht="150" customHeight="1" x14ac:dyDescent="0.3">
      <c r="A63" s="93" t="s">
        <v>186</v>
      </c>
      <c r="B63" s="93" t="s">
        <v>600</v>
      </c>
      <c r="C63" s="93" t="s">
        <v>612</v>
      </c>
      <c r="D63" s="93" t="s">
        <v>531</v>
      </c>
      <c r="E63" s="93" t="s">
        <v>91</v>
      </c>
      <c r="F63" s="93" t="s">
        <v>180</v>
      </c>
      <c r="G63" s="93">
        <v>2026</v>
      </c>
      <c r="H63" s="93">
        <v>2027</v>
      </c>
      <c r="I63" s="396" t="s">
        <v>411</v>
      </c>
      <c r="J63" s="93" t="s">
        <v>180</v>
      </c>
      <c r="K63" s="172" t="s">
        <v>193</v>
      </c>
      <c r="L63" s="172" t="s">
        <v>619</v>
      </c>
      <c r="M63" s="185" t="s">
        <v>672</v>
      </c>
      <c r="N63" s="185">
        <v>46406</v>
      </c>
      <c r="O63" s="185">
        <v>46042</v>
      </c>
      <c r="P63" s="93" t="s">
        <v>180</v>
      </c>
      <c r="Q63" s="93" t="s">
        <v>180</v>
      </c>
      <c r="R63" s="93" t="s">
        <v>180</v>
      </c>
      <c r="S63" s="93" t="s">
        <v>180</v>
      </c>
      <c r="T63" s="185" t="s">
        <v>129</v>
      </c>
      <c r="U63" s="172" t="str">
        <f t="shared" si="5"/>
        <v>C6 Student Updates 2026-27</v>
      </c>
      <c r="V63" s="93" t="s">
        <v>6</v>
      </c>
      <c r="W63" s="93" t="s">
        <v>399</v>
      </c>
      <c r="X63" s="93" t="s">
        <v>399</v>
      </c>
      <c r="Y63" s="93" t="s">
        <v>129</v>
      </c>
      <c r="Z63" s="173" t="s">
        <v>129</v>
      </c>
      <c r="AA63" s="173" t="s">
        <v>129</v>
      </c>
      <c r="AB63" s="221" t="str">
        <f t="shared" si="4"/>
        <v>C6</v>
      </c>
    </row>
    <row r="64" spans="1:28" ht="140.4" x14ac:dyDescent="0.3">
      <c r="A64" s="93" t="s">
        <v>186</v>
      </c>
      <c r="B64" s="93" t="s">
        <v>600</v>
      </c>
      <c r="C64" s="93" t="s">
        <v>612</v>
      </c>
      <c r="D64" s="93" t="s">
        <v>531</v>
      </c>
      <c r="E64" s="93" t="s">
        <v>92</v>
      </c>
      <c r="F64" s="93" t="s">
        <v>180</v>
      </c>
      <c r="G64" s="93">
        <v>2026</v>
      </c>
      <c r="H64" s="93">
        <v>2027</v>
      </c>
      <c r="I64" s="396" t="s">
        <v>411</v>
      </c>
      <c r="J64" s="93" t="s">
        <v>180</v>
      </c>
      <c r="K64" s="172" t="s">
        <v>193</v>
      </c>
      <c r="L64" s="172" t="s">
        <v>619</v>
      </c>
      <c r="M64" s="185">
        <v>46406</v>
      </c>
      <c r="N64" s="185">
        <v>46421</v>
      </c>
      <c r="O64" s="185">
        <v>46056</v>
      </c>
      <c r="P64" s="93" t="s">
        <v>180</v>
      </c>
      <c r="Q64" s="93" t="s">
        <v>180</v>
      </c>
      <c r="R64" s="93" t="s">
        <v>180</v>
      </c>
      <c r="S64" s="93" t="s">
        <v>180</v>
      </c>
      <c r="T64" s="185">
        <v>46430</v>
      </c>
      <c r="U64" s="172" t="str">
        <f t="shared" si="5"/>
        <v>C6 Student Updates 2026-27</v>
      </c>
      <c r="V64" s="93" t="s">
        <v>6</v>
      </c>
      <c r="W64" s="93" t="s">
        <v>399</v>
      </c>
      <c r="X64" s="93" t="s">
        <v>398</v>
      </c>
      <c r="Y64" s="188" t="s">
        <v>520</v>
      </c>
      <c r="Z64" s="189" t="s">
        <v>568</v>
      </c>
      <c r="AA64" s="189" t="s">
        <v>147</v>
      </c>
      <c r="AB64" s="221" t="str">
        <f t="shared" si="4"/>
        <v>C6</v>
      </c>
    </row>
    <row r="65" spans="1:28" ht="62.4" x14ac:dyDescent="0.3">
      <c r="A65" s="93" t="s">
        <v>194</v>
      </c>
      <c r="B65" s="93" t="s">
        <v>600</v>
      </c>
      <c r="C65" s="93" t="s">
        <v>612</v>
      </c>
      <c r="D65" s="93" t="s">
        <v>531</v>
      </c>
      <c r="E65" s="93" t="s">
        <v>93</v>
      </c>
      <c r="F65" s="93" t="s">
        <v>180</v>
      </c>
      <c r="G65" s="93">
        <v>2026</v>
      </c>
      <c r="H65" s="93">
        <v>2027</v>
      </c>
      <c r="I65" s="396" t="s">
        <v>411</v>
      </c>
      <c r="J65" s="93" t="s">
        <v>180</v>
      </c>
      <c r="K65" s="172" t="s">
        <v>124</v>
      </c>
      <c r="L65" s="172" t="s">
        <v>621</v>
      </c>
      <c r="M65" s="185">
        <v>46406</v>
      </c>
      <c r="N65" s="185">
        <v>46421</v>
      </c>
      <c r="O65" s="185">
        <v>46056</v>
      </c>
      <c r="P65" s="93" t="s">
        <v>180</v>
      </c>
      <c r="Q65" s="93" t="s">
        <v>180</v>
      </c>
      <c r="R65" s="93" t="s">
        <v>180</v>
      </c>
      <c r="S65" s="93" t="s">
        <v>180</v>
      </c>
      <c r="T65" s="185">
        <v>46430</v>
      </c>
      <c r="U65" s="172" t="str">
        <f t="shared" si="5"/>
        <v>C6 Student Updates 2026-27</v>
      </c>
      <c r="V65" s="93" t="s">
        <v>6</v>
      </c>
      <c r="W65" s="93" t="s">
        <v>399</v>
      </c>
      <c r="X65" s="93" t="s">
        <v>398</v>
      </c>
      <c r="Y65" s="188" t="s">
        <v>377</v>
      </c>
      <c r="Z65" s="189" t="s">
        <v>569</v>
      </c>
      <c r="AA65" s="420" t="s">
        <v>180</v>
      </c>
      <c r="AB65" s="221" t="str">
        <f t="shared" si="4"/>
        <v>C6</v>
      </c>
    </row>
    <row r="66" spans="1:28" s="91" customFormat="1" ht="140.4" x14ac:dyDescent="0.3">
      <c r="A66" s="93" t="s">
        <v>186</v>
      </c>
      <c r="B66" s="93" t="s">
        <v>600</v>
      </c>
      <c r="C66" s="93" t="s">
        <v>612</v>
      </c>
      <c r="D66" s="93" t="s">
        <v>531</v>
      </c>
      <c r="E66" s="93" t="s">
        <v>613</v>
      </c>
      <c r="F66" s="93" t="s">
        <v>180</v>
      </c>
      <c r="G66" s="93">
        <v>2026</v>
      </c>
      <c r="H66" s="93">
        <v>2027</v>
      </c>
      <c r="I66" s="396" t="s">
        <v>411</v>
      </c>
      <c r="J66" s="93" t="s">
        <v>180</v>
      </c>
      <c r="K66" s="172" t="s">
        <v>192</v>
      </c>
      <c r="L66" s="172" t="s">
        <v>619</v>
      </c>
      <c r="M66" s="185">
        <v>46463</v>
      </c>
      <c r="N66" s="185">
        <v>46463</v>
      </c>
      <c r="O66" s="185">
        <v>46093</v>
      </c>
      <c r="P66" s="96" t="s">
        <v>180</v>
      </c>
      <c r="Q66" s="96" t="s">
        <v>180</v>
      </c>
      <c r="R66" s="96" t="s">
        <v>180</v>
      </c>
      <c r="S66" s="96" t="s">
        <v>180</v>
      </c>
      <c r="T66" s="224">
        <v>46471</v>
      </c>
      <c r="U66" s="172" t="str">
        <f t="shared" si="5"/>
        <v>C6 Student Updates 2026-27</v>
      </c>
      <c r="V66" s="93" t="s">
        <v>6</v>
      </c>
      <c r="W66" s="93" t="s">
        <v>399</v>
      </c>
      <c r="X66" s="93" t="s">
        <v>398</v>
      </c>
      <c r="Y66" s="188" t="s">
        <v>519</v>
      </c>
      <c r="Z66" s="189" t="s">
        <v>567</v>
      </c>
      <c r="AA66" s="189" t="s">
        <v>144</v>
      </c>
      <c r="AB66" s="221" t="str">
        <f t="shared" si="4"/>
        <v>C6</v>
      </c>
    </row>
    <row r="67" spans="1:28" s="91" customFormat="1" ht="30" customHeight="1" x14ac:dyDescent="0.3">
      <c r="A67" s="93" t="s">
        <v>194</v>
      </c>
      <c r="B67" s="93" t="s">
        <v>600</v>
      </c>
      <c r="C67" s="93" t="s">
        <v>612</v>
      </c>
      <c r="D67" s="93" t="s">
        <v>531</v>
      </c>
      <c r="E67" s="93" t="s">
        <v>97</v>
      </c>
      <c r="F67" s="93" t="s">
        <v>372</v>
      </c>
      <c r="G67" s="93">
        <v>2026</v>
      </c>
      <c r="H67" s="93">
        <v>2027</v>
      </c>
      <c r="I67" s="396" t="s">
        <v>411</v>
      </c>
      <c r="J67" s="93" t="s">
        <v>180</v>
      </c>
      <c r="K67" s="172" t="s">
        <v>180</v>
      </c>
      <c r="L67" s="172" t="s">
        <v>620</v>
      </c>
      <c r="M67" s="185">
        <v>46479</v>
      </c>
      <c r="N67" s="185">
        <v>46479</v>
      </c>
      <c r="O67" s="185">
        <v>46114</v>
      </c>
      <c r="P67" s="93" t="s">
        <v>180</v>
      </c>
      <c r="Q67" s="93" t="s">
        <v>180</v>
      </c>
      <c r="R67" s="93" t="s">
        <v>180</v>
      </c>
      <c r="S67" s="93" t="s">
        <v>180</v>
      </c>
      <c r="T67" s="185">
        <v>46500</v>
      </c>
      <c r="U67" s="172" t="str">
        <f t="shared" si="5"/>
        <v>C6 Student Updates 2026-27</v>
      </c>
      <c r="V67" s="93" t="s">
        <v>6</v>
      </c>
      <c r="W67" s="93" t="s">
        <v>399</v>
      </c>
      <c r="X67" s="93" t="s">
        <v>398</v>
      </c>
      <c r="Y67" s="189" t="s">
        <v>148</v>
      </c>
      <c r="Z67" s="189" t="s">
        <v>571</v>
      </c>
      <c r="AA67" s="420" t="s">
        <v>180</v>
      </c>
      <c r="AB67" s="221" t="str">
        <f t="shared" si="4"/>
        <v>C6</v>
      </c>
    </row>
    <row r="68" spans="1:28" s="91" customFormat="1" ht="140.4" x14ac:dyDescent="0.3">
      <c r="A68" s="93" t="s">
        <v>671</v>
      </c>
      <c r="B68" s="93" t="s">
        <v>600</v>
      </c>
      <c r="C68" s="93" t="s">
        <v>612</v>
      </c>
      <c r="D68" s="93" t="s">
        <v>531</v>
      </c>
      <c r="E68" s="93" t="s">
        <v>98</v>
      </c>
      <c r="F68" s="93" t="s">
        <v>180</v>
      </c>
      <c r="G68" s="93">
        <v>2026</v>
      </c>
      <c r="H68" s="93">
        <v>2027</v>
      </c>
      <c r="I68" s="396" t="s">
        <v>411</v>
      </c>
      <c r="J68" s="93" t="s">
        <v>180</v>
      </c>
      <c r="K68" s="172" t="s">
        <v>176</v>
      </c>
      <c r="L68" s="172" t="s">
        <v>619</v>
      </c>
      <c r="M68" s="185" t="s">
        <v>598</v>
      </c>
      <c r="N68" s="185">
        <v>46479</v>
      </c>
      <c r="O68" s="185">
        <v>46142</v>
      </c>
      <c r="P68" s="93" t="s">
        <v>180</v>
      </c>
      <c r="Q68" s="93" t="s">
        <v>180</v>
      </c>
      <c r="R68" s="93" t="s">
        <v>180</v>
      </c>
      <c r="S68" s="93" t="s">
        <v>180</v>
      </c>
      <c r="T68" s="185" t="s">
        <v>129</v>
      </c>
      <c r="U68" s="172" t="str">
        <f t="shared" si="5"/>
        <v>C6 Student Updates 2026-27</v>
      </c>
      <c r="V68" s="93" t="s">
        <v>6</v>
      </c>
      <c r="W68" s="93" t="s">
        <v>399</v>
      </c>
      <c r="X68" s="93" t="s">
        <v>399</v>
      </c>
      <c r="Y68" s="93" t="s">
        <v>129</v>
      </c>
      <c r="Z68" s="173" t="s">
        <v>129</v>
      </c>
      <c r="AA68" s="173" t="s">
        <v>129</v>
      </c>
      <c r="AB68" s="221" t="str">
        <f t="shared" si="4"/>
        <v>C6</v>
      </c>
    </row>
    <row r="69" spans="1:28" s="91" customFormat="1" ht="140.4" x14ac:dyDescent="0.3">
      <c r="A69" s="93" t="s">
        <v>186</v>
      </c>
      <c r="B69" s="93" t="s">
        <v>600</v>
      </c>
      <c r="C69" s="93" t="s">
        <v>612</v>
      </c>
      <c r="D69" s="93" t="s">
        <v>531</v>
      </c>
      <c r="E69" s="93" t="s">
        <v>614</v>
      </c>
      <c r="F69" s="93" t="s">
        <v>180</v>
      </c>
      <c r="G69" s="93">
        <v>2026</v>
      </c>
      <c r="H69" s="93">
        <v>2027</v>
      </c>
      <c r="I69" s="396" t="s">
        <v>411</v>
      </c>
      <c r="J69" s="93" t="s">
        <v>180</v>
      </c>
      <c r="K69" s="172" t="s">
        <v>197</v>
      </c>
      <c r="L69" s="172" t="s">
        <v>619</v>
      </c>
      <c r="M69" s="185">
        <v>46484</v>
      </c>
      <c r="N69" s="185">
        <v>46484</v>
      </c>
      <c r="O69" s="185">
        <v>46113</v>
      </c>
      <c r="P69" s="93" t="s">
        <v>180</v>
      </c>
      <c r="Q69" s="93" t="s">
        <v>180</v>
      </c>
      <c r="R69" s="93" t="s">
        <v>180</v>
      </c>
      <c r="S69" s="93" t="s">
        <v>180</v>
      </c>
      <c r="T69" s="185">
        <v>46491</v>
      </c>
      <c r="U69" s="172" t="str">
        <f t="shared" si="5"/>
        <v>C6 Student Updates 2026-27</v>
      </c>
      <c r="V69" s="93" t="s">
        <v>6</v>
      </c>
      <c r="W69" s="93" t="s">
        <v>399</v>
      </c>
      <c r="X69" s="93" t="s">
        <v>398</v>
      </c>
      <c r="Y69" s="188" t="s">
        <v>498</v>
      </c>
      <c r="Z69" s="189" t="s">
        <v>570</v>
      </c>
      <c r="AA69" s="189" t="s">
        <v>139</v>
      </c>
      <c r="AB69" s="221" t="str">
        <f t="shared" si="4"/>
        <v>C6</v>
      </c>
    </row>
    <row r="70" spans="1:28" ht="46.8" x14ac:dyDescent="0.3">
      <c r="A70" s="93" t="s">
        <v>183</v>
      </c>
      <c r="B70" s="93" t="s">
        <v>600</v>
      </c>
      <c r="C70" s="93" t="s">
        <v>612</v>
      </c>
      <c r="D70" s="93" t="s">
        <v>531</v>
      </c>
      <c r="E70" s="93" t="s">
        <v>475</v>
      </c>
      <c r="F70" s="93" t="s">
        <v>475</v>
      </c>
      <c r="G70" s="93">
        <v>2026</v>
      </c>
      <c r="H70" s="93">
        <v>2027</v>
      </c>
      <c r="I70" s="225" t="s">
        <v>411</v>
      </c>
      <c r="J70" s="93" t="s">
        <v>180</v>
      </c>
      <c r="K70" s="173" t="s">
        <v>185</v>
      </c>
      <c r="L70" s="431" t="s">
        <v>622</v>
      </c>
      <c r="M70" s="221" t="s">
        <v>129</v>
      </c>
      <c r="N70" s="185">
        <v>46513</v>
      </c>
      <c r="O70" s="185">
        <v>46149</v>
      </c>
      <c r="P70" s="93" t="s">
        <v>180</v>
      </c>
      <c r="Q70" s="93" t="s">
        <v>180</v>
      </c>
      <c r="R70" s="93" t="s">
        <v>180</v>
      </c>
      <c r="S70" s="93" t="s">
        <v>180</v>
      </c>
      <c r="T70" s="94" t="s">
        <v>129</v>
      </c>
      <c r="U70" s="172" t="str">
        <f t="shared" si="5"/>
        <v>C6 Student Updates 2026-27</v>
      </c>
      <c r="V70" s="93" t="s">
        <v>401</v>
      </c>
      <c r="W70" s="93" t="s">
        <v>399</v>
      </c>
      <c r="X70" s="93" t="s">
        <v>399</v>
      </c>
      <c r="Y70" s="93" t="s">
        <v>129</v>
      </c>
      <c r="Z70" s="173" t="s">
        <v>129</v>
      </c>
      <c r="AA70" s="173" t="s">
        <v>129</v>
      </c>
      <c r="AB70" s="221" t="str">
        <f t="shared" si="4"/>
        <v>C6</v>
      </c>
    </row>
    <row r="71" spans="1:28" s="92" customFormat="1" ht="140.4" x14ac:dyDescent="0.3">
      <c r="A71" s="93" t="s">
        <v>671</v>
      </c>
      <c r="B71" s="93" t="s">
        <v>600</v>
      </c>
      <c r="C71" s="93" t="s">
        <v>612</v>
      </c>
      <c r="D71" s="93" t="s">
        <v>531</v>
      </c>
      <c r="E71" s="93" t="s">
        <v>100</v>
      </c>
      <c r="F71" s="93" t="s">
        <v>180</v>
      </c>
      <c r="G71" s="93">
        <v>2026</v>
      </c>
      <c r="H71" s="93">
        <v>2027</v>
      </c>
      <c r="I71" s="396" t="s">
        <v>411</v>
      </c>
      <c r="J71" s="93" t="s">
        <v>180</v>
      </c>
      <c r="K71" s="172" t="s">
        <v>176</v>
      </c>
      <c r="L71" s="172" t="s">
        <v>619</v>
      </c>
      <c r="M71" s="185" t="s">
        <v>616</v>
      </c>
      <c r="N71" s="185">
        <v>46520</v>
      </c>
      <c r="O71" s="185">
        <v>46142</v>
      </c>
      <c r="P71" s="93" t="s">
        <v>180</v>
      </c>
      <c r="Q71" s="93" t="s">
        <v>180</v>
      </c>
      <c r="R71" s="93" t="s">
        <v>180</v>
      </c>
      <c r="S71" s="93" t="s">
        <v>180</v>
      </c>
      <c r="T71" s="185" t="s">
        <v>129</v>
      </c>
      <c r="U71" s="172" t="str">
        <f t="shared" si="5"/>
        <v>C6 Student Updates 2026-27</v>
      </c>
      <c r="V71" s="93" t="s">
        <v>6</v>
      </c>
      <c r="W71" s="93" t="s">
        <v>399</v>
      </c>
      <c r="X71" s="93" t="s">
        <v>399</v>
      </c>
      <c r="Y71" s="189" t="s">
        <v>129</v>
      </c>
      <c r="Z71" s="189" t="s">
        <v>129</v>
      </c>
      <c r="AA71" s="189" t="s">
        <v>129</v>
      </c>
      <c r="AB71" s="221" t="str">
        <f t="shared" si="4"/>
        <v>C6</v>
      </c>
    </row>
    <row r="72" spans="1:28" ht="140.4" x14ac:dyDescent="0.3">
      <c r="A72" s="93" t="s">
        <v>186</v>
      </c>
      <c r="B72" s="93" t="s">
        <v>600</v>
      </c>
      <c r="C72" s="93" t="s">
        <v>612</v>
      </c>
      <c r="D72" s="93" t="s">
        <v>531</v>
      </c>
      <c r="E72" s="93" t="s">
        <v>458</v>
      </c>
      <c r="F72" s="93" t="s">
        <v>180</v>
      </c>
      <c r="G72" s="93">
        <v>2026</v>
      </c>
      <c r="H72" s="93">
        <v>2027</v>
      </c>
      <c r="I72" s="396" t="s">
        <v>411</v>
      </c>
      <c r="J72" s="93" t="s">
        <v>180</v>
      </c>
      <c r="K72" s="172" t="s">
        <v>199</v>
      </c>
      <c r="L72" s="172" t="s">
        <v>619</v>
      </c>
      <c r="M72" s="185" t="s">
        <v>615</v>
      </c>
      <c r="N72" s="185">
        <v>46520</v>
      </c>
      <c r="O72" s="185">
        <v>46149</v>
      </c>
      <c r="P72" s="93" t="s">
        <v>180</v>
      </c>
      <c r="Q72" s="93" t="s">
        <v>180</v>
      </c>
      <c r="R72" s="93" t="s">
        <v>180</v>
      </c>
      <c r="S72" s="93" t="s">
        <v>180</v>
      </c>
      <c r="T72" s="185" t="s">
        <v>129</v>
      </c>
      <c r="U72" s="172" t="str">
        <f t="shared" si="5"/>
        <v>C6 Student Updates 2026-27</v>
      </c>
      <c r="V72" s="93" t="s">
        <v>6</v>
      </c>
      <c r="W72" s="93" t="s">
        <v>399</v>
      </c>
      <c r="X72" s="93" t="s">
        <v>399</v>
      </c>
      <c r="Y72" s="93" t="s">
        <v>129</v>
      </c>
      <c r="Z72" s="173" t="s">
        <v>129</v>
      </c>
      <c r="AA72" s="173" t="s">
        <v>129</v>
      </c>
      <c r="AB72" s="221" t="str">
        <f t="shared" si="4"/>
        <v>C6</v>
      </c>
    </row>
    <row r="73" spans="1:28" ht="55.95" customHeight="1" x14ac:dyDescent="0.3">
      <c r="A73" s="93" t="s">
        <v>186</v>
      </c>
      <c r="B73" s="93" t="s">
        <v>600</v>
      </c>
      <c r="C73" s="93" t="s">
        <v>612</v>
      </c>
      <c r="D73" s="93" t="s">
        <v>531</v>
      </c>
      <c r="E73" s="93" t="s">
        <v>459</v>
      </c>
      <c r="F73" s="93" t="s">
        <v>180</v>
      </c>
      <c r="G73" s="93">
        <v>2026</v>
      </c>
      <c r="H73" s="93">
        <v>2027</v>
      </c>
      <c r="I73" s="396" t="s">
        <v>411</v>
      </c>
      <c r="J73" s="93" t="s">
        <v>180</v>
      </c>
      <c r="K73" s="172" t="s">
        <v>199</v>
      </c>
      <c r="L73" s="172" t="s">
        <v>619</v>
      </c>
      <c r="M73" s="185" t="s">
        <v>616</v>
      </c>
      <c r="N73" s="185">
        <v>46520</v>
      </c>
      <c r="O73" s="185">
        <v>46149</v>
      </c>
      <c r="P73" s="93" t="s">
        <v>180</v>
      </c>
      <c r="Q73" s="93" t="s">
        <v>180</v>
      </c>
      <c r="R73" s="93" t="s">
        <v>180</v>
      </c>
      <c r="S73" s="93" t="s">
        <v>180</v>
      </c>
      <c r="T73" s="185" t="s">
        <v>129</v>
      </c>
      <c r="U73" s="172" t="str">
        <f t="shared" si="5"/>
        <v>C6 Student Updates 2026-27</v>
      </c>
      <c r="V73" s="93" t="s">
        <v>6</v>
      </c>
      <c r="W73" s="93" t="s">
        <v>399</v>
      </c>
      <c r="X73" s="93" t="s">
        <v>399</v>
      </c>
      <c r="Y73" s="93" t="s">
        <v>129</v>
      </c>
      <c r="Z73" s="173" t="s">
        <v>129</v>
      </c>
      <c r="AA73" s="173" t="s">
        <v>129</v>
      </c>
      <c r="AB73" s="221" t="str">
        <f t="shared" si="4"/>
        <v>C6</v>
      </c>
    </row>
    <row r="74" spans="1:28" ht="55.95" customHeight="1" x14ac:dyDescent="0.3">
      <c r="A74" s="93" t="s">
        <v>186</v>
      </c>
      <c r="B74" s="93" t="s">
        <v>600</v>
      </c>
      <c r="C74" s="93" t="s">
        <v>612</v>
      </c>
      <c r="D74" s="93" t="s">
        <v>531</v>
      </c>
      <c r="E74" s="93" t="s">
        <v>460</v>
      </c>
      <c r="F74" s="93" t="s">
        <v>180</v>
      </c>
      <c r="G74" s="93">
        <v>2026</v>
      </c>
      <c r="H74" s="93">
        <v>2027</v>
      </c>
      <c r="I74" s="396" t="s">
        <v>411</v>
      </c>
      <c r="J74" s="93" t="s">
        <v>180</v>
      </c>
      <c r="K74" s="172" t="s">
        <v>199</v>
      </c>
      <c r="L74" s="172" t="s">
        <v>619</v>
      </c>
      <c r="M74" s="185" t="s">
        <v>616</v>
      </c>
      <c r="N74" s="185">
        <v>46520</v>
      </c>
      <c r="O74" s="185">
        <v>46149</v>
      </c>
      <c r="P74" s="93" t="s">
        <v>180</v>
      </c>
      <c r="Q74" s="93" t="s">
        <v>180</v>
      </c>
      <c r="R74" s="93" t="s">
        <v>180</v>
      </c>
      <c r="S74" s="93" t="s">
        <v>180</v>
      </c>
      <c r="T74" s="185" t="s">
        <v>129</v>
      </c>
      <c r="U74" s="172" t="str">
        <f t="shared" si="5"/>
        <v>C6 Student Updates 2026-27</v>
      </c>
      <c r="V74" s="93" t="s">
        <v>6</v>
      </c>
      <c r="W74" s="93" t="s">
        <v>399</v>
      </c>
      <c r="X74" s="93" t="s">
        <v>399</v>
      </c>
      <c r="Y74" s="93" t="s">
        <v>129</v>
      </c>
      <c r="Z74" s="173" t="s">
        <v>129</v>
      </c>
      <c r="AA74" s="173" t="s">
        <v>129</v>
      </c>
      <c r="AB74" s="221" t="str">
        <f t="shared" si="4"/>
        <v>C6</v>
      </c>
    </row>
    <row r="75" spans="1:28" ht="55.95" customHeight="1" x14ac:dyDescent="0.3">
      <c r="A75" s="93" t="s">
        <v>186</v>
      </c>
      <c r="B75" s="93" t="s">
        <v>600</v>
      </c>
      <c r="C75" s="93" t="s">
        <v>612</v>
      </c>
      <c r="D75" s="93" t="s">
        <v>531</v>
      </c>
      <c r="E75" s="93" t="s">
        <v>461</v>
      </c>
      <c r="F75" s="93" t="s">
        <v>180</v>
      </c>
      <c r="G75" s="93">
        <v>2026</v>
      </c>
      <c r="H75" s="93">
        <v>2027</v>
      </c>
      <c r="I75" s="396" t="s">
        <v>411</v>
      </c>
      <c r="J75" s="93" t="s">
        <v>180</v>
      </c>
      <c r="K75" s="172" t="s">
        <v>200</v>
      </c>
      <c r="L75" s="172" t="s">
        <v>619</v>
      </c>
      <c r="M75" s="185">
        <v>46507</v>
      </c>
      <c r="N75" s="185">
        <v>46534</v>
      </c>
      <c r="O75" s="185">
        <v>46168</v>
      </c>
      <c r="P75" s="93" t="s">
        <v>180</v>
      </c>
      <c r="Q75" s="93" t="s">
        <v>180</v>
      </c>
      <c r="R75" s="93" t="s">
        <v>180</v>
      </c>
      <c r="S75" s="93" t="s">
        <v>180</v>
      </c>
      <c r="T75" s="185">
        <v>46550</v>
      </c>
      <c r="U75" s="172" t="str">
        <f t="shared" si="5"/>
        <v>C6 Student Updates 2026-27</v>
      </c>
      <c r="V75" s="93" t="s">
        <v>6</v>
      </c>
      <c r="W75" s="93" t="s">
        <v>399</v>
      </c>
      <c r="X75" s="93" t="s">
        <v>398</v>
      </c>
      <c r="Y75" s="188" t="s">
        <v>521</v>
      </c>
      <c r="Z75" s="189" t="s">
        <v>572</v>
      </c>
      <c r="AA75" s="189" t="s">
        <v>144</v>
      </c>
      <c r="AB75" s="221" t="str">
        <f t="shared" si="4"/>
        <v>C6</v>
      </c>
    </row>
    <row r="76" spans="1:28" ht="55.95" customHeight="1" x14ac:dyDescent="0.3">
      <c r="A76" s="93" t="s">
        <v>186</v>
      </c>
      <c r="B76" s="93" t="s">
        <v>600</v>
      </c>
      <c r="C76" s="93" t="s">
        <v>612</v>
      </c>
      <c r="D76" s="93" t="s">
        <v>531</v>
      </c>
      <c r="E76" s="93" t="s">
        <v>462</v>
      </c>
      <c r="F76" s="93" t="s">
        <v>180</v>
      </c>
      <c r="G76" s="93">
        <v>2026</v>
      </c>
      <c r="H76" s="93">
        <v>2027</v>
      </c>
      <c r="I76" s="396" t="s">
        <v>411</v>
      </c>
      <c r="J76" s="93" t="s">
        <v>180</v>
      </c>
      <c r="K76" s="172" t="s">
        <v>199</v>
      </c>
      <c r="L76" s="172" t="s">
        <v>619</v>
      </c>
      <c r="M76" s="185">
        <v>46514</v>
      </c>
      <c r="N76" s="185">
        <v>46534</v>
      </c>
      <c r="O76" s="185">
        <v>46168</v>
      </c>
      <c r="P76" s="93" t="s">
        <v>180</v>
      </c>
      <c r="Q76" s="93" t="s">
        <v>180</v>
      </c>
      <c r="R76" s="93" t="s">
        <v>180</v>
      </c>
      <c r="S76" s="93" t="s">
        <v>180</v>
      </c>
      <c r="T76" s="185">
        <v>46550</v>
      </c>
      <c r="U76" s="172" t="str">
        <f t="shared" si="5"/>
        <v>C6 Student Updates 2026-27</v>
      </c>
      <c r="V76" s="93" t="s">
        <v>6</v>
      </c>
      <c r="W76" s="93" t="s">
        <v>399</v>
      </c>
      <c r="X76" s="93" t="s">
        <v>398</v>
      </c>
      <c r="Y76" s="189" t="s">
        <v>521</v>
      </c>
      <c r="Z76" s="189" t="s">
        <v>573</v>
      </c>
      <c r="AA76" s="189" t="s">
        <v>144</v>
      </c>
      <c r="AB76" s="221" t="str">
        <f t="shared" si="4"/>
        <v>C6</v>
      </c>
    </row>
    <row r="77" spans="1:28" ht="55.95" customHeight="1" x14ac:dyDescent="0.3">
      <c r="A77" s="93" t="s">
        <v>186</v>
      </c>
      <c r="B77" s="93" t="s">
        <v>600</v>
      </c>
      <c r="C77" s="93" t="s">
        <v>612</v>
      </c>
      <c r="D77" s="93" t="s">
        <v>531</v>
      </c>
      <c r="E77" s="93" t="s">
        <v>463</v>
      </c>
      <c r="F77" s="93" t="s">
        <v>180</v>
      </c>
      <c r="G77" s="93">
        <v>2026</v>
      </c>
      <c r="H77" s="93">
        <v>2027</v>
      </c>
      <c r="I77" s="396" t="s">
        <v>411</v>
      </c>
      <c r="J77" s="93" t="s">
        <v>180</v>
      </c>
      <c r="K77" s="172" t="s">
        <v>199</v>
      </c>
      <c r="L77" s="172" t="s">
        <v>619</v>
      </c>
      <c r="M77" s="185">
        <v>46514</v>
      </c>
      <c r="N77" s="185">
        <v>46534</v>
      </c>
      <c r="O77" s="185">
        <v>46168</v>
      </c>
      <c r="P77" s="93" t="s">
        <v>180</v>
      </c>
      <c r="Q77" s="93" t="s">
        <v>180</v>
      </c>
      <c r="R77" s="93" t="s">
        <v>180</v>
      </c>
      <c r="S77" s="93" t="s">
        <v>180</v>
      </c>
      <c r="T77" s="185">
        <v>46550</v>
      </c>
      <c r="U77" s="172" t="str">
        <f t="shared" si="5"/>
        <v>C6 Student Updates 2026-27</v>
      </c>
      <c r="V77" s="93" t="s">
        <v>6</v>
      </c>
      <c r="W77" s="93" t="s">
        <v>399</v>
      </c>
      <c r="X77" s="93" t="s">
        <v>398</v>
      </c>
      <c r="Y77" s="189" t="s">
        <v>521</v>
      </c>
      <c r="Z77" s="189" t="s">
        <v>573</v>
      </c>
      <c r="AA77" s="189" t="s">
        <v>144</v>
      </c>
      <c r="AB77" s="221" t="str">
        <f t="shared" si="4"/>
        <v>C6</v>
      </c>
    </row>
    <row r="78" spans="1:28" ht="55.95" customHeight="1" x14ac:dyDescent="0.3">
      <c r="A78" s="93" t="s">
        <v>183</v>
      </c>
      <c r="B78" s="93" t="s">
        <v>600</v>
      </c>
      <c r="C78" s="93" t="s">
        <v>612</v>
      </c>
      <c r="D78" s="93" t="s">
        <v>531</v>
      </c>
      <c r="E78" s="93" t="s">
        <v>485</v>
      </c>
      <c r="F78" s="93" t="s">
        <v>180</v>
      </c>
      <c r="G78" s="93">
        <v>2026</v>
      </c>
      <c r="H78" s="93">
        <v>2027</v>
      </c>
      <c r="I78" s="225" t="s">
        <v>411</v>
      </c>
      <c r="J78" s="93" t="s">
        <v>180</v>
      </c>
      <c r="K78" s="173" t="s">
        <v>185</v>
      </c>
      <c r="L78" s="431" t="s">
        <v>618</v>
      </c>
      <c r="M78" s="221" t="s">
        <v>129</v>
      </c>
      <c r="N78" s="185">
        <v>46534</v>
      </c>
      <c r="O78" s="185">
        <v>46168</v>
      </c>
      <c r="P78" s="93" t="s">
        <v>180</v>
      </c>
      <c r="Q78" s="93" t="s">
        <v>180</v>
      </c>
      <c r="R78" s="93" t="s">
        <v>180</v>
      </c>
      <c r="S78" s="93" t="s">
        <v>180</v>
      </c>
      <c r="T78" s="94" t="s">
        <v>129</v>
      </c>
      <c r="U78" s="172" t="str">
        <f t="shared" si="5"/>
        <v>C6 Student Updates 2026-27</v>
      </c>
      <c r="V78" s="93" t="s">
        <v>401</v>
      </c>
      <c r="W78" s="93" t="s">
        <v>399</v>
      </c>
      <c r="X78" s="93" t="s">
        <v>399</v>
      </c>
      <c r="Y78" s="93" t="s">
        <v>129</v>
      </c>
      <c r="Z78" s="173" t="s">
        <v>129</v>
      </c>
      <c r="AA78" s="173" t="s">
        <v>129</v>
      </c>
      <c r="AB78" s="221" t="str">
        <f t="shared" si="4"/>
        <v>C6</v>
      </c>
    </row>
    <row r="79" spans="1:28" ht="124.8" x14ac:dyDescent="0.3">
      <c r="A79" s="93" t="s">
        <v>203</v>
      </c>
      <c r="B79" s="93" t="s">
        <v>600</v>
      </c>
      <c r="C79" s="403" t="s">
        <v>612</v>
      </c>
      <c r="D79" s="403" t="s">
        <v>531</v>
      </c>
      <c r="E79" s="93" t="s">
        <v>111</v>
      </c>
      <c r="F79" s="93" t="s">
        <v>180</v>
      </c>
      <c r="G79" s="93">
        <v>2026</v>
      </c>
      <c r="H79" s="93">
        <v>2027</v>
      </c>
      <c r="I79" s="225" t="s">
        <v>411</v>
      </c>
      <c r="J79" s="93" t="s">
        <v>180</v>
      </c>
      <c r="K79" s="93" t="s">
        <v>185</v>
      </c>
      <c r="L79" s="225" t="s">
        <v>623</v>
      </c>
      <c r="M79" s="185">
        <v>46514</v>
      </c>
      <c r="N79" s="185">
        <v>46534</v>
      </c>
      <c r="O79" s="185">
        <v>46168</v>
      </c>
      <c r="P79" s="93" t="s">
        <v>180</v>
      </c>
      <c r="Q79" s="93" t="s">
        <v>180</v>
      </c>
      <c r="R79" s="93" t="s">
        <v>180</v>
      </c>
      <c r="S79" s="93" t="s">
        <v>180</v>
      </c>
      <c r="T79" s="185" t="s">
        <v>129</v>
      </c>
      <c r="U79" s="172" t="str">
        <f t="shared" si="5"/>
        <v>C6 Student Updates 2026-27</v>
      </c>
      <c r="V79" s="93" t="s">
        <v>6</v>
      </c>
      <c r="W79" s="93" t="s">
        <v>399</v>
      </c>
      <c r="X79" s="93" t="s">
        <v>399</v>
      </c>
      <c r="Y79" s="93" t="s">
        <v>129</v>
      </c>
      <c r="Z79" s="173" t="s">
        <v>129</v>
      </c>
      <c r="AA79" s="173" t="s">
        <v>129</v>
      </c>
      <c r="AB79" s="221" t="str">
        <f t="shared" si="4"/>
        <v>C6</v>
      </c>
    </row>
    <row r="80" spans="1:28" ht="140.4" x14ac:dyDescent="0.3">
      <c r="A80" s="93" t="s">
        <v>186</v>
      </c>
      <c r="B80" s="93" t="s">
        <v>600</v>
      </c>
      <c r="C80" s="93" t="s">
        <v>612</v>
      </c>
      <c r="D80" s="93" t="s">
        <v>531</v>
      </c>
      <c r="E80" s="93" t="s">
        <v>108</v>
      </c>
      <c r="F80" s="93" t="s">
        <v>180</v>
      </c>
      <c r="G80" s="93">
        <v>2026</v>
      </c>
      <c r="H80" s="93">
        <v>2027</v>
      </c>
      <c r="I80" s="396" t="s">
        <v>411</v>
      </c>
      <c r="J80" s="93" t="s">
        <v>180</v>
      </c>
      <c r="K80" s="172" t="s">
        <v>201</v>
      </c>
      <c r="L80" s="172" t="s">
        <v>619</v>
      </c>
      <c r="M80" s="185" t="s">
        <v>617</v>
      </c>
      <c r="N80" s="185">
        <v>46534</v>
      </c>
      <c r="O80" s="185">
        <v>46168</v>
      </c>
      <c r="P80" s="93" t="s">
        <v>180</v>
      </c>
      <c r="Q80" s="93" t="s">
        <v>180</v>
      </c>
      <c r="R80" s="93" t="s">
        <v>180</v>
      </c>
      <c r="S80" s="93" t="s">
        <v>180</v>
      </c>
      <c r="T80" s="185" t="s">
        <v>198</v>
      </c>
      <c r="U80" s="172" t="str">
        <f t="shared" si="5"/>
        <v>C6 Student Updates 2026-27</v>
      </c>
      <c r="V80" s="93" t="s">
        <v>6</v>
      </c>
      <c r="W80" s="93" t="s">
        <v>399</v>
      </c>
      <c r="X80" s="93" t="s">
        <v>399</v>
      </c>
      <c r="Y80" s="93" t="s">
        <v>129</v>
      </c>
      <c r="Z80" s="173" t="s">
        <v>129</v>
      </c>
      <c r="AA80" s="173" t="s">
        <v>129</v>
      </c>
      <c r="AB80" s="221" t="str">
        <f t="shared" si="4"/>
        <v>C6</v>
      </c>
    </row>
    <row r="81" spans="1:28" ht="140.4" x14ac:dyDescent="0.3">
      <c r="A81" s="93" t="s">
        <v>186</v>
      </c>
      <c r="B81" s="93" t="s">
        <v>600</v>
      </c>
      <c r="C81" s="93" t="s">
        <v>612</v>
      </c>
      <c r="D81" s="93" t="s">
        <v>531</v>
      </c>
      <c r="E81" s="93" t="s">
        <v>464</v>
      </c>
      <c r="F81" s="93" t="s">
        <v>180</v>
      </c>
      <c r="G81" s="93">
        <v>2026</v>
      </c>
      <c r="H81" s="93">
        <v>2027</v>
      </c>
      <c r="I81" s="396" t="s">
        <v>411</v>
      </c>
      <c r="J81" s="93" t="s">
        <v>180</v>
      </c>
      <c r="K81" s="172" t="s">
        <v>124</v>
      </c>
      <c r="L81" s="172" t="s">
        <v>619</v>
      </c>
      <c r="M81" s="185" t="s">
        <v>617</v>
      </c>
      <c r="N81" s="185">
        <v>46534</v>
      </c>
      <c r="O81" s="185">
        <v>46168</v>
      </c>
      <c r="P81" s="93" t="s">
        <v>180</v>
      </c>
      <c r="Q81" s="93" t="s">
        <v>180</v>
      </c>
      <c r="R81" s="93" t="s">
        <v>180</v>
      </c>
      <c r="S81" s="93" t="s">
        <v>180</v>
      </c>
      <c r="T81" s="185" t="s">
        <v>129</v>
      </c>
      <c r="U81" s="172" t="str">
        <f t="shared" si="5"/>
        <v>C6 Student Updates 2026-27</v>
      </c>
      <c r="V81" s="93" t="s">
        <v>6</v>
      </c>
      <c r="W81" s="93" t="s">
        <v>399</v>
      </c>
      <c r="X81" s="93" t="s">
        <v>399</v>
      </c>
      <c r="Y81" s="93" t="s">
        <v>129</v>
      </c>
      <c r="Z81" s="173" t="s">
        <v>129</v>
      </c>
      <c r="AA81" s="173" t="s">
        <v>129</v>
      </c>
      <c r="AB81" s="221" t="str">
        <f t="shared" si="4"/>
        <v>C6</v>
      </c>
    </row>
    <row r="82" spans="1:28" ht="140.4" x14ac:dyDescent="0.3">
      <c r="A82" s="93" t="s">
        <v>186</v>
      </c>
      <c r="B82" s="93" t="s">
        <v>600</v>
      </c>
      <c r="C82" s="93" t="s">
        <v>612</v>
      </c>
      <c r="D82" s="93" t="s">
        <v>531</v>
      </c>
      <c r="E82" s="93" t="s">
        <v>110</v>
      </c>
      <c r="F82" s="93" t="s">
        <v>180</v>
      </c>
      <c r="G82" s="93">
        <v>2026</v>
      </c>
      <c r="H82" s="93">
        <v>2027</v>
      </c>
      <c r="I82" s="396" t="s">
        <v>411</v>
      </c>
      <c r="J82" s="93" t="s">
        <v>180</v>
      </c>
      <c r="K82" s="172" t="s">
        <v>202</v>
      </c>
      <c r="L82" s="172" t="s">
        <v>619</v>
      </c>
      <c r="M82" s="185" t="s">
        <v>617</v>
      </c>
      <c r="N82" s="185">
        <v>46534</v>
      </c>
      <c r="O82" s="185">
        <v>46168</v>
      </c>
      <c r="P82" s="93" t="s">
        <v>180</v>
      </c>
      <c r="Q82" s="93" t="s">
        <v>180</v>
      </c>
      <c r="R82" s="93" t="s">
        <v>180</v>
      </c>
      <c r="S82" s="93" t="s">
        <v>180</v>
      </c>
      <c r="T82" s="185">
        <v>46549</v>
      </c>
      <c r="U82" s="172" t="str">
        <f t="shared" si="5"/>
        <v>C6 Student Updates 2026-27</v>
      </c>
      <c r="V82" s="93" t="s">
        <v>6</v>
      </c>
      <c r="W82" s="93" t="s">
        <v>399</v>
      </c>
      <c r="X82" s="93" t="s">
        <v>398</v>
      </c>
      <c r="Y82" s="188" t="s">
        <v>498</v>
      </c>
      <c r="Z82" s="189" t="s">
        <v>574</v>
      </c>
      <c r="AA82" s="189" t="s">
        <v>139</v>
      </c>
      <c r="AB82" s="221" t="str">
        <f t="shared" si="4"/>
        <v>C6</v>
      </c>
    </row>
    <row r="83" spans="1:28" ht="140.4" x14ac:dyDescent="0.3">
      <c r="A83" s="93" t="s">
        <v>186</v>
      </c>
      <c r="B83" s="93" t="s">
        <v>600</v>
      </c>
      <c r="C83" s="93" t="s">
        <v>612</v>
      </c>
      <c r="D83" s="93" t="s">
        <v>531</v>
      </c>
      <c r="E83" s="93" t="s">
        <v>112</v>
      </c>
      <c r="F83" s="93" t="s">
        <v>180</v>
      </c>
      <c r="G83" s="93">
        <v>2026</v>
      </c>
      <c r="H83" s="93">
        <v>2027</v>
      </c>
      <c r="I83" s="396" t="s">
        <v>411</v>
      </c>
      <c r="J83" s="93" t="s">
        <v>180</v>
      </c>
      <c r="K83" s="172" t="s">
        <v>204</v>
      </c>
      <c r="L83" s="172" t="s">
        <v>619</v>
      </c>
      <c r="M83" s="185">
        <v>46535</v>
      </c>
      <c r="N83" s="185">
        <v>46552</v>
      </c>
      <c r="O83" s="185">
        <v>46183</v>
      </c>
      <c r="P83" s="93" t="s">
        <v>180</v>
      </c>
      <c r="Q83" s="93" t="s">
        <v>180</v>
      </c>
      <c r="R83" s="93" t="s">
        <v>180</v>
      </c>
      <c r="S83" s="93" t="s">
        <v>180</v>
      </c>
      <c r="T83" s="185">
        <v>46558</v>
      </c>
      <c r="U83" s="172" t="str">
        <f t="shared" si="5"/>
        <v>C6 Student Updates 2026-27</v>
      </c>
      <c r="V83" s="93" t="s">
        <v>6</v>
      </c>
      <c r="W83" s="93" t="s">
        <v>399</v>
      </c>
      <c r="X83" s="93" t="s">
        <v>398</v>
      </c>
      <c r="Y83" s="188" t="s">
        <v>520</v>
      </c>
      <c r="Z83" s="189" t="s">
        <v>647</v>
      </c>
      <c r="AA83" s="189" t="s">
        <v>147</v>
      </c>
      <c r="AB83" s="221" t="str">
        <f t="shared" si="4"/>
        <v>C6</v>
      </c>
    </row>
    <row r="84" spans="1:28" ht="140.4" x14ac:dyDescent="0.3">
      <c r="A84" s="93" t="s">
        <v>186</v>
      </c>
      <c r="B84" s="93" t="s">
        <v>600</v>
      </c>
      <c r="C84" s="93" t="s">
        <v>612</v>
      </c>
      <c r="D84" s="93" t="s">
        <v>531</v>
      </c>
      <c r="E84" s="93" t="s">
        <v>465</v>
      </c>
      <c r="F84" s="93" t="s">
        <v>180</v>
      </c>
      <c r="G84" s="93">
        <v>2026</v>
      </c>
      <c r="H84" s="93">
        <v>2027</v>
      </c>
      <c r="I84" s="396" t="s">
        <v>411</v>
      </c>
      <c r="J84" s="93" t="s">
        <v>180</v>
      </c>
      <c r="K84" s="172" t="s">
        <v>124</v>
      </c>
      <c r="L84" s="172" t="s">
        <v>619</v>
      </c>
      <c r="M84" s="185">
        <v>46535</v>
      </c>
      <c r="N84" s="185">
        <v>46552</v>
      </c>
      <c r="O84" s="185">
        <v>46183</v>
      </c>
      <c r="P84" s="93" t="s">
        <v>180</v>
      </c>
      <c r="Q84" s="93" t="s">
        <v>180</v>
      </c>
      <c r="R84" s="93" t="s">
        <v>180</v>
      </c>
      <c r="S84" s="93" t="s">
        <v>180</v>
      </c>
      <c r="T84" s="185">
        <v>46558</v>
      </c>
      <c r="U84" s="172" t="str">
        <f t="shared" ref="U84:U94" si="6">D84</f>
        <v>C6 Student Updates 2026-27</v>
      </c>
      <c r="V84" s="93" t="s">
        <v>6</v>
      </c>
      <c r="W84" s="93" t="s">
        <v>399</v>
      </c>
      <c r="X84" s="93" t="s">
        <v>398</v>
      </c>
      <c r="Y84" s="188" t="s">
        <v>522</v>
      </c>
      <c r="Z84" s="189" t="s">
        <v>575</v>
      </c>
      <c r="AA84" s="189" t="s">
        <v>151</v>
      </c>
      <c r="AB84" s="221" t="str">
        <f t="shared" si="4"/>
        <v>C6</v>
      </c>
    </row>
    <row r="85" spans="1:28" ht="46.8" x14ac:dyDescent="0.3">
      <c r="A85" s="93" t="s">
        <v>186</v>
      </c>
      <c r="B85" s="93" t="s">
        <v>600</v>
      </c>
      <c r="C85" s="93" t="s">
        <v>612</v>
      </c>
      <c r="D85" s="93" t="s">
        <v>531</v>
      </c>
      <c r="E85" s="93" t="s">
        <v>523</v>
      </c>
      <c r="F85" s="93" t="s">
        <v>180</v>
      </c>
      <c r="G85" s="93">
        <v>2026</v>
      </c>
      <c r="H85" s="93">
        <v>2027</v>
      </c>
      <c r="I85" s="396" t="s">
        <v>524</v>
      </c>
      <c r="J85" s="396" t="s">
        <v>180</v>
      </c>
      <c r="K85" s="93" t="s">
        <v>192</v>
      </c>
      <c r="L85" s="172" t="s">
        <v>622</v>
      </c>
      <c r="M85" s="221" t="s">
        <v>129</v>
      </c>
      <c r="N85" s="185">
        <v>46421</v>
      </c>
      <c r="O85" s="185">
        <v>46056</v>
      </c>
      <c r="P85" s="185" t="s">
        <v>180</v>
      </c>
      <c r="Q85" s="93" t="s">
        <v>180</v>
      </c>
      <c r="R85" s="93" t="s">
        <v>180</v>
      </c>
      <c r="S85" s="93" t="s">
        <v>180</v>
      </c>
      <c r="T85" s="93" t="s">
        <v>129</v>
      </c>
      <c r="U85" s="172" t="str">
        <f t="shared" si="6"/>
        <v>C6 Student Updates 2026-27</v>
      </c>
      <c r="V85" s="93" t="s">
        <v>401</v>
      </c>
      <c r="W85" s="93" t="s">
        <v>399</v>
      </c>
      <c r="X85" s="93" t="s">
        <v>399</v>
      </c>
      <c r="Y85" s="93" t="s">
        <v>129</v>
      </c>
      <c r="Z85" s="189" t="s">
        <v>129</v>
      </c>
      <c r="AA85" s="189" t="s">
        <v>129</v>
      </c>
      <c r="AB85" s="221" t="str">
        <f t="shared" si="4"/>
        <v>C6</v>
      </c>
    </row>
    <row r="86" spans="1:28" ht="124.8" x14ac:dyDescent="0.3">
      <c r="A86" s="93" t="s">
        <v>194</v>
      </c>
      <c r="B86" s="93" t="s">
        <v>600</v>
      </c>
      <c r="C86" s="93" t="s">
        <v>612</v>
      </c>
      <c r="D86" s="93" t="s">
        <v>531</v>
      </c>
      <c r="E86" s="93" t="s">
        <v>114</v>
      </c>
      <c r="F86" s="93" t="s">
        <v>180</v>
      </c>
      <c r="G86" s="93">
        <v>2026</v>
      </c>
      <c r="H86" s="93">
        <v>2027</v>
      </c>
      <c r="I86" s="396" t="s">
        <v>411</v>
      </c>
      <c r="J86" s="93" t="s">
        <v>180</v>
      </c>
      <c r="K86" s="172" t="s">
        <v>124</v>
      </c>
      <c r="L86" s="172" t="s">
        <v>624</v>
      </c>
      <c r="M86" s="185">
        <v>46555</v>
      </c>
      <c r="N86" s="185">
        <v>46612</v>
      </c>
      <c r="O86" s="185">
        <v>46248</v>
      </c>
      <c r="P86" s="93" t="s">
        <v>180</v>
      </c>
      <c r="Q86" s="93" t="s">
        <v>180</v>
      </c>
      <c r="R86" s="93" t="s">
        <v>180</v>
      </c>
      <c r="S86" s="93" t="s">
        <v>180</v>
      </c>
      <c r="T86" s="185">
        <v>46620</v>
      </c>
      <c r="U86" s="172" t="str">
        <f t="shared" si="6"/>
        <v>C6 Student Updates 2026-27</v>
      </c>
      <c r="V86" s="93" t="s">
        <v>6</v>
      </c>
      <c r="W86" s="93" t="s">
        <v>399</v>
      </c>
      <c r="X86" s="93" t="s">
        <v>398</v>
      </c>
      <c r="Y86" s="188" t="s">
        <v>358</v>
      </c>
      <c r="Z86" s="189" t="s">
        <v>576</v>
      </c>
      <c r="AA86" s="420" t="s">
        <v>180</v>
      </c>
      <c r="AB86" s="221" t="str">
        <f t="shared" si="4"/>
        <v>C6</v>
      </c>
    </row>
    <row r="87" spans="1:28" ht="62.4" x14ac:dyDescent="0.3">
      <c r="A87" s="93" t="s">
        <v>203</v>
      </c>
      <c r="B87" s="93" t="s">
        <v>600</v>
      </c>
      <c r="C87" s="93" t="s">
        <v>612</v>
      </c>
      <c r="D87" s="93" t="s">
        <v>557</v>
      </c>
      <c r="E87" s="93" t="s">
        <v>180</v>
      </c>
      <c r="F87" s="93" t="s">
        <v>450</v>
      </c>
      <c r="G87" s="93">
        <v>2026</v>
      </c>
      <c r="H87" s="93">
        <v>2027</v>
      </c>
      <c r="I87" s="93" t="s">
        <v>180</v>
      </c>
      <c r="J87" s="93" t="s">
        <v>451</v>
      </c>
      <c r="K87" s="93" t="s">
        <v>512</v>
      </c>
      <c r="L87" s="93" t="s">
        <v>180</v>
      </c>
      <c r="M87" s="93" t="s">
        <v>129</v>
      </c>
      <c r="N87" s="93" t="s">
        <v>129</v>
      </c>
      <c r="O87" s="93" t="s">
        <v>129</v>
      </c>
      <c r="P87" s="94" t="s">
        <v>262</v>
      </c>
      <c r="Q87" s="94">
        <v>46599</v>
      </c>
      <c r="R87" s="94" t="s">
        <v>129</v>
      </c>
      <c r="S87" s="94" t="s">
        <v>270</v>
      </c>
      <c r="T87" s="94" t="s">
        <v>129</v>
      </c>
      <c r="U87" s="172" t="str">
        <f t="shared" si="6"/>
        <v>C6 Student Updates 2026-27'</v>
      </c>
      <c r="V87" s="93" t="s">
        <v>390</v>
      </c>
      <c r="W87" s="93" t="s">
        <v>398</v>
      </c>
      <c r="X87" s="93" t="s">
        <v>399</v>
      </c>
      <c r="Y87" s="93" t="s">
        <v>129</v>
      </c>
      <c r="Z87" s="173" t="s">
        <v>129</v>
      </c>
      <c r="AA87" s="173" t="s">
        <v>129</v>
      </c>
      <c r="AB87" s="221" t="str">
        <f t="shared" si="4"/>
        <v>C6</v>
      </c>
    </row>
    <row r="88" spans="1:28" ht="30.6" customHeight="1" x14ac:dyDescent="0.3">
      <c r="A88" s="93" t="s">
        <v>183</v>
      </c>
      <c r="B88" s="93" t="s">
        <v>600</v>
      </c>
      <c r="C88" s="93" t="s">
        <v>612</v>
      </c>
      <c r="D88" s="222" t="s">
        <v>549</v>
      </c>
      <c r="E88" s="222" t="s">
        <v>476</v>
      </c>
      <c r="F88" s="93" t="s">
        <v>469</v>
      </c>
      <c r="G88" s="93">
        <v>2026</v>
      </c>
      <c r="H88" s="93">
        <v>2027</v>
      </c>
      <c r="I88" s="222" t="s">
        <v>180</v>
      </c>
      <c r="J88" s="93" t="s">
        <v>370</v>
      </c>
      <c r="K88" s="225" t="s">
        <v>128</v>
      </c>
      <c r="L88" s="173" t="s">
        <v>509</v>
      </c>
      <c r="M88" s="432" t="s">
        <v>180</v>
      </c>
      <c r="N88" s="432" t="s">
        <v>180</v>
      </c>
      <c r="O88" s="432" t="s">
        <v>180</v>
      </c>
      <c r="P88" s="93" t="s">
        <v>262</v>
      </c>
      <c r="Q88" s="94">
        <v>46279</v>
      </c>
      <c r="R88" s="222" t="s">
        <v>180</v>
      </c>
      <c r="S88" s="222" t="s">
        <v>180</v>
      </c>
      <c r="T88" s="94" t="s">
        <v>129</v>
      </c>
      <c r="U88" s="172" t="str">
        <f t="shared" si="6"/>
        <v>C6 Teacher Student Linkages 2026-27</v>
      </c>
      <c r="V88" s="93" t="s">
        <v>390</v>
      </c>
      <c r="W88" s="93" t="s">
        <v>399</v>
      </c>
      <c r="X88" s="93" t="s">
        <v>399</v>
      </c>
      <c r="Y88" s="93" t="s">
        <v>129</v>
      </c>
      <c r="Z88" s="173" t="s">
        <v>129</v>
      </c>
      <c r="AA88" s="173" t="s">
        <v>129</v>
      </c>
      <c r="AB88" s="221" t="str">
        <f t="shared" si="4"/>
        <v>C6</v>
      </c>
    </row>
    <row r="89" spans="1:28" ht="62.4" x14ac:dyDescent="0.3">
      <c r="A89" s="93" t="s">
        <v>183</v>
      </c>
      <c r="B89" s="93" t="s">
        <v>600</v>
      </c>
      <c r="C89" s="93" t="s">
        <v>612</v>
      </c>
      <c r="D89" s="222" t="s">
        <v>549</v>
      </c>
      <c r="E89" s="222" t="s">
        <v>470</v>
      </c>
      <c r="F89" s="222" t="s">
        <v>470</v>
      </c>
      <c r="G89" s="93">
        <v>2026</v>
      </c>
      <c r="H89" s="93">
        <v>2027</v>
      </c>
      <c r="I89" s="222" t="s">
        <v>180</v>
      </c>
      <c r="J89" s="93" t="s">
        <v>370</v>
      </c>
      <c r="K89" s="225" t="s">
        <v>128</v>
      </c>
      <c r="L89" s="225" t="s">
        <v>509</v>
      </c>
      <c r="M89" s="432" t="s">
        <v>180</v>
      </c>
      <c r="N89" s="432" t="s">
        <v>180</v>
      </c>
      <c r="O89" s="432" t="s">
        <v>180</v>
      </c>
      <c r="P89" s="93" t="s">
        <v>262</v>
      </c>
      <c r="Q89" s="94">
        <v>46304</v>
      </c>
      <c r="R89" s="222" t="s">
        <v>180</v>
      </c>
      <c r="S89" s="222" t="s">
        <v>180</v>
      </c>
      <c r="T89" s="94" t="s">
        <v>129</v>
      </c>
      <c r="U89" s="172" t="str">
        <f t="shared" si="6"/>
        <v>C6 Teacher Student Linkages 2026-27</v>
      </c>
      <c r="V89" s="93" t="s">
        <v>390</v>
      </c>
      <c r="W89" s="93" t="s">
        <v>399</v>
      </c>
      <c r="X89" s="93" t="s">
        <v>399</v>
      </c>
      <c r="Y89" s="93" t="s">
        <v>129</v>
      </c>
      <c r="Z89" s="173" t="s">
        <v>129</v>
      </c>
      <c r="AA89" s="173" t="s">
        <v>129</v>
      </c>
      <c r="AB89" s="221" t="str">
        <f t="shared" si="4"/>
        <v>C6</v>
      </c>
    </row>
    <row r="90" spans="1:28" ht="62.4" x14ac:dyDescent="0.3">
      <c r="A90" s="93" t="s">
        <v>183</v>
      </c>
      <c r="B90" s="93" t="s">
        <v>600</v>
      </c>
      <c r="C90" s="93" t="s">
        <v>612</v>
      </c>
      <c r="D90" s="222" t="s">
        <v>549</v>
      </c>
      <c r="E90" s="222" t="s">
        <v>471</v>
      </c>
      <c r="F90" s="222" t="s">
        <v>471</v>
      </c>
      <c r="G90" s="93">
        <v>2026</v>
      </c>
      <c r="H90" s="93">
        <v>2027</v>
      </c>
      <c r="I90" s="222" t="s">
        <v>180</v>
      </c>
      <c r="J90" s="93" t="s">
        <v>370</v>
      </c>
      <c r="K90" s="225" t="s">
        <v>128</v>
      </c>
      <c r="L90" s="225" t="s">
        <v>509</v>
      </c>
      <c r="M90" s="432" t="s">
        <v>180</v>
      </c>
      <c r="N90" s="432" t="s">
        <v>180</v>
      </c>
      <c r="O90" s="432" t="s">
        <v>180</v>
      </c>
      <c r="P90" s="93" t="s">
        <v>262</v>
      </c>
      <c r="Q90" s="94">
        <v>46331</v>
      </c>
      <c r="R90" s="222" t="s">
        <v>180</v>
      </c>
      <c r="S90" s="222" t="s">
        <v>180</v>
      </c>
      <c r="T90" s="94" t="s">
        <v>129</v>
      </c>
      <c r="U90" s="172" t="str">
        <f t="shared" si="6"/>
        <v>C6 Teacher Student Linkages 2026-27</v>
      </c>
      <c r="V90" s="93" t="s">
        <v>390</v>
      </c>
      <c r="W90" s="93" t="s">
        <v>399</v>
      </c>
      <c r="X90" s="93" t="s">
        <v>399</v>
      </c>
      <c r="Y90" s="93" t="s">
        <v>129</v>
      </c>
      <c r="Z90" s="173" t="s">
        <v>129</v>
      </c>
      <c r="AA90" s="173" t="s">
        <v>129</v>
      </c>
      <c r="AB90" s="221" t="str">
        <f t="shared" si="4"/>
        <v>C6</v>
      </c>
    </row>
    <row r="91" spans="1:28" ht="62.4" x14ac:dyDescent="0.3">
      <c r="A91" s="93" t="s">
        <v>183</v>
      </c>
      <c r="B91" s="93" t="s">
        <v>600</v>
      </c>
      <c r="C91" s="93" t="s">
        <v>612</v>
      </c>
      <c r="D91" s="222" t="s">
        <v>549</v>
      </c>
      <c r="E91" s="222" t="s">
        <v>472</v>
      </c>
      <c r="F91" s="222" t="s">
        <v>472</v>
      </c>
      <c r="G91" s="93">
        <v>2026</v>
      </c>
      <c r="H91" s="93">
        <v>2027</v>
      </c>
      <c r="I91" s="222" t="s">
        <v>180</v>
      </c>
      <c r="J91" s="93" t="s">
        <v>370</v>
      </c>
      <c r="K91" s="225" t="s">
        <v>128</v>
      </c>
      <c r="L91" s="225" t="s">
        <v>509</v>
      </c>
      <c r="M91" s="432" t="s">
        <v>180</v>
      </c>
      <c r="N91" s="432" t="s">
        <v>180</v>
      </c>
      <c r="O91" s="432" t="s">
        <v>180</v>
      </c>
      <c r="P91" s="93" t="s">
        <v>262</v>
      </c>
      <c r="Q91" s="94">
        <v>46357</v>
      </c>
      <c r="R91" s="222" t="s">
        <v>180</v>
      </c>
      <c r="S91" s="222" t="s">
        <v>180</v>
      </c>
      <c r="T91" s="94" t="s">
        <v>129</v>
      </c>
      <c r="U91" s="172" t="str">
        <f t="shared" si="6"/>
        <v>C6 Teacher Student Linkages 2026-27</v>
      </c>
      <c r="V91" s="93" t="s">
        <v>390</v>
      </c>
      <c r="W91" s="93" t="s">
        <v>399</v>
      </c>
      <c r="X91" s="93" t="s">
        <v>399</v>
      </c>
      <c r="Y91" s="93" t="s">
        <v>129</v>
      </c>
      <c r="Z91" s="173" t="s">
        <v>129</v>
      </c>
      <c r="AA91" s="173" t="s">
        <v>129</v>
      </c>
      <c r="AB91" s="221" t="str">
        <f t="shared" ref="AB91:AB94" si="7">B91</f>
        <v>C6</v>
      </c>
    </row>
    <row r="92" spans="1:28" ht="62.4" x14ac:dyDescent="0.3">
      <c r="A92" s="93" t="s">
        <v>183</v>
      </c>
      <c r="B92" s="93" t="s">
        <v>600</v>
      </c>
      <c r="C92" s="93" t="s">
        <v>612</v>
      </c>
      <c r="D92" s="222" t="s">
        <v>549</v>
      </c>
      <c r="E92" s="222" t="s">
        <v>473</v>
      </c>
      <c r="F92" s="222" t="s">
        <v>473</v>
      </c>
      <c r="G92" s="93">
        <v>2026</v>
      </c>
      <c r="H92" s="93">
        <v>2027</v>
      </c>
      <c r="I92" s="222" t="s">
        <v>180</v>
      </c>
      <c r="J92" s="93" t="s">
        <v>370</v>
      </c>
      <c r="K92" s="225" t="s">
        <v>128</v>
      </c>
      <c r="L92" s="225" t="s">
        <v>509</v>
      </c>
      <c r="M92" s="432" t="s">
        <v>180</v>
      </c>
      <c r="N92" s="432" t="s">
        <v>180</v>
      </c>
      <c r="O92" s="432" t="s">
        <v>180</v>
      </c>
      <c r="P92" s="93" t="s">
        <v>262</v>
      </c>
      <c r="Q92" s="94">
        <v>46392</v>
      </c>
      <c r="R92" s="222" t="s">
        <v>180</v>
      </c>
      <c r="S92" s="222" t="s">
        <v>180</v>
      </c>
      <c r="T92" s="94" t="s">
        <v>129</v>
      </c>
      <c r="U92" s="172" t="str">
        <f t="shared" si="6"/>
        <v>C6 Teacher Student Linkages 2026-27</v>
      </c>
      <c r="V92" s="93" t="s">
        <v>390</v>
      </c>
      <c r="W92" s="93" t="s">
        <v>399</v>
      </c>
      <c r="X92" s="93" t="s">
        <v>399</v>
      </c>
      <c r="Y92" s="93" t="s">
        <v>129</v>
      </c>
      <c r="Z92" s="173" t="s">
        <v>129</v>
      </c>
      <c r="AA92" s="173" t="s">
        <v>129</v>
      </c>
      <c r="AB92" s="221" t="str">
        <f t="shared" si="7"/>
        <v>C6</v>
      </c>
    </row>
    <row r="93" spans="1:28" ht="62.4" x14ac:dyDescent="0.3">
      <c r="A93" s="93" t="s">
        <v>183</v>
      </c>
      <c r="B93" s="93" t="s">
        <v>600</v>
      </c>
      <c r="C93" s="93" t="s">
        <v>612</v>
      </c>
      <c r="D93" s="222" t="s">
        <v>549</v>
      </c>
      <c r="E93" s="222" t="s">
        <v>474</v>
      </c>
      <c r="F93" s="222" t="s">
        <v>474</v>
      </c>
      <c r="G93" s="93">
        <v>2026</v>
      </c>
      <c r="H93" s="93">
        <v>2027</v>
      </c>
      <c r="I93" s="222" t="s">
        <v>180</v>
      </c>
      <c r="J93" s="93" t="s">
        <v>370</v>
      </c>
      <c r="K93" s="225" t="s">
        <v>128</v>
      </c>
      <c r="L93" s="225" t="s">
        <v>509</v>
      </c>
      <c r="M93" s="432" t="s">
        <v>180</v>
      </c>
      <c r="N93" s="432" t="s">
        <v>180</v>
      </c>
      <c r="O93" s="432" t="s">
        <v>180</v>
      </c>
      <c r="P93" s="93" t="s">
        <v>262</v>
      </c>
      <c r="Q93" s="94">
        <v>46420</v>
      </c>
      <c r="R93" s="222" t="s">
        <v>180</v>
      </c>
      <c r="S93" s="222" t="s">
        <v>180</v>
      </c>
      <c r="T93" s="94" t="s">
        <v>129</v>
      </c>
      <c r="U93" s="172" t="str">
        <f t="shared" si="6"/>
        <v>C6 Teacher Student Linkages 2026-27</v>
      </c>
      <c r="V93" s="93" t="s">
        <v>390</v>
      </c>
      <c r="W93" s="93" t="s">
        <v>399</v>
      </c>
      <c r="X93" s="93" t="s">
        <v>399</v>
      </c>
      <c r="Y93" s="93" t="s">
        <v>129</v>
      </c>
      <c r="Z93" s="173" t="s">
        <v>129</v>
      </c>
      <c r="AA93" s="173" t="s">
        <v>129</v>
      </c>
      <c r="AB93" s="221" t="str">
        <f t="shared" si="7"/>
        <v>C6</v>
      </c>
    </row>
    <row r="94" spans="1:28" ht="31.2" x14ac:dyDescent="0.3">
      <c r="A94" s="93" t="s">
        <v>212</v>
      </c>
      <c r="B94" s="93" t="s">
        <v>600</v>
      </c>
      <c r="C94" s="93" t="s">
        <v>612</v>
      </c>
      <c r="D94" s="95" t="s">
        <v>559</v>
      </c>
      <c r="E94" s="93" t="s">
        <v>180</v>
      </c>
      <c r="F94" s="95" t="s">
        <v>503</v>
      </c>
      <c r="G94" s="93">
        <v>2026</v>
      </c>
      <c r="H94" s="93">
        <v>2027</v>
      </c>
      <c r="I94" s="93" t="s">
        <v>180</v>
      </c>
      <c r="J94" s="93" t="s">
        <v>278</v>
      </c>
      <c r="K94" s="93" t="s">
        <v>124</v>
      </c>
      <c r="L94" s="225" t="s">
        <v>668</v>
      </c>
      <c r="M94" s="93" t="s">
        <v>129</v>
      </c>
      <c r="N94" s="93" t="s">
        <v>129</v>
      </c>
      <c r="O94" s="93" t="s">
        <v>129</v>
      </c>
      <c r="P94" s="94">
        <v>46447</v>
      </c>
      <c r="Q94" s="94">
        <v>46599</v>
      </c>
      <c r="R94" s="94" t="s">
        <v>129</v>
      </c>
      <c r="S94" s="94" t="s">
        <v>270</v>
      </c>
      <c r="T94" s="402">
        <v>46599</v>
      </c>
      <c r="U94" s="172" t="str">
        <f t="shared" si="6"/>
        <v>C6 Unlawful Absence 2026-27</v>
      </c>
      <c r="V94" s="93" t="s">
        <v>390</v>
      </c>
      <c r="W94" s="93" t="s">
        <v>180</v>
      </c>
      <c r="X94" s="93" t="s">
        <v>398</v>
      </c>
      <c r="Y94" s="189" t="s">
        <v>297</v>
      </c>
      <c r="Z94" s="189" t="s">
        <v>180</v>
      </c>
      <c r="AA94" s="225" t="s">
        <v>668</v>
      </c>
      <c r="AB94" s="221" t="str">
        <f t="shared" si="7"/>
        <v>C6</v>
      </c>
    </row>
    <row r="95" spans="1:28" s="255" customFormat="1" ht="46.8" x14ac:dyDescent="0.3">
      <c r="A95" s="93" t="s">
        <v>716</v>
      </c>
      <c r="B95" s="93" t="s">
        <v>600</v>
      </c>
      <c r="C95" s="93" t="s">
        <v>612</v>
      </c>
      <c r="D95" s="95" t="s">
        <v>717</v>
      </c>
      <c r="E95" s="93" t="s">
        <v>180</v>
      </c>
      <c r="F95" s="95" t="s">
        <v>718</v>
      </c>
      <c r="G95" s="93">
        <v>2026</v>
      </c>
      <c r="H95" s="93">
        <v>2027</v>
      </c>
      <c r="I95" s="93" t="s">
        <v>180</v>
      </c>
      <c r="J95" s="93" t="s">
        <v>278</v>
      </c>
      <c r="K95" s="93" t="s">
        <v>124</v>
      </c>
      <c r="L95" s="225" t="s">
        <v>719</v>
      </c>
      <c r="M95" s="93" t="s">
        <v>129</v>
      </c>
      <c r="N95" s="93" t="s">
        <v>129</v>
      </c>
      <c r="O95" s="93" t="s">
        <v>129</v>
      </c>
      <c r="P95" s="94" t="s">
        <v>720</v>
      </c>
      <c r="Q95" s="94">
        <v>46599</v>
      </c>
      <c r="R95" s="94" t="s">
        <v>129</v>
      </c>
      <c r="S95" s="94" t="s">
        <v>129</v>
      </c>
      <c r="T95" s="402">
        <v>46614</v>
      </c>
      <c r="U95" s="172" t="s">
        <v>717</v>
      </c>
      <c r="V95" s="93" t="s">
        <v>390</v>
      </c>
      <c r="W95" s="93" t="s">
        <v>399</v>
      </c>
      <c r="X95" s="93" t="s">
        <v>398</v>
      </c>
      <c r="Y95" s="189" t="s">
        <v>721</v>
      </c>
      <c r="Z95" s="189" t="s">
        <v>722</v>
      </c>
      <c r="AA95" s="225" t="s">
        <v>723</v>
      </c>
      <c r="AB95" s="221" t="s">
        <v>600</v>
      </c>
    </row>
    <row r="96" spans="1:28" s="255" customFormat="1" ht="124.8" x14ac:dyDescent="0.3">
      <c r="A96" s="93" t="s">
        <v>716</v>
      </c>
      <c r="B96" s="93" t="s">
        <v>600</v>
      </c>
      <c r="C96" s="93" t="s">
        <v>612</v>
      </c>
      <c r="D96" s="95" t="s">
        <v>724</v>
      </c>
      <c r="E96" s="93" t="s">
        <v>180</v>
      </c>
      <c r="F96" s="95" t="s">
        <v>725</v>
      </c>
      <c r="G96" s="93">
        <v>2026</v>
      </c>
      <c r="H96" s="93">
        <v>2027</v>
      </c>
      <c r="I96" s="93" t="s">
        <v>180</v>
      </c>
      <c r="J96" s="93" t="s">
        <v>278</v>
      </c>
      <c r="K96" s="93" t="s">
        <v>124</v>
      </c>
      <c r="L96" s="225" t="s">
        <v>726</v>
      </c>
      <c r="M96" s="93" t="s">
        <v>129</v>
      </c>
      <c r="N96" s="93" t="s">
        <v>129</v>
      </c>
      <c r="O96" s="93" t="s">
        <v>129</v>
      </c>
      <c r="P96" s="94" t="s">
        <v>720</v>
      </c>
      <c r="Q96" s="94">
        <v>46599</v>
      </c>
      <c r="R96" s="94" t="s">
        <v>129</v>
      </c>
      <c r="S96" s="94" t="s">
        <v>129</v>
      </c>
      <c r="T96" s="402">
        <v>46614</v>
      </c>
      <c r="U96" s="172" t="s">
        <v>724</v>
      </c>
      <c r="V96" s="93" t="s">
        <v>390</v>
      </c>
      <c r="W96" s="93" t="s">
        <v>399</v>
      </c>
      <c r="X96" s="93" t="s">
        <v>398</v>
      </c>
      <c r="Y96" s="189" t="s">
        <v>727</v>
      </c>
      <c r="Z96" s="189" t="s">
        <v>728</v>
      </c>
      <c r="AA96" s="225" t="s">
        <v>729</v>
      </c>
      <c r="AB96" s="221" t="s">
        <v>600</v>
      </c>
    </row>
    <row r="125" spans="1:22" s="231" customFormat="1" x14ac:dyDescent="0.3">
      <c r="A125" s="227"/>
      <c r="B125" s="227"/>
      <c r="C125" s="227"/>
      <c r="D125" s="92"/>
      <c r="E125" s="92"/>
      <c r="F125" s="92"/>
      <c r="H125" s="92"/>
      <c r="I125" s="92"/>
      <c r="J125" s="92"/>
      <c r="K125" s="92"/>
      <c r="L125" s="227"/>
      <c r="M125" s="227"/>
      <c r="N125" s="227"/>
      <c r="O125" s="227"/>
      <c r="P125" s="227"/>
      <c r="Q125" s="233"/>
      <c r="R125" s="233"/>
      <c r="T125" s="181"/>
      <c r="U125" s="286"/>
      <c r="V125" s="90"/>
    </row>
  </sheetData>
  <autoFilter ref="A8:AA95" xr:uid="{D4FF0123-30B0-45E8-9CED-C24CB65E3BAC}">
    <sortState xmlns:xlrd2="http://schemas.microsoft.com/office/spreadsheetml/2017/richdata2" ref="A21:AA95">
      <sortCondition ref="B8:B95"/>
    </sortState>
  </autoFilter>
  <mergeCells count="1">
    <mergeCell ref="D5:U5"/>
  </mergeCells>
  <phoneticPr fontId="21" type="noConversion"/>
  <conditionalFormatting sqref="C1:C9 D6:O8 G10 F11 H12 J13 C14:C1048576">
    <cfRule type="containsText" dxfId="19" priority="3" operator="containsText" text="TBD">
      <formula>NOT(ISERROR(SEARCH("TBD",C1)))</formula>
    </cfRule>
  </conditionalFormatting>
  <printOptions gridLines="1"/>
  <pageMargins left="0.25" right="0.25" top="0.75" bottom="0.75" header="0.3" footer="0.3"/>
  <pageSetup paperSize="5" scale="23" fitToHeight="0" orientation="landscape" r:id="rId1"/>
  <headerFooter>
    <oddFooter>&amp;C&amp;P of &amp;N&amp;RDate Printed - &amp;D</oddFooter>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F94A54-2398-4D9F-B9FD-DD3DBC2519B6}">
  <sheetPr codeName="Sheet9">
    <tabColor theme="3" tint="0.79998168889431442"/>
    <pageSetUpPr fitToPage="1"/>
  </sheetPr>
  <dimension ref="A1:O93"/>
  <sheetViews>
    <sheetView zoomScale="80" zoomScaleNormal="80" zoomScaleSheetLayoutView="80" zoomScalePageLayoutView="75" workbookViewId="0">
      <pane ySplit="3" topLeftCell="A80" activePane="bottomLeft" state="frozen"/>
      <selection pane="bottomLeft" activeCell="D83" sqref="D83"/>
    </sheetView>
  </sheetViews>
  <sheetFormatPr defaultColWidth="8.88671875" defaultRowHeight="14.4" x14ac:dyDescent="0.3"/>
  <cols>
    <col min="1" max="1" width="21.6640625" style="223" customWidth="1"/>
    <col min="2" max="2" width="13.88671875" style="223" customWidth="1"/>
    <col min="3" max="3" width="24.109375" style="82" customWidth="1"/>
    <col min="4" max="4" width="34.5546875" style="84" bestFit="1" customWidth="1"/>
    <col min="5" max="5" width="38.33203125" style="84" bestFit="1" customWidth="1"/>
    <col min="6" max="6" width="31.88671875" style="84" customWidth="1"/>
    <col min="7" max="7" width="22.109375" style="84" customWidth="1"/>
    <col min="8" max="8" width="44.33203125" style="87" customWidth="1"/>
    <col min="9" max="9" width="21" style="87" customWidth="1"/>
    <col min="10" max="10" width="25.5546875" style="89" customWidth="1"/>
    <col min="11" max="11" width="20.44140625" style="85" customWidth="1"/>
    <col min="12" max="12" width="19.44140625" style="85" customWidth="1"/>
    <col min="13" max="13" width="24.33203125" style="88" customWidth="1"/>
    <col min="14" max="14" width="25.5546875" style="89" customWidth="1"/>
    <col min="15" max="15" width="92" style="82" customWidth="1"/>
    <col min="16" max="16384" width="8.88671875" style="82"/>
  </cols>
  <sheetData>
    <row r="1" spans="1:15" ht="27" customHeight="1" thickTop="1" thickBot="1" x14ac:dyDescent="0.35">
      <c r="A1" s="470" t="s">
        <v>418</v>
      </c>
      <c r="B1" s="471"/>
      <c r="C1" s="466"/>
      <c r="D1" s="467"/>
      <c r="E1" s="468" t="s">
        <v>487</v>
      </c>
      <c r="F1" s="469"/>
      <c r="G1" s="469"/>
      <c r="H1" s="469"/>
      <c r="I1" s="469"/>
      <c r="J1" s="469"/>
      <c r="K1" s="469"/>
      <c r="L1" s="469"/>
      <c r="M1" s="469"/>
      <c r="N1" s="469"/>
    </row>
    <row r="2" spans="1:15" ht="48.6" customHeight="1" thickTop="1" x14ac:dyDescent="0.3">
      <c r="A2" s="442"/>
      <c r="B2" s="442"/>
      <c r="C2" s="442"/>
      <c r="D2" s="442"/>
      <c r="E2" s="442"/>
      <c r="F2" s="442"/>
      <c r="G2" s="472" t="s">
        <v>713</v>
      </c>
      <c r="H2" s="472"/>
      <c r="I2" s="472"/>
      <c r="J2" s="442"/>
      <c r="K2" s="442"/>
      <c r="L2" s="442"/>
      <c r="M2" s="442"/>
      <c r="N2" s="442"/>
    </row>
    <row r="3" spans="1:15" ht="108" x14ac:dyDescent="0.3">
      <c r="A3" s="443" t="s">
        <v>391</v>
      </c>
      <c r="B3" s="444" t="s">
        <v>119</v>
      </c>
      <c r="C3" s="444" t="s">
        <v>389</v>
      </c>
      <c r="D3" s="443" t="s">
        <v>373</v>
      </c>
      <c r="E3" s="443" t="s">
        <v>388</v>
      </c>
      <c r="F3" s="443" t="s">
        <v>410</v>
      </c>
      <c r="G3" s="443" t="s">
        <v>26</v>
      </c>
      <c r="H3" s="443" t="s">
        <v>27</v>
      </c>
      <c r="I3" s="443" t="s">
        <v>626</v>
      </c>
      <c r="J3" s="443" t="s">
        <v>528</v>
      </c>
      <c r="K3" s="443" t="s">
        <v>527</v>
      </c>
      <c r="L3" s="443" t="s">
        <v>30</v>
      </c>
      <c r="M3" s="443" t="s">
        <v>31</v>
      </c>
      <c r="N3" s="443" t="s">
        <v>32</v>
      </c>
      <c r="O3" s="266" t="s">
        <v>691</v>
      </c>
    </row>
    <row r="4" spans="1:15" s="90" customFormat="1" ht="93.6" x14ac:dyDescent="0.3">
      <c r="A4" s="445" t="s">
        <v>433</v>
      </c>
      <c r="B4" s="96" t="s">
        <v>600</v>
      </c>
      <c r="C4" s="96" t="s">
        <v>6</v>
      </c>
      <c r="D4" s="93" t="s">
        <v>654</v>
      </c>
      <c r="E4" s="93" t="s">
        <v>662</v>
      </c>
      <c r="F4" s="93" t="s">
        <v>411</v>
      </c>
      <c r="G4" s="93" t="s">
        <v>124</v>
      </c>
      <c r="H4" s="93" t="s">
        <v>663</v>
      </c>
      <c r="I4" s="94">
        <v>46191</v>
      </c>
      <c r="J4" s="94">
        <v>45828</v>
      </c>
      <c r="K4" s="94">
        <v>46248</v>
      </c>
      <c r="L4" s="94" t="s">
        <v>180</v>
      </c>
      <c r="M4" s="94" t="s">
        <v>180</v>
      </c>
      <c r="N4" s="94">
        <v>46255</v>
      </c>
      <c r="O4" s="433" t="str">
        <f>IFERROR(IF(VLOOKUP(D4,'Personal Notes'!$B$6:$C$92,2,FALSE)=0,"", VLOOKUP(D4,'Personal Notes'!$B$6:$C$92,2,FALSE)), IFERROR(IF(VLOOKUP(E4,'Personal Notes'!$B$6:$C$92,2,FALSE)=0,"", VLOOKUP(E4,'Personal Notes'!$B$6:$C$92,2,FALSE)), ""))</f>
        <v/>
      </c>
    </row>
    <row r="5" spans="1:15" s="90" customFormat="1" ht="31.2" x14ac:dyDescent="0.3">
      <c r="A5" s="445" t="s">
        <v>433</v>
      </c>
      <c r="B5" s="96" t="s">
        <v>602</v>
      </c>
      <c r="C5" s="96" t="s">
        <v>390</v>
      </c>
      <c r="D5" s="93" t="s">
        <v>431</v>
      </c>
      <c r="E5" s="93" t="s">
        <v>219</v>
      </c>
      <c r="F5" s="93" t="s">
        <v>170</v>
      </c>
      <c r="G5" s="93" t="s">
        <v>124</v>
      </c>
      <c r="H5" s="93" t="s">
        <v>220</v>
      </c>
      <c r="I5" s="94">
        <v>46185</v>
      </c>
      <c r="J5" s="93" t="s">
        <v>129</v>
      </c>
      <c r="K5" s="94">
        <v>46262</v>
      </c>
      <c r="L5" s="94" t="s">
        <v>129</v>
      </c>
      <c r="M5" s="93" t="s">
        <v>221</v>
      </c>
      <c r="N5" s="93" t="s">
        <v>129</v>
      </c>
      <c r="O5" s="433" t="str">
        <f>IFERROR(IF(VLOOKUP(D5,'Personal Notes'!$B$6:$C$92,2,FALSE)=0,"", VLOOKUP(D5,'Personal Notes'!$B$6:$C$92,2,FALSE)), IFERROR(IF(VLOOKUP(E5,'Personal Notes'!$B$6:$C$92,2,FALSE)=0,"", VLOOKUP(E5,'Personal Notes'!$B$6:$C$92,2,FALSE)), ""))</f>
        <v/>
      </c>
    </row>
    <row r="6" spans="1:15" s="90" customFormat="1" ht="46.8" x14ac:dyDescent="0.3">
      <c r="A6" s="445" t="s">
        <v>433</v>
      </c>
      <c r="B6" s="96" t="s">
        <v>602</v>
      </c>
      <c r="C6" s="96" t="s">
        <v>390</v>
      </c>
      <c r="D6" s="93" t="s">
        <v>430</v>
      </c>
      <c r="E6" s="93" t="s">
        <v>215</v>
      </c>
      <c r="F6" s="93" t="s">
        <v>216</v>
      </c>
      <c r="G6" s="93" t="s">
        <v>124</v>
      </c>
      <c r="H6" s="93" t="s">
        <v>217</v>
      </c>
      <c r="I6" s="94">
        <v>46186</v>
      </c>
      <c r="J6" s="93" t="s">
        <v>129</v>
      </c>
      <c r="K6" s="94">
        <v>46264</v>
      </c>
      <c r="L6" s="94" t="s">
        <v>129</v>
      </c>
      <c r="M6" s="93" t="s">
        <v>214</v>
      </c>
      <c r="N6" s="93" t="s">
        <v>218</v>
      </c>
      <c r="O6" s="433" t="str">
        <f>IFERROR(IF(VLOOKUP(D6,'Personal Notes'!$B$6:$C$92,2,FALSE)=0,"", VLOOKUP(D6,'Personal Notes'!$B$6:$C$92,2,FALSE)), IFERROR(IF(VLOOKUP(E6,'Personal Notes'!$B$6:$C$92,2,FALSE)=0,"", VLOOKUP(E6,'Personal Notes'!$B$6:$C$92,2,FALSE)), ""))</f>
        <v/>
      </c>
    </row>
    <row r="7" spans="1:15" s="90" customFormat="1" ht="46.8" x14ac:dyDescent="0.3">
      <c r="A7" s="445" t="s">
        <v>433</v>
      </c>
      <c r="B7" s="96" t="s">
        <v>602</v>
      </c>
      <c r="C7" s="96" t="s">
        <v>390</v>
      </c>
      <c r="D7" s="93" t="s">
        <v>432</v>
      </c>
      <c r="E7" s="93" t="s">
        <v>419</v>
      </c>
      <c r="F7" s="93" t="s">
        <v>170</v>
      </c>
      <c r="G7" s="93" t="s">
        <v>124</v>
      </c>
      <c r="H7" s="93" t="s">
        <v>223</v>
      </c>
      <c r="I7" s="94">
        <v>46186</v>
      </c>
      <c r="J7" s="93" t="s">
        <v>129</v>
      </c>
      <c r="K7" s="94">
        <v>46264</v>
      </c>
      <c r="L7" s="94" t="s">
        <v>129</v>
      </c>
      <c r="M7" s="93" t="s">
        <v>214</v>
      </c>
      <c r="N7" s="93" t="s">
        <v>218</v>
      </c>
      <c r="O7" s="433" t="str">
        <f>IFERROR(IF(VLOOKUP(D7,'Personal Notes'!$B$6:$C$92,2,FALSE)=0,"", VLOOKUP(D7,'Personal Notes'!$B$6:$C$92,2,FALSE)), IFERROR(IF(VLOOKUP(E7,'Personal Notes'!$B$6:$C$92,2,FALSE)=0,"", VLOOKUP(E7,'Personal Notes'!$B$6:$C$92,2,FALSE)), ""))</f>
        <v/>
      </c>
    </row>
    <row r="8" spans="1:15" s="90" customFormat="1" ht="15.6" x14ac:dyDescent="0.3">
      <c r="A8" s="445" t="s">
        <v>433</v>
      </c>
      <c r="B8" s="96" t="s">
        <v>602</v>
      </c>
      <c r="C8" s="96" t="s">
        <v>390</v>
      </c>
      <c r="D8" s="93" t="s">
        <v>429</v>
      </c>
      <c r="E8" s="93" t="s">
        <v>213</v>
      </c>
      <c r="F8" s="93" t="s">
        <v>170</v>
      </c>
      <c r="G8" s="93" t="s">
        <v>124</v>
      </c>
      <c r="H8" s="93" t="s">
        <v>180</v>
      </c>
      <c r="I8" s="94">
        <v>46183</v>
      </c>
      <c r="J8" s="93" t="s">
        <v>129</v>
      </c>
      <c r="K8" s="94">
        <v>46264</v>
      </c>
      <c r="L8" s="93" t="s">
        <v>129</v>
      </c>
      <c r="M8" s="93" t="s">
        <v>214</v>
      </c>
      <c r="N8" s="93" t="s">
        <v>129</v>
      </c>
      <c r="O8" s="433" t="str">
        <f>IFERROR(IF(VLOOKUP(D8,'Personal Notes'!$B$6:$C$92,2,FALSE)=0,"", VLOOKUP(D8,'Personal Notes'!$B$6:$C$92,2,FALSE)), IFERROR(IF(VLOOKUP(E8,'Personal Notes'!$B$6:$C$92,2,FALSE)=0,"", VLOOKUP(E8,'Personal Notes'!$B$6:$C$92,2,FALSE)), ""))</f>
        <v/>
      </c>
    </row>
    <row r="9" spans="1:15" s="90" customFormat="1" ht="31.2" x14ac:dyDescent="0.3">
      <c r="A9" s="445" t="s">
        <v>433</v>
      </c>
      <c r="B9" s="96" t="s">
        <v>602</v>
      </c>
      <c r="C9" s="96" t="s">
        <v>390</v>
      </c>
      <c r="D9" s="93" t="s">
        <v>656</v>
      </c>
      <c r="E9" s="93" t="s">
        <v>515</v>
      </c>
      <c r="F9" s="93" t="s">
        <v>516</v>
      </c>
      <c r="G9" s="93" t="s">
        <v>128</v>
      </c>
      <c r="H9" s="93" t="s">
        <v>517</v>
      </c>
      <c r="I9" s="94">
        <v>46182</v>
      </c>
      <c r="J9" s="93" t="s">
        <v>129</v>
      </c>
      <c r="K9" s="94">
        <v>46265</v>
      </c>
      <c r="L9" s="94" t="s">
        <v>129</v>
      </c>
      <c r="M9" s="93" t="s">
        <v>129</v>
      </c>
      <c r="N9" s="93" t="s">
        <v>129</v>
      </c>
      <c r="O9" s="433" t="str">
        <f>IFERROR(IF(VLOOKUP(D9,'Personal Notes'!$B$6:$C$92,2,FALSE)=0,"", VLOOKUP(D9,'Personal Notes'!$B$6:$C$92,2,FALSE)), IFERROR(IF(VLOOKUP(E9,'Personal Notes'!$B$6:$C$92,2,FALSE)=0,"", VLOOKUP(E9,'Personal Notes'!$B$6:$C$92,2,FALSE)), ""))</f>
        <v/>
      </c>
    </row>
    <row r="10" spans="1:15" s="90" customFormat="1" ht="31.2" x14ac:dyDescent="0.3">
      <c r="A10" s="445" t="s">
        <v>433</v>
      </c>
      <c r="B10" s="96" t="s">
        <v>602</v>
      </c>
      <c r="C10" s="96" t="s">
        <v>390</v>
      </c>
      <c r="D10" s="96" t="s">
        <v>655</v>
      </c>
      <c r="E10" s="96" t="s">
        <v>652</v>
      </c>
      <c r="F10" s="96" t="s">
        <v>225</v>
      </c>
      <c r="G10" s="96" t="s">
        <v>128</v>
      </c>
      <c r="H10" s="96" t="s">
        <v>180</v>
      </c>
      <c r="I10" s="97">
        <v>46182</v>
      </c>
      <c r="J10" s="93" t="s">
        <v>129</v>
      </c>
      <c r="K10" s="97">
        <v>46265</v>
      </c>
      <c r="L10" s="97" t="s">
        <v>129</v>
      </c>
      <c r="M10" s="96" t="s">
        <v>508</v>
      </c>
      <c r="N10" s="96" t="s">
        <v>658</v>
      </c>
      <c r="O10" s="433" t="str">
        <f>IFERROR(IF(VLOOKUP(D10,'Personal Notes'!$B$6:$C$92,2,FALSE)=0,"", VLOOKUP(D10,'Personal Notes'!$B$6:$C$92,2,FALSE)), IFERROR(IF(VLOOKUP(E10,'Personal Notes'!$B$6:$C$92,2,FALSE)=0,"", VLOOKUP(E10,'Personal Notes'!$B$6:$C$92,2,FALSE)), ""))</f>
        <v/>
      </c>
    </row>
    <row r="11" spans="1:15" s="90" customFormat="1" ht="31.2" x14ac:dyDescent="0.3">
      <c r="A11" s="445" t="s">
        <v>433</v>
      </c>
      <c r="B11" s="96" t="s">
        <v>602</v>
      </c>
      <c r="C11" s="96" t="s">
        <v>390</v>
      </c>
      <c r="D11" s="96" t="s">
        <v>655</v>
      </c>
      <c r="E11" s="96" t="s">
        <v>653</v>
      </c>
      <c r="F11" s="96" t="s">
        <v>225</v>
      </c>
      <c r="G11" s="96" t="s">
        <v>128</v>
      </c>
      <c r="H11" s="96" t="s">
        <v>180</v>
      </c>
      <c r="I11" s="97">
        <v>46182</v>
      </c>
      <c r="J11" s="93" t="s">
        <v>129</v>
      </c>
      <c r="K11" s="97">
        <v>46265</v>
      </c>
      <c r="L11" s="97" t="s">
        <v>129</v>
      </c>
      <c r="M11" s="96" t="s">
        <v>508</v>
      </c>
      <c r="N11" s="96" t="s">
        <v>658</v>
      </c>
      <c r="O11" s="433" t="str">
        <f>IFERROR(IF(VLOOKUP(D11,'Personal Notes'!$B$6:$C$92,2,FALSE)=0,"", VLOOKUP(D11,'Personal Notes'!$B$6:$C$92,2,FALSE)), IFERROR(IF(VLOOKUP(E11,'Personal Notes'!$B$6:$C$92,2,FALSE)=0,"", VLOOKUP(E11,'Personal Notes'!$B$6:$C$92,2,FALSE)), ""))</f>
        <v/>
      </c>
    </row>
    <row r="12" spans="1:15" s="90" customFormat="1" ht="62.4" x14ac:dyDescent="0.3">
      <c r="A12" s="445" t="s">
        <v>433</v>
      </c>
      <c r="B12" s="96" t="s">
        <v>602</v>
      </c>
      <c r="C12" s="96" t="s">
        <v>390</v>
      </c>
      <c r="D12" s="93" t="s">
        <v>428</v>
      </c>
      <c r="E12" s="96" t="s">
        <v>208</v>
      </c>
      <c r="F12" s="93" t="s">
        <v>209</v>
      </c>
      <c r="G12" s="93" t="s">
        <v>124</v>
      </c>
      <c r="H12" s="93" t="s">
        <v>510</v>
      </c>
      <c r="I12" s="94">
        <v>46182</v>
      </c>
      <c r="J12" s="93" t="s">
        <v>129</v>
      </c>
      <c r="K12" s="94">
        <v>46265</v>
      </c>
      <c r="L12" s="93" t="s">
        <v>129</v>
      </c>
      <c r="M12" s="93" t="s">
        <v>499</v>
      </c>
      <c r="N12" s="93" t="s">
        <v>211</v>
      </c>
      <c r="O12" s="433" t="str">
        <f>IFERROR(IF(VLOOKUP(D12,'Personal Notes'!$B$6:$C$92,2,FALSE)=0,"", VLOOKUP(D12,'Personal Notes'!$B$6:$C$92,2,FALSE)), IFERROR(IF(VLOOKUP(E12,'Personal Notes'!$B$6:$C$92,2,FALSE)=0,"", VLOOKUP(E12,'Personal Notes'!$B$6:$C$92,2,FALSE)), ""))</f>
        <v/>
      </c>
    </row>
    <row r="13" spans="1:15" s="90" customFormat="1" ht="46.8" x14ac:dyDescent="0.3">
      <c r="A13" s="445" t="s">
        <v>587</v>
      </c>
      <c r="B13" s="96" t="s">
        <v>600</v>
      </c>
      <c r="C13" s="96" t="s">
        <v>401</v>
      </c>
      <c r="D13" s="93" t="s">
        <v>529</v>
      </c>
      <c r="E13" s="93" t="s">
        <v>477</v>
      </c>
      <c r="F13" s="93" t="s">
        <v>478</v>
      </c>
      <c r="G13" s="93" t="s">
        <v>185</v>
      </c>
      <c r="H13" s="93" t="s">
        <v>618</v>
      </c>
      <c r="I13" s="94" t="s">
        <v>129</v>
      </c>
      <c r="J13" s="94">
        <v>45915</v>
      </c>
      <c r="K13" s="94">
        <v>46279</v>
      </c>
      <c r="L13" s="94" t="s">
        <v>180</v>
      </c>
      <c r="M13" s="94" t="s">
        <v>180</v>
      </c>
      <c r="N13" s="94" t="s">
        <v>129</v>
      </c>
      <c r="O13" s="433" t="str">
        <f>IFERROR(IF(VLOOKUP(D13,'Personal Notes'!$B$6:$C$92,2,FALSE)=0,"", VLOOKUP(D13,'Personal Notes'!$B$6:$C$92,2,FALSE)), IFERROR(IF(VLOOKUP(E13,'Personal Notes'!$B$6:$C$92,2,FALSE)=0,"", VLOOKUP(E13,'Personal Notes'!$B$6:$C$92,2,FALSE)), ""))</f>
        <v/>
      </c>
    </row>
    <row r="14" spans="1:15" s="90" customFormat="1" ht="46.2" customHeight="1" x14ac:dyDescent="0.3">
      <c r="A14" s="445" t="s">
        <v>587</v>
      </c>
      <c r="B14" s="96" t="s">
        <v>600</v>
      </c>
      <c r="C14" s="96" t="s">
        <v>390</v>
      </c>
      <c r="D14" s="93" t="s">
        <v>549</v>
      </c>
      <c r="E14" s="222" t="s">
        <v>476</v>
      </c>
      <c r="F14" s="93" t="s">
        <v>370</v>
      </c>
      <c r="G14" s="93" t="s">
        <v>128</v>
      </c>
      <c r="H14" s="93" t="s">
        <v>509</v>
      </c>
      <c r="I14" s="94" t="s">
        <v>262</v>
      </c>
      <c r="J14" s="94" t="s">
        <v>180</v>
      </c>
      <c r="K14" s="94">
        <v>46279</v>
      </c>
      <c r="L14" s="94" t="s">
        <v>180</v>
      </c>
      <c r="M14" s="94" t="s">
        <v>180</v>
      </c>
      <c r="N14" s="94" t="s">
        <v>129</v>
      </c>
      <c r="O14" s="433" t="str">
        <f>IFERROR(IF(VLOOKUP(D14,'Personal Notes'!$B$6:$C$92,2,FALSE)=0,"", VLOOKUP(D14,'Personal Notes'!$B$6:$C$92,2,FALSE)), IFERROR(IF(VLOOKUP(E14,'Personal Notes'!$B$6:$C$92,2,FALSE)=0,"", VLOOKUP(E14,'Personal Notes'!$B$6:$C$92,2,FALSE)), ""))</f>
        <v/>
      </c>
    </row>
    <row r="15" spans="1:15" s="90" customFormat="1" ht="46.2" customHeight="1" x14ac:dyDescent="0.3">
      <c r="A15" s="445" t="s">
        <v>588</v>
      </c>
      <c r="B15" s="96" t="s">
        <v>600</v>
      </c>
      <c r="C15" s="96" t="s">
        <v>401</v>
      </c>
      <c r="D15" s="93" t="s">
        <v>529</v>
      </c>
      <c r="E15" s="93" t="s">
        <v>479</v>
      </c>
      <c r="F15" s="93" t="s">
        <v>478</v>
      </c>
      <c r="G15" s="93" t="s">
        <v>185</v>
      </c>
      <c r="H15" s="93" t="s">
        <v>618</v>
      </c>
      <c r="I15" s="94" t="s">
        <v>129</v>
      </c>
      <c r="J15" s="94">
        <v>45936</v>
      </c>
      <c r="K15" s="94">
        <v>46304</v>
      </c>
      <c r="L15" s="94" t="s">
        <v>180</v>
      </c>
      <c r="M15" s="94" t="s">
        <v>180</v>
      </c>
      <c r="N15" s="94" t="s">
        <v>129</v>
      </c>
      <c r="O15" s="433" t="str">
        <f>IFERROR(IF(VLOOKUP(D15,'Personal Notes'!$B$6:$C$92,2,FALSE)=0,"", VLOOKUP(D15,'Personal Notes'!$B$6:$C$92,2,FALSE)), IFERROR(IF(VLOOKUP(E15,'Personal Notes'!$B$6:$C$92,2,FALSE)=0,"", VLOOKUP(E15,'Personal Notes'!$B$6:$C$92,2,FALSE)), ""))</f>
        <v/>
      </c>
    </row>
    <row r="16" spans="1:15" s="90" customFormat="1" ht="46.8" x14ac:dyDescent="0.3">
      <c r="A16" s="445" t="s">
        <v>588</v>
      </c>
      <c r="B16" s="96" t="s">
        <v>600</v>
      </c>
      <c r="C16" s="96" t="s">
        <v>390</v>
      </c>
      <c r="D16" s="96" t="s">
        <v>549</v>
      </c>
      <c r="E16" s="446" t="s">
        <v>470</v>
      </c>
      <c r="F16" s="96" t="s">
        <v>370</v>
      </c>
      <c r="G16" s="96" t="s">
        <v>128</v>
      </c>
      <c r="H16" s="96" t="s">
        <v>509</v>
      </c>
      <c r="I16" s="97" t="s">
        <v>262</v>
      </c>
      <c r="J16" s="94" t="s">
        <v>180</v>
      </c>
      <c r="K16" s="97">
        <v>46304</v>
      </c>
      <c r="L16" s="97" t="s">
        <v>180</v>
      </c>
      <c r="M16" s="97" t="s">
        <v>180</v>
      </c>
      <c r="N16" s="97" t="s">
        <v>129</v>
      </c>
      <c r="O16" s="433" t="str">
        <f>IFERROR(IF(VLOOKUP(D16,'Personal Notes'!$B$6:$C$92,2,FALSE)=0,"", VLOOKUP(D16,'Personal Notes'!$B$6:$C$92,2,FALSE)), IFERROR(IF(VLOOKUP(E16,'Personal Notes'!$B$6:$C$92,2,FALSE)=0,"", VLOOKUP(E16,'Personal Notes'!$B$6:$C$92,2,FALSE)), ""))</f>
        <v/>
      </c>
    </row>
    <row r="17" spans="1:15" s="90" customFormat="1" ht="31.2" x14ac:dyDescent="0.3">
      <c r="A17" s="445" t="s">
        <v>588</v>
      </c>
      <c r="B17" s="96" t="s">
        <v>601</v>
      </c>
      <c r="C17" s="96" t="s">
        <v>390</v>
      </c>
      <c r="D17" s="93" t="s">
        <v>538</v>
      </c>
      <c r="E17" s="93" t="s">
        <v>169</v>
      </c>
      <c r="F17" s="93" t="s">
        <v>607</v>
      </c>
      <c r="G17" s="93" t="s">
        <v>124</v>
      </c>
      <c r="H17" s="93" t="s">
        <v>171</v>
      </c>
      <c r="I17" s="94">
        <v>46296</v>
      </c>
      <c r="J17" s="93" t="s">
        <v>129</v>
      </c>
      <c r="K17" s="94">
        <v>46304</v>
      </c>
      <c r="L17" s="94" t="s">
        <v>129</v>
      </c>
      <c r="M17" s="94" t="s">
        <v>496</v>
      </c>
      <c r="N17" s="93" t="s">
        <v>497</v>
      </c>
      <c r="O17" s="433" t="str">
        <f>IFERROR(IF(VLOOKUP(D17,'Personal Notes'!$B$6:$C$92,2,FALSE)=0,"", VLOOKUP(D17,'Personal Notes'!$B$6:$C$92,2,FALSE)), IFERROR(IF(VLOOKUP(E17,'Personal Notes'!$B$6:$C$92,2,FALSE)=0,"", VLOOKUP(E17,'Personal Notes'!$B$6:$C$92,2,FALSE)), ""))</f>
        <v/>
      </c>
    </row>
    <row r="18" spans="1:15" s="90" customFormat="1" ht="46.8" x14ac:dyDescent="0.3">
      <c r="A18" s="445" t="s">
        <v>588</v>
      </c>
      <c r="B18" s="96" t="s">
        <v>601</v>
      </c>
      <c r="C18" s="96" t="s">
        <v>390</v>
      </c>
      <c r="D18" s="93" t="s">
        <v>586</v>
      </c>
      <c r="E18" s="93" t="s">
        <v>446</v>
      </c>
      <c r="F18" s="93" t="s">
        <v>227</v>
      </c>
      <c r="G18" s="93" t="s">
        <v>228</v>
      </c>
      <c r="H18" s="93" t="s">
        <v>229</v>
      </c>
      <c r="I18" s="94">
        <v>46296</v>
      </c>
      <c r="J18" s="93" t="s">
        <v>129</v>
      </c>
      <c r="K18" s="94">
        <v>46304</v>
      </c>
      <c r="L18" s="93" t="s">
        <v>129</v>
      </c>
      <c r="M18" s="94" t="s">
        <v>496</v>
      </c>
      <c r="N18" s="93" t="s">
        <v>129</v>
      </c>
      <c r="O18" s="433" t="str">
        <f>IFERROR(IF(VLOOKUP(D18,'Personal Notes'!$B$6:$C$92,2,FALSE)=0,"", VLOOKUP(D18,'Personal Notes'!$B$6:$C$92,2,FALSE)), IFERROR(IF(VLOOKUP(E18,'Personal Notes'!$B$6:$C$92,2,FALSE)=0,"", VLOOKUP(E18,'Personal Notes'!$B$6:$C$92,2,FALSE)), ""))</f>
        <v/>
      </c>
    </row>
    <row r="19" spans="1:15" s="90" customFormat="1" ht="62.4" x14ac:dyDescent="0.3">
      <c r="A19" s="445" t="s">
        <v>588</v>
      </c>
      <c r="B19" s="96" t="s">
        <v>601</v>
      </c>
      <c r="C19" s="96" t="s">
        <v>390</v>
      </c>
      <c r="D19" s="93" t="s">
        <v>537</v>
      </c>
      <c r="E19" s="93" t="s">
        <v>443</v>
      </c>
      <c r="F19" s="93" t="s">
        <v>606</v>
      </c>
      <c r="G19" s="93" t="s">
        <v>444</v>
      </c>
      <c r="H19" s="93" t="s">
        <v>180</v>
      </c>
      <c r="I19" s="94">
        <v>46296</v>
      </c>
      <c r="J19" s="93" t="s">
        <v>129</v>
      </c>
      <c r="K19" s="94">
        <v>46304</v>
      </c>
      <c r="L19" s="94" t="s">
        <v>129</v>
      </c>
      <c r="M19" s="94" t="s">
        <v>496</v>
      </c>
      <c r="N19" s="94" t="s">
        <v>599</v>
      </c>
      <c r="O19" s="433" t="str">
        <f>IFERROR(IF(VLOOKUP(D19,'Personal Notes'!$B$6:$C$92,2,FALSE)=0,"", VLOOKUP(D19,'Personal Notes'!$B$6:$C$92,2,FALSE)), IFERROR(IF(VLOOKUP(E19,'Personal Notes'!$B$6:$C$92,2,FALSE)=0,"", VLOOKUP(E19,'Personal Notes'!$B$6:$C$92,2,FALSE)), ""))</f>
        <v/>
      </c>
    </row>
    <row r="20" spans="1:15" s="90" customFormat="1" ht="31.2" x14ac:dyDescent="0.3">
      <c r="A20" s="445" t="s">
        <v>588</v>
      </c>
      <c r="B20" s="96" t="s">
        <v>601</v>
      </c>
      <c r="C20" s="96" t="s">
        <v>390</v>
      </c>
      <c r="D20" s="93" t="s">
        <v>639</v>
      </c>
      <c r="E20" s="93" t="s">
        <v>515</v>
      </c>
      <c r="F20" s="93" t="s">
        <v>516</v>
      </c>
      <c r="G20" s="93" t="s">
        <v>128</v>
      </c>
      <c r="H20" s="93" t="s">
        <v>517</v>
      </c>
      <c r="I20" s="94">
        <v>46296</v>
      </c>
      <c r="J20" s="93" t="s">
        <v>129</v>
      </c>
      <c r="K20" s="94">
        <v>46304</v>
      </c>
      <c r="L20" s="94" t="s">
        <v>129</v>
      </c>
      <c r="M20" s="93" t="s">
        <v>496</v>
      </c>
      <c r="N20" s="93" t="s">
        <v>129</v>
      </c>
      <c r="O20" s="433" t="str">
        <f>IFERROR(IF(VLOOKUP(D20,'Personal Notes'!$B$6:$C$92,2,FALSE)=0,"", VLOOKUP(D20,'Personal Notes'!$B$6:$C$92,2,FALSE)), IFERROR(IF(VLOOKUP(E20,'Personal Notes'!$B$6:$C$92,2,FALSE)=0,"", VLOOKUP(E20,'Personal Notes'!$B$6:$C$92,2,FALSE)), ""))</f>
        <v/>
      </c>
    </row>
    <row r="21" spans="1:15" s="90" customFormat="1" ht="46.8" x14ac:dyDescent="0.3">
      <c r="A21" s="445" t="s">
        <v>588</v>
      </c>
      <c r="B21" s="96" t="s">
        <v>601</v>
      </c>
      <c r="C21" s="96" t="s">
        <v>390</v>
      </c>
      <c r="D21" s="93" t="s">
        <v>536</v>
      </c>
      <c r="E21" s="93" t="s">
        <v>235</v>
      </c>
      <c r="F21" s="93" t="s">
        <v>170</v>
      </c>
      <c r="G21" s="93" t="s">
        <v>124</v>
      </c>
      <c r="H21" s="93" t="s">
        <v>491</v>
      </c>
      <c r="I21" s="94">
        <v>46296</v>
      </c>
      <c r="J21" s="93" t="s">
        <v>129</v>
      </c>
      <c r="K21" s="94">
        <v>46304</v>
      </c>
      <c r="L21" s="94" t="s">
        <v>129</v>
      </c>
      <c r="M21" s="94" t="s">
        <v>496</v>
      </c>
      <c r="N21" s="94" t="s">
        <v>142</v>
      </c>
      <c r="O21" s="433" t="str">
        <f>IFERROR(IF(VLOOKUP(D21,'Personal Notes'!$B$6:$C$92,2,FALSE)=0,"", VLOOKUP(D21,'Personal Notes'!$B$6:$C$92,2,FALSE)), IFERROR(IF(VLOOKUP(E21,'Personal Notes'!$B$6:$C$92,2,FALSE)=0,"", VLOOKUP(E21,'Personal Notes'!$B$6:$C$92,2,FALSE)), ""))</f>
        <v/>
      </c>
    </row>
    <row r="22" spans="1:15" s="90" customFormat="1" ht="62.4" x14ac:dyDescent="0.3">
      <c r="A22" s="445" t="s">
        <v>588</v>
      </c>
      <c r="B22" s="96" t="s">
        <v>601</v>
      </c>
      <c r="C22" s="96" t="s">
        <v>390</v>
      </c>
      <c r="D22" s="93" t="s">
        <v>535</v>
      </c>
      <c r="E22" s="93" t="s">
        <v>445</v>
      </c>
      <c r="F22" s="93" t="s">
        <v>232</v>
      </c>
      <c r="G22" s="93" t="s">
        <v>124</v>
      </c>
      <c r="H22" s="93" t="s">
        <v>357</v>
      </c>
      <c r="I22" s="94">
        <v>46296</v>
      </c>
      <c r="J22" s="93" t="s">
        <v>129</v>
      </c>
      <c r="K22" s="94">
        <v>46304</v>
      </c>
      <c r="L22" s="94" t="s">
        <v>129</v>
      </c>
      <c r="M22" s="94" t="s">
        <v>496</v>
      </c>
      <c r="N22" s="94" t="s">
        <v>129</v>
      </c>
      <c r="O22" s="433" t="str">
        <f>IFERROR(IF(VLOOKUP(D22,'Personal Notes'!$B$6:$C$92,2,FALSE)=0,"", VLOOKUP(D22,'Personal Notes'!$B$6:$C$92,2,FALSE)), IFERROR(IF(VLOOKUP(E22,'Personal Notes'!$B$6:$C$92,2,FALSE)=0,"", VLOOKUP(E22,'Personal Notes'!$B$6:$C$92,2,FALSE)), ""))</f>
        <v/>
      </c>
    </row>
    <row r="23" spans="1:15" s="90" customFormat="1" ht="62.4" x14ac:dyDescent="0.3">
      <c r="A23" s="445" t="s">
        <v>588</v>
      </c>
      <c r="B23" s="96" t="s">
        <v>601</v>
      </c>
      <c r="C23" s="96" t="s">
        <v>390</v>
      </c>
      <c r="D23" s="93" t="s">
        <v>534</v>
      </c>
      <c r="E23" s="93" t="s">
        <v>456</v>
      </c>
      <c r="F23" s="93" t="s">
        <v>447</v>
      </c>
      <c r="G23" s="93" t="s">
        <v>448</v>
      </c>
      <c r="H23" s="93" t="s">
        <v>449</v>
      </c>
      <c r="I23" s="94">
        <v>46296</v>
      </c>
      <c r="J23" s="93" t="s">
        <v>129</v>
      </c>
      <c r="K23" s="94">
        <v>46304</v>
      </c>
      <c r="L23" s="94" t="s">
        <v>129</v>
      </c>
      <c r="M23" s="94" t="s">
        <v>496</v>
      </c>
      <c r="N23" s="94">
        <v>46340</v>
      </c>
      <c r="O23" s="433" t="str">
        <f>IFERROR(IF(VLOOKUP(D23,'Personal Notes'!$B$6:$C$92,2,FALSE)=0,"", VLOOKUP(D23,'Personal Notes'!$B$6:$C$92,2,FALSE)), IFERROR(IF(VLOOKUP(E23,'Personal Notes'!$B$6:$C$92,2,FALSE)=0,"", VLOOKUP(E23,'Personal Notes'!$B$6:$C$92,2,FALSE)), ""))</f>
        <v/>
      </c>
    </row>
    <row r="24" spans="1:15" s="90" customFormat="1" ht="78" x14ac:dyDescent="0.3">
      <c r="A24" s="445" t="s">
        <v>588</v>
      </c>
      <c r="B24" s="96" t="s">
        <v>600</v>
      </c>
      <c r="C24" s="96" t="s">
        <v>6</v>
      </c>
      <c r="D24" s="93" t="s">
        <v>531</v>
      </c>
      <c r="E24" s="93" t="s">
        <v>611</v>
      </c>
      <c r="F24" s="93" t="s">
        <v>411</v>
      </c>
      <c r="G24" s="93" t="s">
        <v>187</v>
      </c>
      <c r="H24" s="93" t="s">
        <v>619</v>
      </c>
      <c r="I24" s="94">
        <v>46322</v>
      </c>
      <c r="J24" s="94">
        <v>45936</v>
      </c>
      <c r="K24" s="94">
        <v>46322</v>
      </c>
      <c r="L24" s="94" t="s">
        <v>180</v>
      </c>
      <c r="M24" s="94" t="s">
        <v>180</v>
      </c>
      <c r="N24" s="94">
        <v>46325</v>
      </c>
      <c r="O24" s="433" t="str">
        <f>IFERROR(IF(VLOOKUP(D24,'Personal Notes'!$B$6:$C$92,2,FALSE)=0,"", VLOOKUP(D24,'Personal Notes'!$B$6:$C$92,2,FALSE)), IFERROR(IF(VLOOKUP(E24,'Personal Notes'!$B$6:$C$92,2,FALSE)=0,"", VLOOKUP(E24,'Personal Notes'!$B$6:$C$92,2,FALSE)), ""))</f>
        <v/>
      </c>
    </row>
    <row r="25" spans="1:15" s="90" customFormat="1" ht="31.2" x14ac:dyDescent="0.3">
      <c r="A25" s="445" t="s">
        <v>589</v>
      </c>
      <c r="B25" s="96" t="s">
        <v>601</v>
      </c>
      <c r="C25" s="96" t="s">
        <v>390</v>
      </c>
      <c r="D25" s="93" t="s">
        <v>561</v>
      </c>
      <c r="E25" s="93" t="s">
        <v>293</v>
      </c>
      <c r="F25" s="93" t="s">
        <v>170</v>
      </c>
      <c r="G25" s="93" t="s">
        <v>124</v>
      </c>
      <c r="H25" s="93" t="s">
        <v>171</v>
      </c>
      <c r="I25" s="94">
        <v>46296</v>
      </c>
      <c r="J25" s="93" t="s">
        <v>129</v>
      </c>
      <c r="K25" s="94">
        <v>46329</v>
      </c>
      <c r="L25" s="94" t="s">
        <v>294</v>
      </c>
      <c r="M25" s="94" t="s">
        <v>270</v>
      </c>
      <c r="N25" s="94">
        <v>46340</v>
      </c>
      <c r="O25" s="433" t="str">
        <f>IFERROR(IF(VLOOKUP(D25,'Personal Notes'!$B$6:$C$92,2,FALSE)=0,"", VLOOKUP(D25,'Personal Notes'!$B$6:$C$92,2,FALSE)), IFERROR(IF(VLOOKUP(E25,'Personal Notes'!$B$6:$C$92,2,FALSE)=0,"", VLOOKUP(E25,'Personal Notes'!$B$6:$C$92,2,FALSE)), ""))</f>
        <v/>
      </c>
    </row>
    <row r="26" spans="1:15" s="90" customFormat="1" ht="62.4" x14ac:dyDescent="0.3">
      <c r="A26" s="445" t="s">
        <v>589</v>
      </c>
      <c r="B26" s="96" t="s">
        <v>600</v>
      </c>
      <c r="C26" s="96" t="s">
        <v>401</v>
      </c>
      <c r="D26" s="93" t="s">
        <v>532</v>
      </c>
      <c r="E26" s="93" t="s">
        <v>480</v>
      </c>
      <c r="F26" s="93" t="s">
        <v>457</v>
      </c>
      <c r="G26" s="93" t="s">
        <v>185</v>
      </c>
      <c r="H26" s="93" t="s">
        <v>618</v>
      </c>
      <c r="I26" s="94" t="s">
        <v>129</v>
      </c>
      <c r="J26" s="94">
        <v>45967</v>
      </c>
      <c r="K26" s="94">
        <v>46331</v>
      </c>
      <c r="L26" s="94" t="s">
        <v>180</v>
      </c>
      <c r="M26" s="94" t="s">
        <v>180</v>
      </c>
      <c r="N26" s="94" t="s">
        <v>129</v>
      </c>
      <c r="O26" s="433" t="str">
        <f>IFERROR(IF(VLOOKUP(D26,'Personal Notes'!$B$6:$C$92,2,FALSE)=0,"", VLOOKUP(D26,'Personal Notes'!$B$6:$C$92,2,FALSE)), IFERROR(IF(VLOOKUP(E26,'Personal Notes'!$B$6:$C$92,2,FALSE)=0,"", VLOOKUP(E26,'Personal Notes'!$B$6:$C$92,2,FALSE)), ""))</f>
        <v/>
      </c>
    </row>
    <row r="27" spans="1:15" s="90" customFormat="1" ht="46.8" x14ac:dyDescent="0.3">
      <c r="A27" s="445" t="s">
        <v>589</v>
      </c>
      <c r="B27" s="96" t="s">
        <v>600</v>
      </c>
      <c r="C27" s="96" t="s">
        <v>6</v>
      </c>
      <c r="D27" s="93" t="s">
        <v>531</v>
      </c>
      <c r="E27" s="93" t="s">
        <v>466</v>
      </c>
      <c r="F27" s="93" t="s">
        <v>411</v>
      </c>
      <c r="G27" s="93" t="s">
        <v>124</v>
      </c>
      <c r="H27" s="93" t="s">
        <v>620</v>
      </c>
      <c r="I27" s="94">
        <v>46331</v>
      </c>
      <c r="J27" s="94">
        <v>45967</v>
      </c>
      <c r="K27" s="94">
        <v>46331</v>
      </c>
      <c r="L27" s="94" t="s">
        <v>180</v>
      </c>
      <c r="M27" s="94" t="s">
        <v>180</v>
      </c>
      <c r="N27" s="94" t="s">
        <v>129</v>
      </c>
      <c r="O27" s="433" t="str">
        <f>IFERROR(IF(VLOOKUP(D27,'Personal Notes'!$B$6:$C$92,2,FALSE)=0,"", VLOOKUP(D27,'Personal Notes'!$B$6:$C$92,2,FALSE)), IFERROR(IF(VLOOKUP(E27,'Personal Notes'!$B$6:$C$92,2,FALSE)=0,"", VLOOKUP(E27,'Personal Notes'!$B$6:$C$92,2,FALSE)), ""))</f>
        <v/>
      </c>
    </row>
    <row r="28" spans="1:15" s="90" customFormat="1" ht="46.8" x14ac:dyDescent="0.3">
      <c r="A28" s="445" t="s">
        <v>589</v>
      </c>
      <c r="B28" s="96" t="s">
        <v>600</v>
      </c>
      <c r="C28" s="96" t="s">
        <v>390</v>
      </c>
      <c r="D28" s="93" t="s">
        <v>549</v>
      </c>
      <c r="E28" s="222" t="s">
        <v>471</v>
      </c>
      <c r="F28" s="93" t="s">
        <v>370</v>
      </c>
      <c r="G28" s="93" t="s">
        <v>128</v>
      </c>
      <c r="H28" s="93" t="s">
        <v>509</v>
      </c>
      <c r="I28" s="94" t="s">
        <v>262</v>
      </c>
      <c r="J28" s="94" t="s">
        <v>180</v>
      </c>
      <c r="K28" s="94">
        <v>46331</v>
      </c>
      <c r="L28" s="94" t="s">
        <v>180</v>
      </c>
      <c r="M28" s="94" t="s">
        <v>180</v>
      </c>
      <c r="N28" s="94" t="s">
        <v>129</v>
      </c>
      <c r="O28" s="433" t="str">
        <f>IFERROR(IF(VLOOKUP(D28,'Personal Notes'!$B$6:$C$92,2,FALSE)=0,"", VLOOKUP(D28,'Personal Notes'!$B$6:$C$92,2,FALSE)), IFERROR(IF(VLOOKUP(E28,'Personal Notes'!$B$6:$C$92,2,FALSE)=0,"", VLOOKUP(E28,'Personal Notes'!$B$6:$C$92,2,FALSE)), ""))</f>
        <v/>
      </c>
    </row>
    <row r="29" spans="1:15" s="90" customFormat="1" ht="46.8" x14ac:dyDescent="0.3">
      <c r="A29" s="445" t="s">
        <v>590</v>
      </c>
      <c r="B29" s="96" t="s">
        <v>600</v>
      </c>
      <c r="C29" s="96" t="s">
        <v>401</v>
      </c>
      <c r="D29" s="93" t="s">
        <v>529</v>
      </c>
      <c r="E29" s="93" t="s">
        <v>481</v>
      </c>
      <c r="F29" s="93" t="s">
        <v>478</v>
      </c>
      <c r="G29" s="93" t="s">
        <v>185</v>
      </c>
      <c r="H29" s="93" t="s">
        <v>618</v>
      </c>
      <c r="I29" s="94" t="s">
        <v>129</v>
      </c>
      <c r="J29" s="94">
        <v>45992</v>
      </c>
      <c r="K29" s="94">
        <v>46357</v>
      </c>
      <c r="L29" s="94" t="s">
        <v>180</v>
      </c>
      <c r="M29" s="94" t="s">
        <v>180</v>
      </c>
      <c r="N29" s="94" t="s">
        <v>129</v>
      </c>
      <c r="O29" s="433" t="str">
        <f>IFERROR(IF(VLOOKUP(D29,'Personal Notes'!$B$6:$C$92,2,FALSE)=0,"", VLOOKUP(D29,'Personal Notes'!$B$6:$C$92,2,FALSE)), IFERROR(IF(VLOOKUP(E29,'Personal Notes'!$B$6:$C$92,2,FALSE)=0,"", VLOOKUP(E29,'Personal Notes'!$B$6:$C$92,2,FALSE)), ""))</f>
        <v/>
      </c>
    </row>
    <row r="30" spans="1:15" s="90" customFormat="1" ht="46.8" x14ac:dyDescent="0.3">
      <c r="A30" s="445" t="s">
        <v>590</v>
      </c>
      <c r="B30" s="96" t="s">
        <v>600</v>
      </c>
      <c r="C30" s="96" t="s">
        <v>390</v>
      </c>
      <c r="D30" s="93" t="s">
        <v>549</v>
      </c>
      <c r="E30" s="222" t="s">
        <v>472</v>
      </c>
      <c r="F30" s="93" t="s">
        <v>370</v>
      </c>
      <c r="G30" s="93" t="s">
        <v>128</v>
      </c>
      <c r="H30" s="93" t="s">
        <v>509</v>
      </c>
      <c r="I30" s="94" t="s">
        <v>262</v>
      </c>
      <c r="J30" s="94" t="s">
        <v>180</v>
      </c>
      <c r="K30" s="94">
        <v>46357</v>
      </c>
      <c r="L30" s="94" t="s">
        <v>180</v>
      </c>
      <c r="M30" s="94" t="s">
        <v>180</v>
      </c>
      <c r="N30" s="94" t="s">
        <v>129</v>
      </c>
      <c r="O30" s="433" t="str">
        <f>IFERROR(IF(VLOOKUP(D30,'Personal Notes'!$B$6:$C$92,2,FALSE)=0,"", VLOOKUP(D30,'Personal Notes'!$B$6:$C$92,2,FALSE)), IFERROR(IF(VLOOKUP(E30,'Personal Notes'!$B$6:$C$92,2,FALSE)=0,"", VLOOKUP(E30,'Personal Notes'!$B$6:$C$92,2,FALSE)), ""))</f>
        <v/>
      </c>
    </row>
    <row r="31" spans="1:15" s="90" customFormat="1" ht="62.4" x14ac:dyDescent="0.3">
      <c r="A31" s="445" t="s">
        <v>590</v>
      </c>
      <c r="B31" s="96" t="s">
        <v>603</v>
      </c>
      <c r="C31" s="96" t="s">
        <v>390</v>
      </c>
      <c r="D31" s="93" t="s">
        <v>539</v>
      </c>
      <c r="E31" s="93" t="s">
        <v>240</v>
      </c>
      <c r="F31" s="93" t="s">
        <v>241</v>
      </c>
      <c r="G31" s="93" t="s">
        <v>242</v>
      </c>
      <c r="H31" s="93" t="s">
        <v>229</v>
      </c>
      <c r="I31" s="94">
        <v>46357</v>
      </c>
      <c r="J31" s="93" t="s">
        <v>129</v>
      </c>
      <c r="K31" s="94">
        <v>46374</v>
      </c>
      <c r="L31" s="93" t="s">
        <v>608</v>
      </c>
      <c r="M31" s="93" t="s">
        <v>669</v>
      </c>
      <c r="N31" s="93" t="s">
        <v>129</v>
      </c>
      <c r="O31" s="433" t="str">
        <f>IFERROR(IF(VLOOKUP(D31,'Personal Notes'!$B$6:$C$92,2,FALSE)=0,"", VLOOKUP(D31,'Personal Notes'!$B$6:$C$92,2,FALSE)), IFERROR(IF(VLOOKUP(E31,'Personal Notes'!$B$6:$C$92,2,FALSE)=0,"", VLOOKUP(E31,'Personal Notes'!$B$6:$C$92,2,FALSE)), ""))</f>
        <v/>
      </c>
    </row>
    <row r="32" spans="1:15" s="90" customFormat="1" ht="46.8" x14ac:dyDescent="0.3">
      <c r="A32" s="445" t="s">
        <v>591</v>
      </c>
      <c r="B32" s="96" t="s">
        <v>600</v>
      </c>
      <c r="C32" s="96" t="s">
        <v>401</v>
      </c>
      <c r="D32" s="93" t="s">
        <v>529</v>
      </c>
      <c r="E32" s="93" t="s">
        <v>482</v>
      </c>
      <c r="F32" s="93" t="s">
        <v>411</v>
      </c>
      <c r="G32" s="93" t="s">
        <v>185</v>
      </c>
      <c r="H32" s="93" t="s">
        <v>618</v>
      </c>
      <c r="I32" s="94" t="s">
        <v>129</v>
      </c>
      <c r="J32" s="94">
        <v>46034</v>
      </c>
      <c r="K32" s="94">
        <v>46392</v>
      </c>
      <c r="L32" s="94" t="s">
        <v>180</v>
      </c>
      <c r="M32" s="94" t="s">
        <v>180</v>
      </c>
      <c r="N32" s="94" t="s">
        <v>129</v>
      </c>
      <c r="O32" s="433" t="str">
        <f>IFERROR(IF(VLOOKUP(D32,'Personal Notes'!$B$6:$C$92,2,FALSE)=0,"", VLOOKUP(D32,'Personal Notes'!$B$6:$C$92,2,FALSE)), IFERROR(IF(VLOOKUP(E32,'Personal Notes'!$B$6:$C$92,2,FALSE)=0,"", VLOOKUP(E32,'Personal Notes'!$B$6:$C$92,2,FALSE)), ""))</f>
        <v/>
      </c>
    </row>
    <row r="33" spans="1:15" s="90" customFormat="1" ht="46.8" x14ac:dyDescent="0.3">
      <c r="A33" s="445" t="s">
        <v>591</v>
      </c>
      <c r="B33" s="96" t="s">
        <v>600</v>
      </c>
      <c r="C33" s="96" t="s">
        <v>390</v>
      </c>
      <c r="D33" s="93" t="s">
        <v>549</v>
      </c>
      <c r="E33" s="222" t="s">
        <v>473</v>
      </c>
      <c r="F33" s="93" t="s">
        <v>370</v>
      </c>
      <c r="G33" s="93" t="s">
        <v>128</v>
      </c>
      <c r="H33" s="93" t="s">
        <v>509</v>
      </c>
      <c r="I33" s="94" t="s">
        <v>262</v>
      </c>
      <c r="J33" s="94" t="s">
        <v>180</v>
      </c>
      <c r="K33" s="94">
        <v>46392</v>
      </c>
      <c r="L33" s="94" t="s">
        <v>180</v>
      </c>
      <c r="M33" s="94" t="s">
        <v>180</v>
      </c>
      <c r="N33" s="94" t="s">
        <v>129</v>
      </c>
      <c r="O33" s="433" t="str">
        <f>IFERROR(IF(VLOOKUP(D33,'Personal Notes'!$B$6:$C$92,2,FALSE)=0,"", VLOOKUP(D33,'Personal Notes'!$B$6:$C$92,2,FALSE)), IFERROR(IF(VLOOKUP(E33,'Personal Notes'!$B$6:$C$92,2,FALSE)=0,"", VLOOKUP(E33,'Personal Notes'!$B$6:$C$92,2,FALSE)), ""))</f>
        <v/>
      </c>
    </row>
    <row r="34" spans="1:15" s="91" customFormat="1" ht="78" x14ac:dyDescent="0.3">
      <c r="A34" s="445" t="s">
        <v>591</v>
      </c>
      <c r="B34" s="96" t="s">
        <v>600</v>
      </c>
      <c r="C34" s="96" t="s">
        <v>6</v>
      </c>
      <c r="D34" s="93" t="s">
        <v>531</v>
      </c>
      <c r="E34" s="93" t="s">
        <v>91</v>
      </c>
      <c r="F34" s="93" t="s">
        <v>411</v>
      </c>
      <c r="G34" s="93" t="s">
        <v>193</v>
      </c>
      <c r="H34" s="93" t="s">
        <v>619</v>
      </c>
      <c r="I34" s="94" t="s">
        <v>672</v>
      </c>
      <c r="J34" s="94">
        <v>46042</v>
      </c>
      <c r="K34" s="94">
        <v>46406</v>
      </c>
      <c r="L34" s="94" t="s">
        <v>180</v>
      </c>
      <c r="M34" s="94" t="s">
        <v>180</v>
      </c>
      <c r="N34" s="94" t="s">
        <v>129</v>
      </c>
      <c r="O34" s="433" t="str">
        <f>IFERROR(IF(VLOOKUP(D34,'Personal Notes'!$B$6:$C$92,2,FALSE)=0,"", VLOOKUP(D34,'Personal Notes'!$B$6:$C$92,2,FALSE)), IFERROR(IF(VLOOKUP(E34,'Personal Notes'!$B$6:$C$92,2,FALSE)=0,"", VLOOKUP(E34,'Personal Notes'!$B$6:$C$92,2,FALSE)), ""))</f>
        <v/>
      </c>
    </row>
    <row r="35" spans="1:15" s="91" customFormat="1" ht="31.2" x14ac:dyDescent="0.3">
      <c r="A35" s="445" t="s">
        <v>591</v>
      </c>
      <c r="B35" s="96" t="s">
        <v>600</v>
      </c>
      <c r="C35" s="96" t="s">
        <v>390</v>
      </c>
      <c r="D35" s="93" t="s">
        <v>562</v>
      </c>
      <c r="E35" s="93" t="s">
        <v>169</v>
      </c>
      <c r="F35" s="93" t="s">
        <v>644</v>
      </c>
      <c r="G35" s="93" t="s">
        <v>124</v>
      </c>
      <c r="H35" s="93" t="s">
        <v>171</v>
      </c>
      <c r="I35" s="94">
        <v>46389</v>
      </c>
      <c r="J35" s="93" t="s">
        <v>129</v>
      </c>
      <c r="K35" s="94">
        <v>46417</v>
      </c>
      <c r="L35" s="94" t="s">
        <v>294</v>
      </c>
      <c r="M35" s="93" t="s">
        <v>270</v>
      </c>
      <c r="N35" s="94" t="s">
        <v>129</v>
      </c>
      <c r="O35" s="433" t="str">
        <f>IFERROR(IF(VLOOKUP(D35,'Personal Notes'!$B$6:$C$92,2,FALSE)=0,"", VLOOKUP(D35,'Personal Notes'!$B$6:$C$92,2,FALSE)), IFERROR(IF(VLOOKUP(E35,'Personal Notes'!$B$6:$C$92,2,FALSE)=0,"", VLOOKUP(E35,'Personal Notes'!$B$6:$C$92,2,FALSE)), ""))</f>
        <v/>
      </c>
    </row>
    <row r="36" spans="1:15" s="91" customFormat="1" ht="46.8" x14ac:dyDescent="0.3">
      <c r="A36" s="445" t="s">
        <v>592</v>
      </c>
      <c r="B36" s="96" t="s">
        <v>600</v>
      </c>
      <c r="C36" s="96" t="s">
        <v>401</v>
      </c>
      <c r="D36" s="93" t="s">
        <v>529</v>
      </c>
      <c r="E36" s="93" t="s">
        <v>483</v>
      </c>
      <c r="F36" s="93" t="s">
        <v>478</v>
      </c>
      <c r="G36" s="93" t="s">
        <v>185</v>
      </c>
      <c r="H36" s="93" t="s">
        <v>618</v>
      </c>
      <c r="I36" s="94" t="s">
        <v>129</v>
      </c>
      <c r="J36" s="94">
        <v>46056</v>
      </c>
      <c r="K36" s="94">
        <v>46420</v>
      </c>
      <c r="L36" s="94" t="s">
        <v>180</v>
      </c>
      <c r="M36" s="94" t="s">
        <v>180</v>
      </c>
      <c r="N36" s="94" t="s">
        <v>129</v>
      </c>
      <c r="O36" s="433" t="str">
        <f>IFERROR(IF(VLOOKUP(D36,'Personal Notes'!$B$6:$C$92,2,FALSE)=0,"", VLOOKUP(D36,'Personal Notes'!$B$6:$C$92,2,FALSE)), IFERROR(IF(VLOOKUP(E36,'Personal Notes'!$B$6:$C$92,2,FALSE)=0,"", VLOOKUP(E36,'Personal Notes'!$B$6:$C$92,2,FALSE)), ""))</f>
        <v/>
      </c>
    </row>
    <row r="37" spans="1:15" s="91" customFormat="1" ht="46.8" x14ac:dyDescent="0.3">
      <c r="A37" s="445" t="s">
        <v>592</v>
      </c>
      <c r="B37" s="96" t="s">
        <v>600</v>
      </c>
      <c r="C37" s="96" t="s">
        <v>390</v>
      </c>
      <c r="D37" s="93" t="s">
        <v>549</v>
      </c>
      <c r="E37" s="222" t="s">
        <v>474</v>
      </c>
      <c r="F37" s="93" t="s">
        <v>370</v>
      </c>
      <c r="G37" s="93" t="s">
        <v>128</v>
      </c>
      <c r="H37" s="93" t="s">
        <v>509</v>
      </c>
      <c r="I37" s="94" t="s">
        <v>262</v>
      </c>
      <c r="J37" s="94" t="s">
        <v>180</v>
      </c>
      <c r="K37" s="94">
        <v>46420</v>
      </c>
      <c r="L37" s="94" t="s">
        <v>180</v>
      </c>
      <c r="M37" s="94" t="s">
        <v>180</v>
      </c>
      <c r="N37" s="94" t="s">
        <v>129</v>
      </c>
      <c r="O37" s="433" t="str">
        <f>IFERROR(IF(VLOOKUP(D37,'Personal Notes'!$B$6:$C$92,2,FALSE)=0,"", VLOOKUP(D37,'Personal Notes'!$B$6:$C$92,2,FALSE)), IFERROR(IF(VLOOKUP(E37,'Personal Notes'!$B$6:$C$92,2,FALSE)=0,"", VLOOKUP(E37,'Personal Notes'!$B$6:$C$92,2,FALSE)), ""))</f>
        <v/>
      </c>
    </row>
    <row r="38" spans="1:15" s="90" customFormat="1" ht="46.8" x14ac:dyDescent="0.3">
      <c r="A38" s="445" t="s">
        <v>592</v>
      </c>
      <c r="B38" s="96" t="s">
        <v>600</v>
      </c>
      <c r="C38" s="96" t="s">
        <v>6</v>
      </c>
      <c r="D38" s="93" t="s">
        <v>531</v>
      </c>
      <c r="E38" s="93" t="s">
        <v>93</v>
      </c>
      <c r="F38" s="93" t="s">
        <v>411</v>
      </c>
      <c r="G38" s="93" t="s">
        <v>124</v>
      </c>
      <c r="H38" s="93" t="s">
        <v>621</v>
      </c>
      <c r="I38" s="94">
        <v>46406</v>
      </c>
      <c r="J38" s="94">
        <v>46056</v>
      </c>
      <c r="K38" s="94">
        <v>46421</v>
      </c>
      <c r="L38" s="94" t="s">
        <v>180</v>
      </c>
      <c r="M38" s="94" t="s">
        <v>180</v>
      </c>
      <c r="N38" s="94">
        <v>46430</v>
      </c>
      <c r="O38" s="433" t="str">
        <f>IFERROR(IF(VLOOKUP(D38,'Personal Notes'!$B$6:$C$92,2,FALSE)=0,"", VLOOKUP(D38,'Personal Notes'!$B$6:$C$92,2,FALSE)), IFERROR(IF(VLOOKUP(E38,'Personal Notes'!$B$6:$C$92,2,FALSE)=0,"", VLOOKUP(E38,'Personal Notes'!$B$6:$C$92,2,FALSE)), ""))</f>
        <v/>
      </c>
    </row>
    <row r="39" spans="1:15" s="90" customFormat="1" ht="78" x14ac:dyDescent="0.3">
      <c r="A39" s="445" t="s">
        <v>592</v>
      </c>
      <c r="B39" s="96" t="s">
        <v>600</v>
      </c>
      <c r="C39" s="96" t="s">
        <v>6</v>
      </c>
      <c r="D39" s="93" t="s">
        <v>531</v>
      </c>
      <c r="E39" s="93" t="s">
        <v>92</v>
      </c>
      <c r="F39" s="93" t="s">
        <v>411</v>
      </c>
      <c r="G39" s="93" t="s">
        <v>193</v>
      </c>
      <c r="H39" s="93" t="s">
        <v>619</v>
      </c>
      <c r="I39" s="94">
        <v>46406</v>
      </c>
      <c r="J39" s="94">
        <v>46056</v>
      </c>
      <c r="K39" s="94">
        <v>46421</v>
      </c>
      <c r="L39" s="94" t="s">
        <v>180</v>
      </c>
      <c r="M39" s="94" t="s">
        <v>180</v>
      </c>
      <c r="N39" s="94">
        <v>46430</v>
      </c>
      <c r="O39" s="433" t="str">
        <f>IFERROR(IF(VLOOKUP(D39,'Personal Notes'!$B$6:$C$92,2,FALSE)=0,"", VLOOKUP(D39,'Personal Notes'!$B$6:$C$92,2,FALSE)), IFERROR(IF(VLOOKUP(E39,'Personal Notes'!$B$6:$C$92,2,FALSE)=0,"", VLOOKUP(E39,'Personal Notes'!$B$6:$C$92,2,FALSE)), ""))</f>
        <v/>
      </c>
    </row>
    <row r="40" spans="1:15" s="92" customFormat="1" ht="31.2" x14ac:dyDescent="0.3">
      <c r="A40" s="445" t="s">
        <v>592</v>
      </c>
      <c r="B40" s="96" t="s">
        <v>600</v>
      </c>
      <c r="C40" s="96" t="s">
        <v>401</v>
      </c>
      <c r="D40" s="93" t="s">
        <v>531</v>
      </c>
      <c r="E40" s="93" t="s">
        <v>523</v>
      </c>
      <c r="F40" s="93" t="s">
        <v>524</v>
      </c>
      <c r="G40" s="93" t="s">
        <v>192</v>
      </c>
      <c r="H40" s="93" t="s">
        <v>622</v>
      </c>
      <c r="I40" s="94" t="s">
        <v>129</v>
      </c>
      <c r="J40" s="94">
        <v>46056</v>
      </c>
      <c r="K40" s="94">
        <v>46421</v>
      </c>
      <c r="L40" s="94" t="s">
        <v>180</v>
      </c>
      <c r="M40" s="94" t="s">
        <v>180</v>
      </c>
      <c r="N40" s="94" t="s">
        <v>129</v>
      </c>
      <c r="O40" s="433" t="str">
        <f>IFERROR(IF(VLOOKUP(D40,'Personal Notes'!$B$6:$C$92,2,FALSE)=0,"", VLOOKUP(D40,'Personal Notes'!$B$6:$C$92,2,FALSE)), IFERROR(IF(VLOOKUP(E40,'Personal Notes'!$B$6:$C$92,2,FALSE)=0,"", VLOOKUP(E40,'Personal Notes'!$B$6:$C$92,2,FALSE)), ""))</f>
        <v/>
      </c>
    </row>
    <row r="41" spans="1:15" s="92" customFormat="1" ht="93.6" x14ac:dyDescent="0.3">
      <c r="A41" s="445" t="s">
        <v>593</v>
      </c>
      <c r="B41" s="96" t="s">
        <v>600</v>
      </c>
      <c r="C41" s="96" t="s">
        <v>390</v>
      </c>
      <c r="D41" s="93" t="s">
        <v>548</v>
      </c>
      <c r="E41" s="93" t="s">
        <v>526</v>
      </c>
      <c r="F41" s="93" t="s">
        <v>371</v>
      </c>
      <c r="G41" s="93" t="s">
        <v>128</v>
      </c>
      <c r="H41" s="93" t="s">
        <v>625</v>
      </c>
      <c r="I41" s="93" t="s">
        <v>262</v>
      </c>
      <c r="J41" s="93" t="s">
        <v>129</v>
      </c>
      <c r="K41" s="94">
        <v>46447</v>
      </c>
      <c r="L41" s="94" t="s">
        <v>129</v>
      </c>
      <c r="M41" s="93" t="s">
        <v>180</v>
      </c>
      <c r="N41" s="94" t="s">
        <v>129</v>
      </c>
      <c r="O41" s="433" t="str">
        <f>IFERROR(IF(VLOOKUP(D41,'Personal Notes'!$B$6:$C$92,2,FALSE)=0,"", VLOOKUP(D41,'Personal Notes'!$B$6:$C$92,2,FALSE)), IFERROR(IF(VLOOKUP(E41,'Personal Notes'!$B$6:$C$92,2,FALSE)=0,"", VLOOKUP(E41,'Personal Notes'!$B$6:$C$92,2,FALSE)), ""))</f>
        <v/>
      </c>
    </row>
    <row r="42" spans="1:15" s="90" customFormat="1" ht="78" x14ac:dyDescent="0.3">
      <c r="A42" s="445" t="s">
        <v>593</v>
      </c>
      <c r="B42" s="96" t="s">
        <v>600</v>
      </c>
      <c r="C42" s="96" t="s">
        <v>401</v>
      </c>
      <c r="D42" s="93" t="s">
        <v>529</v>
      </c>
      <c r="E42" s="93" t="s">
        <v>484</v>
      </c>
      <c r="F42" s="93" t="s">
        <v>478</v>
      </c>
      <c r="G42" s="93" t="s">
        <v>185</v>
      </c>
      <c r="H42" s="93" t="s">
        <v>618</v>
      </c>
      <c r="I42" s="94" t="s">
        <v>129</v>
      </c>
      <c r="J42" s="94">
        <v>46093</v>
      </c>
      <c r="K42" s="94">
        <v>46447</v>
      </c>
      <c r="L42" s="94" t="s">
        <v>180</v>
      </c>
      <c r="M42" s="94" t="s">
        <v>180</v>
      </c>
      <c r="N42" s="94" t="s">
        <v>129</v>
      </c>
      <c r="O42" s="433" t="str">
        <f>IFERROR(IF(VLOOKUP(D42,'Personal Notes'!$B$6:$C$92,2,FALSE)=0,"", VLOOKUP(D42,'Personal Notes'!$B$6:$C$92,2,FALSE)), IFERROR(IF(VLOOKUP(E42,'Personal Notes'!$B$6:$C$92,2,FALSE)=0,"", VLOOKUP(E42,'Personal Notes'!$B$6:$C$92,2,FALSE)), ""))</f>
        <v/>
      </c>
    </row>
    <row r="43" spans="1:15" s="90" customFormat="1" ht="31.2" x14ac:dyDescent="0.3">
      <c r="A43" s="445" t="s">
        <v>593</v>
      </c>
      <c r="B43" s="96" t="s">
        <v>604</v>
      </c>
      <c r="C43" s="96" t="s">
        <v>390</v>
      </c>
      <c r="D43" s="93" t="s">
        <v>540</v>
      </c>
      <c r="E43" s="93" t="s">
        <v>455</v>
      </c>
      <c r="F43" s="93" t="s">
        <v>209</v>
      </c>
      <c r="G43" s="93" t="s">
        <v>124</v>
      </c>
      <c r="H43" s="93" t="s">
        <v>245</v>
      </c>
      <c r="I43" s="94">
        <v>46441</v>
      </c>
      <c r="J43" s="93" t="s">
        <v>129</v>
      </c>
      <c r="K43" s="94">
        <v>46453</v>
      </c>
      <c r="L43" s="93" t="s">
        <v>246</v>
      </c>
      <c r="M43" s="93" t="s">
        <v>129</v>
      </c>
      <c r="N43" s="93" t="s">
        <v>129</v>
      </c>
      <c r="O43" s="433" t="str">
        <f>IFERROR(IF(VLOOKUP(D43,'Personal Notes'!$B$6:$C$92,2,FALSE)=0,"", VLOOKUP(D43,'Personal Notes'!$B$6:$C$92,2,FALSE)), IFERROR(IF(VLOOKUP(E43,'Personal Notes'!$B$6:$C$92,2,FALSE)=0,"", VLOOKUP(E43,'Personal Notes'!$B$6:$C$92,2,FALSE)), ""))</f>
        <v/>
      </c>
    </row>
    <row r="44" spans="1:15" s="90" customFormat="1" ht="78" x14ac:dyDescent="0.3">
      <c r="A44" s="445" t="s">
        <v>593</v>
      </c>
      <c r="B44" s="96" t="s">
        <v>600</v>
      </c>
      <c r="C44" s="96" t="s">
        <v>6</v>
      </c>
      <c r="D44" s="93" t="s">
        <v>531</v>
      </c>
      <c r="E44" s="93" t="s">
        <v>613</v>
      </c>
      <c r="F44" s="93" t="s">
        <v>411</v>
      </c>
      <c r="G44" s="93" t="s">
        <v>192</v>
      </c>
      <c r="H44" s="93" t="s">
        <v>619</v>
      </c>
      <c r="I44" s="94">
        <v>46463</v>
      </c>
      <c r="J44" s="94">
        <v>46093</v>
      </c>
      <c r="K44" s="94">
        <v>46463</v>
      </c>
      <c r="L44" s="94" t="s">
        <v>180</v>
      </c>
      <c r="M44" s="94" t="s">
        <v>180</v>
      </c>
      <c r="N44" s="94">
        <v>46471</v>
      </c>
      <c r="O44" s="433" t="str">
        <f>IFERROR(IF(VLOOKUP(D44,'Personal Notes'!$B$6:$C$92,2,FALSE)=0,"", VLOOKUP(D44,'Personal Notes'!$B$6:$C$92,2,FALSE)), IFERROR(IF(VLOOKUP(E44,'Personal Notes'!$B$6:$C$92,2,FALSE)=0,"", VLOOKUP(E44,'Personal Notes'!$B$6:$C$92,2,FALSE)), ""))</f>
        <v/>
      </c>
    </row>
    <row r="45" spans="1:15" s="90" customFormat="1" ht="78" x14ac:dyDescent="0.3">
      <c r="A45" s="445" t="s">
        <v>594</v>
      </c>
      <c r="B45" s="96" t="s">
        <v>600</v>
      </c>
      <c r="C45" s="96" t="s">
        <v>6</v>
      </c>
      <c r="D45" s="93" t="s">
        <v>531</v>
      </c>
      <c r="E45" s="93" t="s">
        <v>98</v>
      </c>
      <c r="F45" s="93" t="s">
        <v>411</v>
      </c>
      <c r="G45" s="93" t="s">
        <v>176</v>
      </c>
      <c r="H45" s="93" t="s">
        <v>619</v>
      </c>
      <c r="I45" s="94" t="s">
        <v>598</v>
      </c>
      <c r="J45" s="94">
        <v>46142</v>
      </c>
      <c r="K45" s="94">
        <v>46479</v>
      </c>
      <c r="L45" s="94" t="s">
        <v>180</v>
      </c>
      <c r="M45" s="94" t="s">
        <v>180</v>
      </c>
      <c r="N45" s="94" t="s">
        <v>129</v>
      </c>
      <c r="O45" s="433" t="str">
        <f>IFERROR(IF(VLOOKUP(D45,'Personal Notes'!$B$6:$C$92,2,FALSE)=0,"", VLOOKUP(D45,'Personal Notes'!$B$6:$C$92,2,FALSE)), IFERROR(IF(VLOOKUP(E45,'Personal Notes'!$B$6:$C$92,2,FALSE)=0,"", VLOOKUP(E45,'Personal Notes'!$B$6:$C$92,2,FALSE)), ""))</f>
        <v/>
      </c>
    </row>
    <row r="46" spans="1:15" s="90" customFormat="1" ht="46.8" x14ac:dyDescent="0.3">
      <c r="A46" s="445" t="s">
        <v>594</v>
      </c>
      <c r="B46" s="96" t="s">
        <v>600</v>
      </c>
      <c r="C46" s="96" t="s">
        <v>6</v>
      </c>
      <c r="D46" s="93" t="s">
        <v>531</v>
      </c>
      <c r="E46" s="93" t="s">
        <v>97</v>
      </c>
      <c r="F46" s="93" t="s">
        <v>411</v>
      </c>
      <c r="G46" s="93" t="s">
        <v>180</v>
      </c>
      <c r="H46" s="93" t="s">
        <v>620</v>
      </c>
      <c r="I46" s="94">
        <v>46479</v>
      </c>
      <c r="J46" s="94">
        <v>46114</v>
      </c>
      <c r="K46" s="94">
        <v>46479</v>
      </c>
      <c r="L46" s="94" t="s">
        <v>180</v>
      </c>
      <c r="M46" s="94" t="s">
        <v>180</v>
      </c>
      <c r="N46" s="94">
        <v>46500</v>
      </c>
      <c r="O46" s="433" t="str">
        <f>IFERROR(IF(VLOOKUP(D46,'Personal Notes'!$B$6:$C$92,2,FALSE)=0,"", VLOOKUP(D46,'Personal Notes'!$B$6:$C$92,2,FALSE)), IFERROR(IF(VLOOKUP(E46,'Personal Notes'!$B$6:$C$92,2,FALSE)=0,"", VLOOKUP(E46,'Personal Notes'!$B$6:$C$92,2,FALSE)), ""))</f>
        <v/>
      </c>
    </row>
    <row r="47" spans="1:15" s="90" customFormat="1" ht="78" x14ac:dyDescent="0.3">
      <c r="A47" s="445" t="s">
        <v>594</v>
      </c>
      <c r="B47" s="96" t="s">
        <v>600</v>
      </c>
      <c r="C47" s="96" t="s">
        <v>6</v>
      </c>
      <c r="D47" s="93" t="s">
        <v>531</v>
      </c>
      <c r="E47" s="93" t="s">
        <v>614</v>
      </c>
      <c r="F47" s="93" t="s">
        <v>411</v>
      </c>
      <c r="G47" s="93" t="s">
        <v>197</v>
      </c>
      <c r="H47" s="93" t="s">
        <v>619</v>
      </c>
      <c r="I47" s="94">
        <v>46484</v>
      </c>
      <c r="J47" s="94">
        <v>46113</v>
      </c>
      <c r="K47" s="94">
        <v>46484</v>
      </c>
      <c r="L47" s="94" t="s">
        <v>180</v>
      </c>
      <c r="M47" s="94" t="s">
        <v>180</v>
      </c>
      <c r="N47" s="94">
        <v>46491</v>
      </c>
      <c r="O47" s="433" t="str">
        <f>IFERROR(IF(VLOOKUP(D47,'Personal Notes'!$B$6:$C$92,2,FALSE)=0,"", VLOOKUP(D47,'Personal Notes'!$B$6:$C$92,2,FALSE)), IFERROR(IF(VLOOKUP(E47,'Personal Notes'!$B$6:$C$92,2,FALSE)=0,"", VLOOKUP(E47,'Personal Notes'!$B$6:$C$92,2,FALSE)), ""))</f>
        <v/>
      </c>
    </row>
    <row r="48" spans="1:15" s="90" customFormat="1" ht="31.2" x14ac:dyDescent="0.3">
      <c r="A48" s="445" t="s">
        <v>594</v>
      </c>
      <c r="B48" s="96" t="s">
        <v>600</v>
      </c>
      <c r="C48" s="96" t="s">
        <v>390</v>
      </c>
      <c r="D48" s="93" t="s">
        <v>550</v>
      </c>
      <c r="E48" s="93" t="s">
        <v>268</v>
      </c>
      <c r="F48" s="93" t="s">
        <v>216</v>
      </c>
      <c r="G48" s="93" t="s">
        <v>124</v>
      </c>
      <c r="H48" s="93" t="s">
        <v>269</v>
      </c>
      <c r="I48" s="93" t="s">
        <v>262</v>
      </c>
      <c r="J48" s="93" t="s">
        <v>129</v>
      </c>
      <c r="K48" s="94">
        <v>46487</v>
      </c>
      <c r="L48" s="94" t="s">
        <v>129</v>
      </c>
      <c r="M48" s="93" t="s">
        <v>270</v>
      </c>
      <c r="N48" s="94">
        <v>46487</v>
      </c>
      <c r="O48" s="433" t="str">
        <f>IFERROR(IF(VLOOKUP(D48,'Personal Notes'!$B$6:$C$92,2,FALSE)=0,"", VLOOKUP(D48,'Personal Notes'!$B$6:$C$92,2,FALSE)), IFERROR(IF(VLOOKUP(E48,'Personal Notes'!$B$6:$C$92,2,FALSE)=0,"", VLOOKUP(E48,'Personal Notes'!$B$6:$C$92,2,FALSE)), ""))</f>
        <v/>
      </c>
    </row>
    <row r="49" spans="1:15" s="90" customFormat="1" ht="31.2" x14ac:dyDescent="0.3">
      <c r="A49" s="445" t="s">
        <v>594</v>
      </c>
      <c r="B49" s="96" t="s">
        <v>600</v>
      </c>
      <c r="C49" s="96" t="s">
        <v>390</v>
      </c>
      <c r="D49" s="93" t="s">
        <v>563</v>
      </c>
      <c r="E49" s="93" t="s">
        <v>169</v>
      </c>
      <c r="F49" s="93" t="s">
        <v>645</v>
      </c>
      <c r="G49" s="93" t="s">
        <v>124</v>
      </c>
      <c r="H49" s="93" t="s">
        <v>171</v>
      </c>
      <c r="I49" s="94">
        <v>46479</v>
      </c>
      <c r="J49" s="93" t="s">
        <v>129</v>
      </c>
      <c r="K49" s="94">
        <v>46507</v>
      </c>
      <c r="L49" s="94" t="s">
        <v>294</v>
      </c>
      <c r="M49" s="93" t="s">
        <v>270</v>
      </c>
      <c r="N49" s="94" t="s">
        <v>129</v>
      </c>
      <c r="O49" s="433" t="str">
        <f>IFERROR(IF(VLOOKUP(D49,'Personal Notes'!$B$6:$C$92,2,FALSE)=0,"", VLOOKUP(D49,'Personal Notes'!$B$6:$C$92,2,FALSE)), IFERROR(IF(VLOOKUP(E49,'Personal Notes'!$B$6:$C$92,2,FALSE)=0,"", VLOOKUP(E49,'Personal Notes'!$B$6:$C$92,2,FALSE)), ""))</f>
        <v/>
      </c>
    </row>
    <row r="50" spans="1:15" s="90" customFormat="1" ht="31.2" x14ac:dyDescent="0.3">
      <c r="A50" s="445" t="s">
        <v>595</v>
      </c>
      <c r="B50" s="96" t="s">
        <v>600</v>
      </c>
      <c r="C50" s="96" t="s">
        <v>401</v>
      </c>
      <c r="D50" s="93" t="s">
        <v>531</v>
      </c>
      <c r="E50" s="93" t="s">
        <v>475</v>
      </c>
      <c r="F50" s="93" t="s">
        <v>411</v>
      </c>
      <c r="G50" s="93" t="s">
        <v>185</v>
      </c>
      <c r="H50" s="93" t="s">
        <v>622</v>
      </c>
      <c r="I50" s="94" t="s">
        <v>129</v>
      </c>
      <c r="J50" s="94">
        <v>46149</v>
      </c>
      <c r="K50" s="94">
        <v>46513</v>
      </c>
      <c r="L50" s="94" t="s">
        <v>180</v>
      </c>
      <c r="M50" s="94" t="s">
        <v>180</v>
      </c>
      <c r="N50" s="94" t="s">
        <v>129</v>
      </c>
      <c r="O50" s="433" t="str">
        <f>IFERROR(IF(VLOOKUP(D50,'Personal Notes'!$B$6:$C$92,2,FALSE)=0,"", VLOOKUP(D50,'Personal Notes'!$B$6:$C$92,2,FALSE)), IFERROR(IF(VLOOKUP(E50,'Personal Notes'!$B$6:$C$92,2,FALSE)=0,"", VLOOKUP(E50,'Personal Notes'!$B$6:$C$92,2,FALSE)), ""))</f>
        <v/>
      </c>
    </row>
    <row r="51" spans="1:15" s="90" customFormat="1" ht="78" x14ac:dyDescent="0.3">
      <c r="A51" s="445" t="s">
        <v>595</v>
      </c>
      <c r="B51" s="96" t="s">
        <v>600</v>
      </c>
      <c r="C51" s="96" t="s">
        <v>6</v>
      </c>
      <c r="D51" s="93" t="s">
        <v>531</v>
      </c>
      <c r="E51" s="93" t="s">
        <v>458</v>
      </c>
      <c r="F51" s="93" t="s">
        <v>411</v>
      </c>
      <c r="G51" s="93" t="s">
        <v>199</v>
      </c>
      <c r="H51" s="93" t="s">
        <v>619</v>
      </c>
      <c r="I51" s="94" t="s">
        <v>615</v>
      </c>
      <c r="J51" s="94">
        <v>46149</v>
      </c>
      <c r="K51" s="94">
        <v>46520</v>
      </c>
      <c r="L51" s="94" t="s">
        <v>180</v>
      </c>
      <c r="M51" s="94" t="s">
        <v>180</v>
      </c>
      <c r="N51" s="94" t="s">
        <v>129</v>
      </c>
      <c r="O51" s="433" t="str">
        <f>IFERROR(IF(VLOOKUP(D51,'Personal Notes'!$B$6:$C$92,2,FALSE)=0,"", VLOOKUP(D51,'Personal Notes'!$B$6:$C$92,2,FALSE)), IFERROR(IF(VLOOKUP(E51,'Personal Notes'!$B$6:$C$92,2,FALSE)=0,"", VLOOKUP(E51,'Personal Notes'!$B$6:$C$92,2,FALSE)), ""))</f>
        <v/>
      </c>
    </row>
    <row r="52" spans="1:15" s="90" customFormat="1" ht="78" x14ac:dyDescent="0.3">
      <c r="A52" s="445" t="s">
        <v>595</v>
      </c>
      <c r="B52" s="96" t="s">
        <v>600</v>
      </c>
      <c r="C52" s="96" t="s">
        <v>6</v>
      </c>
      <c r="D52" s="93" t="s">
        <v>531</v>
      </c>
      <c r="E52" s="93" t="s">
        <v>100</v>
      </c>
      <c r="F52" s="93" t="s">
        <v>411</v>
      </c>
      <c r="G52" s="93" t="s">
        <v>176</v>
      </c>
      <c r="H52" s="93" t="s">
        <v>619</v>
      </c>
      <c r="I52" s="94" t="s">
        <v>616</v>
      </c>
      <c r="J52" s="94">
        <v>46142</v>
      </c>
      <c r="K52" s="94">
        <v>46520</v>
      </c>
      <c r="L52" s="94" t="s">
        <v>180</v>
      </c>
      <c r="M52" s="94" t="s">
        <v>180</v>
      </c>
      <c r="N52" s="94" t="s">
        <v>129</v>
      </c>
      <c r="O52" s="433" t="str">
        <f>IFERROR(IF(VLOOKUP(D52,'Personal Notes'!$B$6:$C$92,2,FALSE)=0,"", VLOOKUP(D52,'Personal Notes'!$B$6:$C$92,2,FALSE)), IFERROR(IF(VLOOKUP(E52,'Personal Notes'!$B$6:$C$92,2,FALSE)=0,"", VLOOKUP(E52,'Personal Notes'!$B$6:$C$92,2,FALSE)), ""))</f>
        <v/>
      </c>
    </row>
    <row r="53" spans="1:15" s="90" customFormat="1" ht="78" x14ac:dyDescent="0.3">
      <c r="A53" s="445" t="s">
        <v>595</v>
      </c>
      <c r="B53" s="96" t="s">
        <v>600</v>
      </c>
      <c r="C53" s="96" t="s">
        <v>6</v>
      </c>
      <c r="D53" s="93" t="s">
        <v>531</v>
      </c>
      <c r="E53" s="93" t="s">
        <v>459</v>
      </c>
      <c r="F53" s="93" t="s">
        <v>411</v>
      </c>
      <c r="G53" s="93" t="s">
        <v>199</v>
      </c>
      <c r="H53" s="93" t="s">
        <v>619</v>
      </c>
      <c r="I53" s="94" t="s">
        <v>616</v>
      </c>
      <c r="J53" s="94">
        <v>46149</v>
      </c>
      <c r="K53" s="94">
        <v>46520</v>
      </c>
      <c r="L53" s="94" t="s">
        <v>180</v>
      </c>
      <c r="M53" s="94" t="s">
        <v>180</v>
      </c>
      <c r="N53" s="94" t="s">
        <v>129</v>
      </c>
      <c r="O53" s="433" t="str">
        <f>IFERROR(IF(VLOOKUP(D53,'Personal Notes'!$B$6:$C$92,2,FALSE)=0,"", VLOOKUP(D53,'Personal Notes'!$B$6:$C$92,2,FALSE)), IFERROR(IF(VLOOKUP(E53,'Personal Notes'!$B$6:$C$92,2,FALSE)=0,"", VLOOKUP(E53,'Personal Notes'!$B$6:$C$92,2,FALSE)), ""))</f>
        <v/>
      </c>
    </row>
    <row r="54" spans="1:15" s="90" customFormat="1" ht="78" x14ac:dyDescent="0.3">
      <c r="A54" s="445" t="s">
        <v>595</v>
      </c>
      <c r="B54" s="96" t="s">
        <v>600</v>
      </c>
      <c r="C54" s="96" t="s">
        <v>6</v>
      </c>
      <c r="D54" s="93" t="s">
        <v>531</v>
      </c>
      <c r="E54" s="93" t="s">
        <v>460</v>
      </c>
      <c r="F54" s="93" t="s">
        <v>411</v>
      </c>
      <c r="G54" s="93" t="s">
        <v>199</v>
      </c>
      <c r="H54" s="93" t="s">
        <v>619</v>
      </c>
      <c r="I54" s="94" t="s">
        <v>616</v>
      </c>
      <c r="J54" s="94">
        <v>46149</v>
      </c>
      <c r="K54" s="94">
        <v>46520</v>
      </c>
      <c r="L54" s="94" t="s">
        <v>180</v>
      </c>
      <c r="M54" s="94" t="s">
        <v>180</v>
      </c>
      <c r="N54" s="94" t="s">
        <v>129</v>
      </c>
      <c r="O54" s="433" t="str">
        <f>IFERROR(IF(VLOOKUP(D54,'Personal Notes'!$B$6:$C$92,2,FALSE)=0,"", VLOOKUP(D54,'Personal Notes'!$B$6:$C$92,2,FALSE)), IFERROR(IF(VLOOKUP(E54,'Personal Notes'!$B$6:$C$92,2,FALSE)=0,"", VLOOKUP(E54,'Personal Notes'!$B$6:$C$92,2,FALSE)), ""))</f>
        <v/>
      </c>
    </row>
    <row r="55" spans="1:15" s="90" customFormat="1" ht="46.8" x14ac:dyDescent="0.3">
      <c r="A55" s="445" t="s">
        <v>595</v>
      </c>
      <c r="B55" s="96" t="s">
        <v>600</v>
      </c>
      <c r="C55" s="96" t="s">
        <v>401</v>
      </c>
      <c r="D55" s="93" t="s">
        <v>531</v>
      </c>
      <c r="E55" s="93" t="s">
        <v>485</v>
      </c>
      <c r="F55" s="93" t="s">
        <v>411</v>
      </c>
      <c r="G55" s="93" t="s">
        <v>185</v>
      </c>
      <c r="H55" s="93" t="s">
        <v>618</v>
      </c>
      <c r="I55" s="94" t="s">
        <v>129</v>
      </c>
      <c r="J55" s="94">
        <v>46168</v>
      </c>
      <c r="K55" s="94">
        <v>46534</v>
      </c>
      <c r="L55" s="94" t="s">
        <v>180</v>
      </c>
      <c r="M55" s="94" t="s">
        <v>180</v>
      </c>
      <c r="N55" s="94" t="s">
        <v>129</v>
      </c>
      <c r="O55" s="433" t="str">
        <f>IFERROR(IF(VLOOKUP(D55,'Personal Notes'!$B$6:$C$92,2,FALSE)=0,"", VLOOKUP(D55,'Personal Notes'!$B$6:$C$92,2,FALSE)), IFERROR(IF(VLOOKUP(E55,'Personal Notes'!$B$6:$C$92,2,FALSE)=0,"", VLOOKUP(E55,'Personal Notes'!$B$6:$C$92,2,FALSE)), ""))</f>
        <v/>
      </c>
    </row>
    <row r="56" spans="1:15" ht="78" x14ac:dyDescent="0.3">
      <c r="A56" s="445" t="s">
        <v>595</v>
      </c>
      <c r="B56" s="96" t="s">
        <v>600</v>
      </c>
      <c r="C56" s="93" t="s">
        <v>6</v>
      </c>
      <c r="D56" s="93" t="s">
        <v>531</v>
      </c>
      <c r="E56" s="93" t="s">
        <v>461</v>
      </c>
      <c r="F56" s="93" t="s">
        <v>411</v>
      </c>
      <c r="G56" s="93" t="s">
        <v>200</v>
      </c>
      <c r="H56" s="93" t="s">
        <v>619</v>
      </c>
      <c r="I56" s="94">
        <v>46507</v>
      </c>
      <c r="J56" s="94">
        <v>46168</v>
      </c>
      <c r="K56" s="94">
        <v>46534</v>
      </c>
      <c r="L56" s="94" t="s">
        <v>180</v>
      </c>
      <c r="M56" s="94" t="s">
        <v>180</v>
      </c>
      <c r="N56" s="94">
        <v>46550</v>
      </c>
      <c r="O56" s="433" t="str">
        <f>IFERROR(IF(VLOOKUP(D56,'Personal Notes'!$B$6:$C$92,2,FALSE)=0,"", VLOOKUP(D56,'Personal Notes'!$B$6:$C$92,2,FALSE)), IFERROR(IF(VLOOKUP(E56,'Personal Notes'!$B$6:$C$92,2,FALSE)=0,"", VLOOKUP(E56,'Personal Notes'!$B$6:$C$92,2,FALSE)), ""))</f>
        <v/>
      </c>
    </row>
    <row r="57" spans="1:15" ht="78" x14ac:dyDescent="0.3">
      <c r="A57" s="445" t="s">
        <v>595</v>
      </c>
      <c r="B57" s="96" t="s">
        <v>600</v>
      </c>
      <c r="C57" s="93" t="s">
        <v>6</v>
      </c>
      <c r="D57" s="93" t="s">
        <v>531</v>
      </c>
      <c r="E57" s="93" t="s">
        <v>111</v>
      </c>
      <c r="F57" s="93" t="s">
        <v>411</v>
      </c>
      <c r="G57" s="93" t="s">
        <v>185</v>
      </c>
      <c r="H57" s="93" t="s">
        <v>623</v>
      </c>
      <c r="I57" s="94">
        <v>46514</v>
      </c>
      <c r="J57" s="94">
        <v>46168</v>
      </c>
      <c r="K57" s="94">
        <v>46534</v>
      </c>
      <c r="L57" s="94" t="s">
        <v>180</v>
      </c>
      <c r="M57" s="94" t="s">
        <v>180</v>
      </c>
      <c r="N57" s="94" t="s">
        <v>129</v>
      </c>
      <c r="O57" s="433" t="str">
        <f>IFERROR(IF(VLOOKUP(D57,'Personal Notes'!$B$6:$C$92,2,FALSE)=0,"", VLOOKUP(D57,'Personal Notes'!$B$6:$C$92,2,FALSE)), IFERROR(IF(VLOOKUP(E57,'Personal Notes'!$B$6:$C$92,2,FALSE)=0,"", VLOOKUP(E57,'Personal Notes'!$B$6:$C$92,2,FALSE)), ""))</f>
        <v/>
      </c>
    </row>
    <row r="58" spans="1:15" ht="78" x14ac:dyDescent="0.3">
      <c r="A58" s="445" t="s">
        <v>595</v>
      </c>
      <c r="B58" s="96" t="s">
        <v>600</v>
      </c>
      <c r="C58" s="93" t="s">
        <v>6</v>
      </c>
      <c r="D58" s="93" t="s">
        <v>531</v>
      </c>
      <c r="E58" s="93" t="s">
        <v>462</v>
      </c>
      <c r="F58" s="93" t="s">
        <v>411</v>
      </c>
      <c r="G58" s="93" t="s">
        <v>199</v>
      </c>
      <c r="H58" s="93" t="s">
        <v>619</v>
      </c>
      <c r="I58" s="94">
        <v>46514</v>
      </c>
      <c r="J58" s="94">
        <v>46168</v>
      </c>
      <c r="K58" s="94">
        <v>46534</v>
      </c>
      <c r="L58" s="94" t="s">
        <v>180</v>
      </c>
      <c r="M58" s="94" t="s">
        <v>180</v>
      </c>
      <c r="N58" s="94">
        <v>46550</v>
      </c>
      <c r="O58" s="433" t="str">
        <f>IFERROR(IF(VLOOKUP(D58,'Personal Notes'!$B$6:$C$92,2,FALSE)=0,"", VLOOKUP(D58,'Personal Notes'!$B$6:$C$92,2,FALSE)), IFERROR(IF(VLOOKUP(E58,'Personal Notes'!$B$6:$C$92,2,FALSE)=0,"", VLOOKUP(E58,'Personal Notes'!$B$6:$C$92,2,FALSE)), ""))</f>
        <v/>
      </c>
    </row>
    <row r="59" spans="1:15" ht="78" x14ac:dyDescent="0.3">
      <c r="A59" s="445" t="s">
        <v>595</v>
      </c>
      <c r="B59" s="96" t="s">
        <v>600</v>
      </c>
      <c r="C59" s="93" t="s">
        <v>6</v>
      </c>
      <c r="D59" s="93" t="s">
        <v>531</v>
      </c>
      <c r="E59" s="93" t="s">
        <v>463</v>
      </c>
      <c r="F59" s="93" t="s">
        <v>411</v>
      </c>
      <c r="G59" s="93" t="s">
        <v>199</v>
      </c>
      <c r="H59" s="93" t="s">
        <v>619</v>
      </c>
      <c r="I59" s="94">
        <v>46514</v>
      </c>
      <c r="J59" s="94">
        <v>46168</v>
      </c>
      <c r="K59" s="94">
        <v>46534</v>
      </c>
      <c r="L59" s="94" t="s">
        <v>180</v>
      </c>
      <c r="M59" s="94" t="s">
        <v>180</v>
      </c>
      <c r="N59" s="94">
        <v>46550</v>
      </c>
      <c r="O59" s="433" t="str">
        <f>IFERROR(IF(VLOOKUP(D59,'Personal Notes'!$B$6:$C$92,2,FALSE)=0,"", VLOOKUP(D59,'Personal Notes'!$B$6:$C$92,2,FALSE)), IFERROR(IF(VLOOKUP(E59,'Personal Notes'!$B$6:$C$92,2,FALSE)=0,"", VLOOKUP(E59,'Personal Notes'!$B$6:$C$92,2,FALSE)), ""))</f>
        <v/>
      </c>
    </row>
    <row r="60" spans="1:15" ht="78" x14ac:dyDescent="0.3">
      <c r="A60" s="445" t="s">
        <v>595</v>
      </c>
      <c r="B60" s="96" t="s">
        <v>600</v>
      </c>
      <c r="C60" s="93" t="s">
        <v>6</v>
      </c>
      <c r="D60" s="93" t="s">
        <v>531</v>
      </c>
      <c r="E60" s="93" t="s">
        <v>464</v>
      </c>
      <c r="F60" s="93" t="s">
        <v>411</v>
      </c>
      <c r="G60" s="93" t="s">
        <v>124</v>
      </c>
      <c r="H60" s="93" t="s">
        <v>619</v>
      </c>
      <c r="I60" s="94" t="s">
        <v>617</v>
      </c>
      <c r="J60" s="94">
        <v>46168</v>
      </c>
      <c r="K60" s="94">
        <v>46534</v>
      </c>
      <c r="L60" s="94" t="s">
        <v>180</v>
      </c>
      <c r="M60" s="94" t="s">
        <v>180</v>
      </c>
      <c r="N60" s="94" t="s">
        <v>129</v>
      </c>
      <c r="O60" s="433" t="str">
        <f>IFERROR(IF(VLOOKUP(D60,'Personal Notes'!$B$6:$C$92,2,FALSE)=0,"", VLOOKUP(D60,'Personal Notes'!$B$6:$C$92,2,FALSE)), IFERROR(IF(VLOOKUP(E60,'Personal Notes'!$B$6:$C$92,2,FALSE)=0,"", VLOOKUP(E60,'Personal Notes'!$B$6:$C$92,2,FALSE)), ""))</f>
        <v/>
      </c>
    </row>
    <row r="61" spans="1:15" ht="78" x14ac:dyDescent="0.3">
      <c r="A61" s="445" t="s">
        <v>595</v>
      </c>
      <c r="B61" s="96" t="s">
        <v>600</v>
      </c>
      <c r="C61" s="93" t="s">
        <v>6</v>
      </c>
      <c r="D61" s="93" t="s">
        <v>531</v>
      </c>
      <c r="E61" s="93" t="s">
        <v>108</v>
      </c>
      <c r="F61" s="93" t="s">
        <v>411</v>
      </c>
      <c r="G61" s="93" t="s">
        <v>201</v>
      </c>
      <c r="H61" s="93" t="s">
        <v>619</v>
      </c>
      <c r="I61" s="94" t="s">
        <v>617</v>
      </c>
      <c r="J61" s="94">
        <v>46168</v>
      </c>
      <c r="K61" s="94">
        <v>46534</v>
      </c>
      <c r="L61" s="94" t="s">
        <v>180</v>
      </c>
      <c r="M61" s="94" t="s">
        <v>180</v>
      </c>
      <c r="N61" s="94" t="s">
        <v>198</v>
      </c>
      <c r="O61" s="433" t="str">
        <f>IFERROR(IF(VLOOKUP(D61,'Personal Notes'!$B$6:$C$92,2,FALSE)=0,"", VLOOKUP(D61,'Personal Notes'!$B$6:$C$92,2,FALSE)), IFERROR(IF(VLOOKUP(E61,'Personal Notes'!$B$6:$C$92,2,FALSE)=0,"", VLOOKUP(E61,'Personal Notes'!$B$6:$C$92,2,FALSE)), ""))</f>
        <v/>
      </c>
    </row>
    <row r="62" spans="1:15" ht="78" x14ac:dyDescent="0.3">
      <c r="A62" s="445" t="s">
        <v>595</v>
      </c>
      <c r="B62" s="96" t="s">
        <v>600</v>
      </c>
      <c r="C62" s="93" t="s">
        <v>6</v>
      </c>
      <c r="D62" s="93" t="s">
        <v>531</v>
      </c>
      <c r="E62" s="93" t="s">
        <v>110</v>
      </c>
      <c r="F62" s="93" t="s">
        <v>411</v>
      </c>
      <c r="G62" s="93" t="s">
        <v>202</v>
      </c>
      <c r="H62" s="93" t="s">
        <v>619</v>
      </c>
      <c r="I62" s="94" t="s">
        <v>617</v>
      </c>
      <c r="J62" s="94">
        <v>46168</v>
      </c>
      <c r="K62" s="94">
        <v>46534</v>
      </c>
      <c r="L62" s="94" t="s">
        <v>180</v>
      </c>
      <c r="M62" s="94" t="s">
        <v>180</v>
      </c>
      <c r="N62" s="94">
        <v>46549</v>
      </c>
      <c r="O62" s="433" t="str">
        <f>IFERROR(IF(VLOOKUP(D62,'Personal Notes'!$B$6:$C$92,2,FALSE)=0,"", VLOOKUP(D62,'Personal Notes'!$B$6:$C$92,2,FALSE)), IFERROR(IF(VLOOKUP(E62,'Personal Notes'!$B$6:$C$92,2,FALSE)=0,"", VLOOKUP(E62,'Personal Notes'!$B$6:$C$92,2,FALSE)), ""))</f>
        <v/>
      </c>
    </row>
    <row r="63" spans="1:15" ht="46.8" x14ac:dyDescent="0.3">
      <c r="A63" s="445" t="s">
        <v>596</v>
      </c>
      <c r="B63" s="96" t="s">
        <v>600</v>
      </c>
      <c r="C63" s="93" t="s">
        <v>390</v>
      </c>
      <c r="D63" s="93" t="s">
        <v>551</v>
      </c>
      <c r="E63" s="93" t="s">
        <v>272</v>
      </c>
      <c r="F63" s="93" t="s">
        <v>273</v>
      </c>
      <c r="G63" s="93" t="s">
        <v>124</v>
      </c>
      <c r="H63" s="93" t="s">
        <v>180</v>
      </c>
      <c r="I63" s="94" t="s">
        <v>262</v>
      </c>
      <c r="J63" s="93" t="s">
        <v>129</v>
      </c>
      <c r="K63" s="94">
        <v>46542</v>
      </c>
      <c r="L63" s="94" t="s">
        <v>129</v>
      </c>
      <c r="M63" s="93" t="s">
        <v>270</v>
      </c>
      <c r="N63" s="94">
        <v>46549</v>
      </c>
      <c r="O63" s="433" t="str">
        <f>IFERROR(IF(VLOOKUP(D63,'Personal Notes'!$B$6:$C$92,2,FALSE)=0,"", VLOOKUP(D63,'Personal Notes'!$B$6:$C$92,2,FALSE)), IFERROR(IF(VLOOKUP(E63,'Personal Notes'!$B$6:$C$92,2,FALSE)=0,"", VLOOKUP(E63,'Personal Notes'!$B$6:$C$92,2,FALSE)), ""))</f>
        <v/>
      </c>
    </row>
    <row r="64" spans="1:15" ht="78" x14ac:dyDescent="0.3">
      <c r="A64" s="445" t="s">
        <v>596</v>
      </c>
      <c r="B64" s="96" t="s">
        <v>600</v>
      </c>
      <c r="C64" s="93" t="s">
        <v>6</v>
      </c>
      <c r="D64" s="93" t="s">
        <v>531</v>
      </c>
      <c r="E64" s="93" t="s">
        <v>465</v>
      </c>
      <c r="F64" s="93" t="s">
        <v>411</v>
      </c>
      <c r="G64" s="93" t="s">
        <v>124</v>
      </c>
      <c r="H64" s="93" t="s">
        <v>619</v>
      </c>
      <c r="I64" s="94">
        <v>46535</v>
      </c>
      <c r="J64" s="94">
        <v>46183</v>
      </c>
      <c r="K64" s="94">
        <v>46552</v>
      </c>
      <c r="L64" s="94" t="s">
        <v>180</v>
      </c>
      <c r="M64" s="94" t="s">
        <v>180</v>
      </c>
      <c r="N64" s="94">
        <v>46558</v>
      </c>
      <c r="O64" s="433" t="str">
        <f>IFERROR(IF(VLOOKUP(D64,'Personal Notes'!$B$6:$C$92,2,FALSE)=0,"", VLOOKUP(D64,'Personal Notes'!$B$6:$C$92,2,FALSE)), IFERROR(IF(VLOOKUP(E64,'Personal Notes'!$B$6:$C$92,2,FALSE)=0,"", VLOOKUP(E64,'Personal Notes'!$B$6:$C$92,2,FALSE)), ""))</f>
        <v/>
      </c>
    </row>
    <row r="65" spans="1:15" ht="78" x14ac:dyDescent="0.3">
      <c r="A65" s="445" t="s">
        <v>596</v>
      </c>
      <c r="B65" s="96" t="s">
        <v>600</v>
      </c>
      <c r="C65" s="93" t="s">
        <v>6</v>
      </c>
      <c r="D65" s="93" t="s">
        <v>531</v>
      </c>
      <c r="E65" s="93" t="s">
        <v>112</v>
      </c>
      <c r="F65" s="93" t="s">
        <v>411</v>
      </c>
      <c r="G65" s="93" t="s">
        <v>204</v>
      </c>
      <c r="H65" s="93" t="s">
        <v>619</v>
      </c>
      <c r="I65" s="94">
        <v>46535</v>
      </c>
      <c r="J65" s="94">
        <v>46183</v>
      </c>
      <c r="K65" s="94">
        <v>46552</v>
      </c>
      <c r="L65" s="94" t="s">
        <v>180</v>
      </c>
      <c r="M65" s="94" t="s">
        <v>180</v>
      </c>
      <c r="N65" s="94">
        <v>46558</v>
      </c>
      <c r="O65" s="433" t="str">
        <f>IFERROR(IF(VLOOKUP(D65,'Personal Notes'!$B$6:$C$92,2,FALSE)=0,"", VLOOKUP(D65,'Personal Notes'!$B$6:$C$92,2,FALSE)), IFERROR(IF(VLOOKUP(E65,'Personal Notes'!$B$6:$C$92,2,FALSE)=0,"", VLOOKUP(E65,'Personal Notes'!$B$6:$C$92,2,FALSE)), ""))</f>
        <v/>
      </c>
    </row>
    <row r="66" spans="1:15" ht="46.8" x14ac:dyDescent="0.3">
      <c r="A66" s="445" t="s">
        <v>596</v>
      </c>
      <c r="B66" s="96" t="s">
        <v>600</v>
      </c>
      <c r="C66" s="93" t="s">
        <v>390</v>
      </c>
      <c r="D66" s="93" t="s">
        <v>556</v>
      </c>
      <c r="E66" s="93" t="s">
        <v>285</v>
      </c>
      <c r="F66" s="93" t="s">
        <v>286</v>
      </c>
      <c r="G66" s="93" t="s">
        <v>128</v>
      </c>
      <c r="H66" s="93" t="s">
        <v>180</v>
      </c>
      <c r="I66" s="94" t="s">
        <v>262</v>
      </c>
      <c r="J66" s="93" t="s">
        <v>129</v>
      </c>
      <c r="K66" s="94">
        <v>46564</v>
      </c>
      <c r="L66" s="94" t="s">
        <v>129</v>
      </c>
      <c r="M66" s="94" t="s">
        <v>270</v>
      </c>
      <c r="N66" s="94" t="s">
        <v>129</v>
      </c>
      <c r="O66" s="433" t="str">
        <f>IFERROR(IF(VLOOKUP(D66,'Personal Notes'!$B$6:$C$92,2,FALSE)=0,"", VLOOKUP(D66,'Personal Notes'!$B$6:$C$92,2,FALSE)), IFERROR(IF(VLOOKUP(E66,'Personal Notes'!$B$6:$C$92,2,FALSE)=0,"", VLOOKUP(E66,'Personal Notes'!$B$6:$C$92,2,FALSE)), ""))</f>
        <v/>
      </c>
    </row>
    <row r="67" spans="1:15" ht="62.4" x14ac:dyDescent="0.3">
      <c r="A67" s="445" t="s">
        <v>596</v>
      </c>
      <c r="B67" s="96" t="s">
        <v>600</v>
      </c>
      <c r="C67" s="93" t="s">
        <v>390</v>
      </c>
      <c r="D67" s="93" t="s">
        <v>553</v>
      </c>
      <c r="E67" s="93" t="s">
        <v>277</v>
      </c>
      <c r="F67" s="93" t="s">
        <v>278</v>
      </c>
      <c r="G67" s="93" t="s">
        <v>124</v>
      </c>
      <c r="H67" s="93" t="s">
        <v>666</v>
      </c>
      <c r="I67" s="94" t="s">
        <v>262</v>
      </c>
      <c r="J67" s="93" t="s">
        <v>129</v>
      </c>
      <c r="K67" s="94">
        <v>46568</v>
      </c>
      <c r="L67" s="94" t="s">
        <v>129</v>
      </c>
      <c r="M67" s="94" t="s">
        <v>270</v>
      </c>
      <c r="N67" s="94">
        <v>46568</v>
      </c>
      <c r="O67" s="433" t="str">
        <f>IFERROR(IF(VLOOKUP(D67,'Personal Notes'!$B$6:$C$92,2,FALSE)=0,"", VLOOKUP(D67,'Personal Notes'!$B$6:$C$92,2,FALSE)), IFERROR(IF(VLOOKUP(E67,'Personal Notes'!$B$6:$C$92,2,FALSE)=0,"", VLOOKUP(E67,'Personal Notes'!$B$6:$C$92,2,FALSE)), ""))</f>
        <v/>
      </c>
    </row>
    <row r="68" spans="1:15" ht="31.2" x14ac:dyDescent="0.3">
      <c r="A68" s="445" t="s">
        <v>596</v>
      </c>
      <c r="B68" s="96" t="s">
        <v>600</v>
      </c>
      <c r="C68" s="93" t="s">
        <v>390</v>
      </c>
      <c r="D68" s="93" t="s">
        <v>554</v>
      </c>
      <c r="E68" s="93" t="s">
        <v>452</v>
      </c>
      <c r="F68" s="93" t="s">
        <v>280</v>
      </c>
      <c r="G68" s="93" t="s">
        <v>128</v>
      </c>
      <c r="H68" s="93" t="s">
        <v>281</v>
      </c>
      <c r="I68" s="94" t="s">
        <v>262</v>
      </c>
      <c r="J68" s="93" t="s">
        <v>129</v>
      </c>
      <c r="K68" s="94">
        <v>46568</v>
      </c>
      <c r="L68" s="94" t="s">
        <v>129</v>
      </c>
      <c r="M68" s="94" t="s">
        <v>270</v>
      </c>
      <c r="N68" s="94">
        <v>46568</v>
      </c>
      <c r="O68" s="433" t="str">
        <f>IFERROR(IF(VLOOKUP(D68,'Personal Notes'!$B$6:$C$92,2,FALSE)=0,"", VLOOKUP(D68,'Personal Notes'!$B$6:$C$92,2,FALSE)), IFERROR(IF(VLOOKUP(E68,'Personal Notes'!$B$6:$C$92,2,FALSE)=0,"", VLOOKUP(E68,'Personal Notes'!$B$6:$C$92,2,FALSE)), ""))</f>
        <v/>
      </c>
    </row>
    <row r="69" spans="1:15" ht="46.8" x14ac:dyDescent="0.3">
      <c r="A69" s="445" t="s">
        <v>596</v>
      </c>
      <c r="B69" s="96" t="s">
        <v>600</v>
      </c>
      <c r="C69" s="93" t="s">
        <v>390</v>
      </c>
      <c r="D69" s="93" t="s">
        <v>552</v>
      </c>
      <c r="E69" s="93" t="s">
        <v>453</v>
      </c>
      <c r="F69" s="93" t="s">
        <v>275</v>
      </c>
      <c r="G69" s="93" t="s">
        <v>124</v>
      </c>
      <c r="H69" s="93" t="s">
        <v>276</v>
      </c>
      <c r="I69" s="94" t="s">
        <v>262</v>
      </c>
      <c r="J69" s="93" t="s">
        <v>129</v>
      </c>
      <c r="K69" s="94">
        <v>46568</v>
      </c>
      <c r="L69" s="94" t="s">
        <v>129</v>
      </c>
      <c r="M69" s="94" t="s">
        <v>270</v>
      </c>
      <c r="N69" s="94">
        <v>46568</v>
      </c>
      <c r="O69" s="433" t="str">
        <f>IFERROR(IF(VLOOKUP(D69,'Personal Notes'!$B$6:$C$92,2,FALSE)=0,"", VLOOKUP(D69,'Personal Notes'!$B$6:$C$92,2,FALSE)), IFERROR(IF(VLOOKUP(E69,'Personal Notes'!$B$6:$C$92,2,FALSE)=0,"", VLOOKUP(E69,'Personal Notes'!$B$6:$C$92,2,FALSE)), ""))</f>
        <v/>
      </c>
    </row>
    <row r="70" spans="1:15" ht="46.8" x14ac:dyDescent="0.3">
      <c r="A70" s="445" t="s">
        <v>596</v>
      </c>
      <c r="B70" s="96" t="s">
        <v>600</v>
      </c>
      <c r="C70" s="93" t="s">
        <v>390</v>
      </c>
      <c r="D70" s="93" t="s">
        <v>555</v>
      </c>
      <c r="E70" s="93" t="s">
        <v>504</v>
      </c>
      <c r="F70" s="93" t="s">
        <v>505</v>
      </c>
      <c r="G70" s="93" t="s">
        <v>128</v>
      </c>
      <c r="H70" s="93" t="s">
        <v>180</v>
      </c>
      <c r="I70" s="94" t="s">
        <v>262</v>
      </c>
      <c r="J70" s="93" t="s">
        <v>129</v>
      </c>
      <c r="K70" s="94">
        <v>46568</v>
      </c>
      <c r="L70" s="94" t="s">
        <v>129</v>
      </c>
      <c r="M70" s="94" t="s">
        <v>270</v>
      </c>
      <c r="N70" s="94" t="s">
        <v>129</v>
      </c>
      <c r="O70" s="433" t="str">
        <f>IFERROR(IF(VLOOKUP(D70,'Personal Notes'!$B$6:$C$92,2,FALSE)=0,"", VLOOKUP(D70,'Personal Notes'!$B$6:$C$92,2,FALSE)), IFERROR(IF(VLOOKUP(E70,'Personal Notes'!$B$6:$C$92,2,FALSE)=0,"", VLOOKUP(E70,'Personal Notes'!$B$6:$C$92,2,FALSE)), ""))</f>
        <v/>
      </c>
    </row>
    <row r="71" spans="1:15" ht="78" x14ac:dyDescent="0.3">
      <c r="A71" s="445" t="s">
        <v>596</v>
      </c>
      <c r="B71" s="96" t="s">
        <v>605</v>
      </c>
      <c r="C71" s="93" t="s">
        <v>390</v>
      </c>
      <c r="D71" s="93" t="s">
        <v>637</v>
      </c>
      <c r="E71" s="93" t="s">
        <v>633</v>
      </c>
      <c r="F71" s="93" t="s">
        <v>467</v>
      </c>
      <c r="G71" s="93" t="s">
        <v>697</v>
      </c>
      <c r="H71" s="93" t="s">
        <v>511</v>
      </c>
      <c r="I71" s="94">
        <v>46524</v>
      </c>
      <c r="J71" s="93" t="s">
        <v>129</v>
      </c>
      <c r="K71" s="94">
        <v>46568</v>
      </c>
      <c r="L71" s="93" t="s">
        <v>638</v>
      </c>
      <c r="M71" s="93" t="s">
        <v>701</v>
      </c>
      <c r="N71" s="94">
        <v>46598</v>
      </c>
      <c r="O71" s="433" t="str">
        <f>IFERROR(IF(VLOOKUP(D71,'Personal Notes'!$B$6:$C$92,2,FALSE)=0,"", VLOOKUP(D71,'Personal Notes'!$B$6:$C$92,2,FALSE)), IFERROR(IF(VLOOKUP(E71,'Personal Notes'!$B$6:$C$92,2,FALSE)=0,"", VLOOKUP(E71,'Personal Notes'!$B$6:$C$92,2,FALSE)), ""))</f>
        <v/>
      </c>
    </row>
    <row r="72" spans="1:15" ht="93.6" x14ac:dyDescent="0.3">
      <c r="A72" s="445" t="s">
        <v>596</v>
      </c>
      <c r="B72" s="96" t="s">
        <v>605</v>
      </c>
      <c r="C72" s="93" t="s">
        <v>390</v>
      </c>
      <c r="D72" s="93" t="s">
        <v>636</v>
      </c>
      <c r="E72" s="93" t="s">
        <v>634</v>
      </c>
      <c r="F72" s="93" t="s">
        <v>698</v>
      </c>
      <c r="G72" s="93" t="s">
        <v>632</v>
      </c>
      <c r="H72" s="93" t="s">
        <v>699</v>
      </c>
      <c r="I72" s="94">
        <v>46539</v>
      </c>
      <c r="J72" s="93" t="s">
        <v>129</v>
      </c>
      <c r="K72" s="94">
        <v>46568</v>
      </c>
      <c r="L72" s="93" t="s">
        <v>638</v>
      </c>
      <c r="M72" s="93" t="s">
        <v>700</v>
      </c>
      <c r="N72" s="94">
        <v>46626</v>
      </c>
      <c r="O72" s="433" t="str">
        <f>IFERROR(IF(VLOOKUP(D72,'Personal Notes'!$B$6:$C$92,2,FALSE)=0,"", VLOOKUP(D72,'Personal Notes'!$B$6:$C$92,2,FALSE)), IFERROR(IF(VLOOKUP(E72,'Personal Notes'!$B$6:$C$92,2,FALSE)=0,"", VLOOKUP(E72,'Personal Notes'!$B$6:$C$92,2,FALSE)), ""))</f>
        <v/>
      </c>
    </row>
    <row r="73" spans="1:15" ht="31.2" x14ac:dyDescent="0.3">
      <c r="A73" s="445" t="s">
        <v>597</v>
      </c>
      <c r="B73" s="96" t="s">
        <v>605</v>
      </c>
      <c r="C73" s="93" t="s">
        <v>390</v>
      </c>
      <c r="D73" s="226" t="s">
        <v>542</v>
      </c>
      <c r="E73" s="93" t="s">
        <v>250</v>
      </c>
      <c r="F73" s="93" t="s">
        <v>170</v>
      </c>
      <c r="G73" s="93" t="s">
        <v>124</v>
      </c>
      <c r="H73" s="93" t="s">
        <v>251</v>
      </c>
      <c r="I73" s="94">
        <v>46539</v>
      </c>
      <c r="J73" s="93" t="s">
        <v>129</v>
      </c>
      <c r="K73" s="94">
        <v>46584</v>
      </c>
      <c r="L73" s="93" t="s">
        <v>506</v>
      </c>
      <c r="M73" s="93" t="s">
        <v>507</v>
      </c>
      <c r="N73" s="93" t="s">
        <v>129</v>
      </c>
      <c r="O73" s="433" t="str">
        <f>IFERROR(IF(VLOOKUP(D73,'Personal Notes'!$B$6:$C$92,2,FALSE)=0,"", VLOOKUP(D73,'Personal Notes'!$B$6:$C$92,2,FALSE)), IFERROR(IF(VLOOKUP(E73,'Personal Notes'!$B$6:$C$92,2,FALSE)=0,"", VLOOKUP(E73,'Personal Notes'!$B$6:$C$92,2,FALSE)), ""))</f>
        <v/>
      </c>
    </row>
    <row r="74" spans="1:15" ht="109.2" x14ac:dyDescent="0.3">
      <c r="A74" s="445" t="s">
        <v>597</v>
      </c>
      <c r="B74" s="96" t="s">
        <v>605</v>
      </c>
      <c r="C74" s="93" t="s">
        <v>390</v>
      </c>
      <c r="D74" s="93" t="s">
        <v>541</v>
      </c>
      <c r="E74" s="93" t="s">
        <v>247</v>
      </c>
      <c r="F74" s="93" t="s">
        <v>248</v>
      </c>
      <c r="G74" s="93" t="s">
        <v>242</v>
      </c>
      <c r="H74" s="93" t="s">
        <v>249</v>
      </c>
      <c r="I74" s="94">
        <v>46539</v>
      </c>
      <c r="J74" s="93" t="s">
        <v>129</v>
      </c>
      <c r="K74" s="94">
        <v>46584</v>
      </c>
      <c r="L74" s="93" t="s">
        <v>495</v>
      </c>
      <c r="M74" s="93" t="s">
        <v>670</v>
      </c>
      <c r="N74" s="93" t="s">
        <v>129</v>
      </c>
      <c r="O74" s="433" t="str">
        <f>IFERROR(IF(VLOOKUP(D74,'Personal Notes'!$B$6:$C$92,2,FALSE)=0,"", VLOOKUP(D74,'Personal Notes'!$B$6:$C$92,2,FALSE)), IFERROR(IF(VLOOKUP(E74,'Personal Notes'!$B$6:$C$92,2,FALSE)=0,"", VLOOKUP(E74,'Personal Notes'!$B$6:$C$92,2,FALSE)), ""))</f>
        <v/>
      </c>
    </row>
    <row r="75" spans="1:15" ht="31.2" x14ac:dyDescent="0.3">
      <c r="A75" s="445" t="s">
        <v>597</v>
      </c>
      <c r="B75" s="96" t="s">
        <v>600</v>
      </c>
      <c r="C75" s="93" t="s">
        <v>390</v>
      </c>
      <c r="D75" s="93" t="s">
        <v>564</v>
      </c>
      <c r="E75" s="95" t="s">
        <v>169</v>
      </c>
      <c r="F75" s="93" t="s">
        <v>646</v>
      </c>
      <c r="G75" s="93" t="s">
        <v>124</v>
      </c>
      <c r="H75" s="93" t="s">
        <v>171</v>
      </c>
      <c r="I75" s="94">
        <v>46563</v>
      </c>
      <c r="J75" s="93" t="s">
        <v>129</v>
      </c>
      <c r="K75" s="94">
        <v>46599</v>
      </c>
      <c r="L75" s="94" t="s">
        <v>294</v>
      </c>
      <c r="M75" s="94" t="s">
        <v>270</v>
      </c>
      <c r="N75" s="94">
        <v>46612</v>
      </c>
      <c r="O75" s="433" t="str">
        <f>IFERROR(IF(VLOOKUP(D75,'Personal Notes'!$B$6:$C$92,2,FALSE)=0,"", VLOOKUP(D75,'Personal Notes'!$B$6:$C$92,2,FALSE)), IFERROR(IF(VLOOKUP(E75,'Personal Notes'!$B$6:$C$92,2,FALSE)=0,"", VLOOKUP(E75,'Personal Notes'!$B$6:$C$92,2,FALSE)), ""))</f>
        <v/>
      </c>
    </row>
    <row r="76" spans="1:15" ht="109.2" x14ac:dyDescent="0.3">
      <c r="A76" s="447" t="s">
        <v>597</v>
      </c>
      <c r="B76" s="96" t="s">
        <v>600</v>
      </c>
      <c r="C76" s="93" t="s">
        <v>390</v>
      </c>
      <c r="D76" s="93" t="s">
        <v>565</v>
      </c>
      <c r="E76" s="93" t="s">
        <v>295</v>
      </c>
      <c r="F76" s="93" t="s">
        <v>216</v>
      </c>
      <c r="G76" s="93" t="s">
        <v>124</v>
      </c>
      <c r="H76" s="93" t="s">
        <v>651</v>
      </c>
      <c r="I76" s="94" t="s">
        <v>262</v>
      </c>
      <c r="J76" s="93" t="s">
        <v>129</v>
      </c>
      <c r="K76" s="94">
        <v>46599</v>
      </c>
      <c r="L76" s="94" t="s">
        <v>129</v>
      </c>
      <c r="M76" s="94" t="s">
        <v>270</v>
      </c>
      <c r="N76" s="94" t="s">
        <v>297</v>
      </c>
      <c r="O76" s="433" t="str">
        <f>IFERROR(IF(VLOOKUP(D76,'Personal Notes'!$B$6:$C$92,2,FALSE)=0,"", VLOOKUP(D76,'Personal Notes'!$B$6:$C$92,2,FALSE)), IFERROR(IF(VLOOKUP(E76,'Personal Notes'!$B$6:$C$92,2,FALSE)=0,"", VLOOKUP(E76,'Personal Notes'!$B$6:$C$92,2,FALSE)), ""))</f>
        <v/>
      </c>
    </row>
    <row r="77" spans="1:15" ht="109.2" x14ac:dyDescent="0.3">
      <c r="A77" s="445" t="s">
        <v>597</v>
      </c>
      <c r="B77" s="96" t="s">
        <v>600</v>
      </c>
      <c r="C77" s="93" t="s">
        <v>390</v>
      </c>
      <c r="D77" s="93" t="s">
        <v>558</v>
      </c>
      <c r="E77" s="95" t="s">
        <v>290</v>
      </c>
      <c r="F77" s="93" t="s">
        <v>216</v>
      </c>
      <c r="G77" s="93" t="s">
        <v>124</v>
      </c>
      <c r="H77" s="93" t="s">
        <v>513</v>
      </c>
      <c r="I77" s="94" t="s">
        <v>262</v>
      </c>
      <c r="J77" s="93" t="s">
        <v>129</v>
      </c>
      <c r="K77" s="94">
        <v>46599</v>
      </c>
      <c r="L77" s="94" t="s">
        <v>129</v>
      </c>
      <c r="M77" s="94" t="s">
        <v>270</v>
      </c>
      <c r="N77" s="94">
        <v>46599</v>
      </c>
      <c r="O77" s="433" t="str">
        <f>IFERROR(IF(VLOOKUP(D77,'Personal Notes'!$B$6:$C$92,2,FALSE)=0,"", VLOOKUP(D77,'Personal Notes'!$B$6:$C$92,2,FALSE)), IFERROR(IF(VLOOKUP(E77,'Personal Notes'!$B$6:$C$92,2,FALSE)=0,"", VLOOKUP(E77,'Personal Notes'!$B$6:$C$92,2,FALSE)), ""))</f>
        <v/>
      </c>
    </row>
    <row r="78" spans="1:15" ht="307.2" customHeight="1" x14ac:dyDescent="0.3">
      <c r="A78" s="445" t="s">
        <v>597</v>
      </c>
      <c r="B78" s="96" t="s">
        <v>600</v>
      </c>
      <c r="C78" s="93" t="s">
        <v>390</v>
      </c>
      <c r="D78" s="93" t="s">
        <v>560</v>
      </c>
      <c r="E78" s="93" t="s">
        <v>291</v>
      </c>
      <c r="F78" s="93" t="s">
        <v>292</v>
      </c>
      <c r="G78" s="93" t="s">
        <v>124</v>
      </c>
      <c r="H78" s="93" t="s">
        <v>269</v>
      </c>
      <c r="I78" s="94" t="s">
        <v>262</v>
      </c>
      <c r="J78" s="93" t="s">
        <v>129</v>
      </c>
      <c r="K78" s="94">
        <v>46599</v>
      </c>
      <c r="L78" s="94" t="s">
        <v>129</v>
      </c>
      <c r="M78" s="94" t="s">
        <v>270</v>
      </c>
      <c r="N78" s="94">
        <v>46599</v>
      </c>
      <c r="O78" s="433" t="str">
        <f>IFERROR(IF(VLOOKUP(D78,'Personal Notes'!$B$6:$C$92,2,FALSE)=0,"", VLOOKUP(D78,'Personal Notes'!$B$6:$C$92,2,FALSE)), IFERROR(IF(VLOOKUP(E78,'Personal Notes'!$B$6:$C$92,2,FALSE)=0,"", VLOOKUP(E78,'Personal Notes'!$B$6:$C$92,2,FALSE)), ""))</f>
        <v/>
      </c>
    </row>
    <row r="79" spans="1:15" ht="78" x14ac:dyDescent="0.3">
      <c r="A79" s="445" t="s">
        <v>597</v>
      </c>
      <c r="B79" s="96" t="s">
        <v>600</v>
      </c>
      <c r="C79" s="93" t="s">
        <v>390</v>
      </c>
      <c r="D79" s="93" t="s">
        <v>557</v>
      </c>
      <c r="E79" s="93" t="s">
        <v>450</v>
      </c>
      <c r="F79" s="93" t="s">
        <v>451</v>
      </c>
      <c r="G79" s="93" t="s">
        <v>512</v>
      </c>
      <c r="H79" s="93" t="s">
        <v>180</v>
      </c>
      <c r="I79" s="94" t="s">
        <v>262</v>
      </c>
      <c r="J79" s="93" t="s">
        <v>129</v>
      </c>
      <c r="K79" s="94">
        <v>46599</v>
      </c>
      <c r="L79" s="94" t="s">
        <v>129</v>
      </c>
      <c r="M79" s="94" t="s">
        <v>270</v>
      </c>
      <c r="N79" s="94" t="s">
        <v>129</v>
      </c>
      <c r="O79" s="433" t="str">
        <f>IFERROR(IF(VLOOKUP(D79,'Personal Notes'!$B$6:$C$92,2,FALSE)=0,"", VLOOKUP(D79,'Personal Notes'!$B$6:$C$92,2,FALSE)), IFERROR(IF(VLOOKUP(E79,'Personal Notes'!$B$6:$C$92,2,FALSE)=0,"", VLOOKUP(E79,'Personal Notes'!$B$6:$C$92,2,FALSE)), ""))</f>
        <v/>
      </c>
    </row>
    <row r="80" spans="1:15" ht="31.2" x14ac:dyDescent="0.3">
      <c r="A80" s="445" t="s">
        <v>597</v>
      </c>
      <c r="B80" s="96" t="s">
        <v>600</v>
      </c>
      <c r="C80" s="93" t="s">
        <v>390</v>
      </c>
      <c r="D80" s="93" t="s">
        <v>559</v>
      </c>
      <c r="E80" s="93" t="s">
        <v>503</v>
      </c>
      <c r="F80" s="93" t="s">
        <v>278</v>
      </c>
      <c r="G80" s="93" t="s">
        <v>124</v>
      </c>
      <c r="H80" s="93" t="s">
        <v>668</v>
      </c>
      <c r="I80" s="94">
        <v>46447</v>
      </c>
      <c r="J80" s="93" t="s">
        <v>129</v>
      </c>
      <c r="K80" s="94">
        <v>46599</v>
      </c>
      <c r="L80" s="94" t="s">
        <v>129</v>
      </c>
      <c r="M80" s="94" t="s">
        <v>270</v>
      </c>
      <c r="N80" s="94">
        <v>46599</v>
      </c>
      <c r="O80" s="433" t="str">
        <f>IFERROR(IF(VLOOKUP(D80,'Personal Notes'!$B$6:$C$92,2,FALSE)=0,"", VLOOKUP(D80,'Personal Notes'!$B$6:$C$92,2,FALSE)), IFERROR(IF(VLOOKUP(E80,'Personal Notes'!$B$6:$C$92,2,FALSE)=0,"", VLOOKUP(E80,'Personal Notes'!$B$6:$C$92,2,FALSE)), ""))</f>
        <v/>
      </c>
    </row>
    <row r="81" spans="1:15" ht="33.6" customHeight="1" x14ac:dyDescent="0.3">
      <c r="A81" s="445" t="s">
        <v>597</v>
      </c>
      <c r="B81" s="96" t="s">
        <v>600</v>
      </c>
      <c r="C81" s="93" t="s">
        <v>390</v>
      </c>
      <c r="D81" s="93" t="s">
        <v>717</v>
      </c>
      <c r="E81" s="93" t="s">
        <v>718</v>
      </c>
      <c r="F81" s="93" t="s">
        <v>278</v>
      </c>
      <c r="G81" s="93" t="s">
        <v>124</v>
      </c>
      <c r="H81" s="93" t="s">
        <v>719</v>
      </c>
      <c r="I81" s="94" t="s">
        <v>720</v>
      </c>
      <c r="J81" s="93" t="s">
        <v>129</v>
      </c>
      <c r="K81" s="94">
        <v>46599</v>
      </c>
      <c r="L81" s="93" t="s">
        <v>129</v>
      </c>
      <c r="M81" s="93" t="s">
        <v>129</v>
      </c>
      <c r="N81" s="94">
        <v>46614</v>
      </c>
      <c r="O81" s="433" t="str">
        <f>IFERROR(IF(VLOOKUP(D81,'Personal Notes'!$B$6:$C$92,2,FALSE)=0,"", VLOOKUP(D81,'Personal Notes'!$B$6:$C$92,2,FALSE)), IFERROR(IF(VLOOKUP(E81,'Personal Notes'!$B$6:$C$92,2,FALSE)=0,"", VLOOKUP(E81,'Personal Notes'!$B$6:$C$92,2,FALSE)), ""))</f>
        <v/>
      </c>
    </row>
    <row r="82" spans="1:15" ht="62.4" x14ac:dyDescent="0.3">
      <c r="A82" s="445" t="s">
        <v>597</v>
      </c>
      <c r="B82" s="96" t="s">
        <v>600</v>
      </c>
      <c r="C82" s="93" t="s">
        <v>390</v>
      </c>
      <c r="D82" s="93" t="s">
        <v>724</v>
      </c>
      <c r="E82" s="93" t="s">
        <v>725</v>
      </c>
      <c r="F82" s="93" t="s">
        <v>278</v>
      </c>
      <c r="G82" s="93" t="s">
        <v>124</v>
      </c>
      <c r="H82" s="93" t="s">
        <v>726</v>
      </c>
      <c r="I82" s="94" t="s">
        <v>720</v>
      </c>
      <c r="J82" s="93" t="s">
        <v>129</v>
      </c>
      <c r="K82" s="94">
        <v>46599</v>
      </c>
      <c r="L82" s="93" t="s">
        <v>129</v>
      </c>
      <c r="M82" s="93" t="s">
        <v>129</v>
      </c>
      <c r="N82" s="94">
        <v>46614</v>
      </c>
      <c r="O82" s="433" t="str">
        <f>IFERROR(IF(VLOOKUP(D82,'Personal Notes'!$B$6:$C$92,2,FALSE)=0,"", VLOOKUP(D82,'Personal Notes'!$B$6:$C$92,2,FALSE)), IFERROR(IF(VLOOKUP(E82,'Personal Notes'!$B$6:$C$92,2,FALSE)=0,"", VLOOKUP(E82,'Personal Notes'!$B$6:$C$92,2,FALSE)), ""))</f>
        <v/>
      </c>
    </row>
    <row r="83" spans="1:15" ht="93.6" x14ac:dyDescent="0.3">
      <c r="A83" s="445" t="s">
        <v>665</v>
      </c>
      <c r="B83" s="96" t="s">
        <v>600</v>
      </c>
      <c r="C83" s="93" t="s">
        <v>6</v>
      </c>
      <c r="D83" s="93" t="s">
        <v>531</v>
      </c>
      <c r="E83" s="93" t="s">
        <v>114</v>
      </c>
      <c r="F83" s="93" t="s">
        <v>411</v>
      </c>
      <c r="G83" s="93" t="s">
        <v>124</v>
      </c>
      <c r="H83" s="93" t="s">
        <v>624</v>
      </c>
      <c r="I83" s="94">
        <v>46555</v>
      </c>
      <c r="J83" s="94">
        <v>46248</v>
      </c>
      <c r="K83" s="94">
        <v>46612</v>
      </c>
      <c r="L83" s="94" t="s">
        <v>180</v>
      </c>
      <c r="M83" s="94" t="s">
        <v>180</v>
      </c>
      <c r="N83" s="94">
        <v>46620</v>
      </c>
      <c r="O83" s="433" t="str">
        <f>IFERROR(IF(VLOOKUP(D83,'Personal Notes'!$B$6:$C$92,2,FALSE)=0,"", VLOOKUP(D83,'Personal Notes'!$B$6:$C$92,2,FALSE)), IFERROR(IF(VLOOKUP(E83,'Personal Notes'!$B$6:$C$92,2,FALSE)=0,"", VLOOKUP(E83,'Personal Notes'!$B$6:$C$92,2,FALSE)), ""))</f>
        <v/>
      </c>
    </row>
    <row r="84" spans="1:15" ht="31.2" x14ac:dyDescent="0.3">
      <c r="A84" s="445" t="s">
        <v>665</v>
      </c>
      <c r="B84" s="96" t="s">
        <v>602</v>
      </c>
      <c r="C84" s="93" t="s">
        <v>390</v>
      </c>
      <c r="D84" s="93" t="s">
        <v>546</v>
      </c>
      <c r="E84" s="93" t="s">
        <v>454</v>
      </c>
      <c r="F84" s="93" t="s">
        <v>170</v>
      </c>
      <c r="G84" s="93" t="s">
        <v>124</v>
      </c>
      <c r="H84" s="93" t="s">
        <v>259</v>
      </c>
      <c r="I84" s="94">
        <v>46549</v>
      </c>
      <c r="J84" s="93" t="s">
        <v>129</v>
      </c>
      <c r="K84" s="94">
        <v>46626</v>
      </c>
      <c r="L84" s="94" t="s">
        <v>129</v>
      </c>
      <c r="M84" s="93" t="s">
        <v>694</v>
      </c>
      <c r="N84" s="93" t="s">
        <v>129</v>
      </c>
      <c r="O84" s="433" t="str">
        <f>IFERROR(IF(VLOOKUP(D84,'Personal Notes'!$B$6:$C$92,2,FALSE)=0,"", VLOOKUP(D84,'Personal Notes'!$B$6:$C$92,2,FALSE)), IFERROR(IF(VLOOKUP(E84,'Personal Notes'!$B$6:$C$92,2,FALSE)=0,"", VLOOKUP(E84,'Personal Notes'!$B$6:$C$92,2,FALSE)), ""))</f>
        <v/>
      </c>
    </row>
    <row r="85" spans="1:15" ht="31.2" x14ac:dyDescent="0.3">
      <c r="A85" s="445" t="s">
        <v>665</v>
      </c>
      <c r="B85" s="96" t="s">
        <v>602</v>
      </c>
      <c r="C85" s="93" t="s">
        <v>390</v>
      </c>
      <c r="D85" s="93" t="s">
        <v>533</v>
      </c>
      <c r="E85" s="93" t="s">
        <v>436</v>
      </c>
      <c r="F85" s="93" t="s">
        <v>225</v>
      </c>
      <c r="G85" s="93" t="s">
        <v>128</v>
      </c>
      <c r="H85" s="93" t="s">
        <v>180</v>
      </c>
      <c r="I85" s="94">
        <v>46547</v>
      </c>
      <c r="J85" s="94" t="s">
        <v>129</v>
      </c>
      <c r="K85" s="94">
        <v>46630</v>
      </c>
      <c r="L85" s="94" t="s">
        <v>129</v>
      </c>
      <c r="M85" s="94" t="s">
        <v>693</v>
      </c>
      <c r="N85" s="94" t="s">
        <v>695</v>
      </c>
      <c r="O85" s="433" t="str">
        <f>IFERROR(IF(VLOOKUP(D85,'Personal Notes'!$B$6:$C$92,2,FALSE)=0,"", VLOOKUP(D85,'Personal Notes'!$B$6:$C$92,2,FALSE)), IFERROR(IF(VLOOKUP(E85,'Personal Notes'!$B$6:$C$92,2,FALSE)=0,"", VLOOKUP(E85,'Personal Notes'!$B$6:$C$92,2,FALSE)), ""))</f>
        <v/>
      </c>
    </row>
    <row r="86" spans="1:15" ht="31.2" x14ac:dyDescent="0.3">
      <c r="A86" s="445" t="s">
        <v>665</v>
      </c>
      <c r="B86" s="96" t="s">
        <v>602</v>
      </c>
      <c r="C86" s="93" t="s">
        <v>390</v>
      </c>
      <c r="D86" s="93" t="s">
        <v>533</v>
      </c>
      <c r="E86" s="93" t="s">
        <v>435</v>
      </c>
      <c r="F86" s="93" t="s">
        <v>225</v>
      </c>
      <c r="G86" s="93" t="s">
        <v>128</v>
      </c>
      <c r="H86" s="93" t="s">
        <v>180</v>
      </c>
      <c r="I86" s="94">
        <v>46547</v>
      </c>
      <c r="J86" s="94" t="s">
        <v>129</v>
      </c>
      <c r="K86" s="94">
        <v>46630</v>
      </c>
      <c r="L86" s="94" t="s">
        <v>129</v>
      </c>
      <c r="M86" s="94" t="s">
        <v>693</v>
      </c>
      <c r="N86" s="94" t="s">
        <v>696</v>
      </c>
      <c r="O86" s="433" t="str">
        <f>IFERROR(IF(VLOOKUP(D86,'Personal Notes'!$B$6:$C$92,2,FALSE)=0,"", VLOOKUP(D86,'Personal Notes'!$B$6:$C$92,2,FALSE)), IFERROR(IF(VLOOKUP(E86,'Personal Notes'!$B$6:$C$92,2,FALSE)=0,"", VLOOKUP(E86,'Personal Notes'!$B$6:$C$92,2,FALSE)), ""))</f>
        <v/>
      </c>
    </row>
    <row r="87" spans="1:15" ht="46.8" x14ac:dyDescent="0.3">
      <c r="A87" s="445" t="s">
        <v>665</v>
      </c>
      <c r="B87" s="96" t="s">
        <v>602</v>
      </c>
      <c r="C87" s="93" t="s">
        <v>390</v>
      </c>
      <c r="D87" s="93" t="s">
        <v>545</v>
      </c>
      <c r="E87" s="93" t="s">
        <v>215</v>
      </c>
      <c r="F87" s="93" t="s">
        <v>216</v>
      </c>
      <c r="G87" s="93" t="s">
        <v>124</v>
      </c>
      <c r="H87" s="93" t="s">
        <v>217</v>
      </c>
      <c r="I87" s="94">
        <v>46547</v>
      </c>
      <c r="J87" s="93" t="s">
        <v>129</v>
      </c>
      <c r="K87" s="94">
        <v>46630</v>
      </c>
      <c r="L87" s="94" t="s">
        <v>129</v>
      </c>
      <c r="M87" s="93" t="s">
        <v>499</v>
      </c>
      <c r="N87" s="93" t="s">
        <v>218</v>
      </c>
      <c r="O87" s="433" t="str">
        <f>IFERROR(IF(VLOOKUP(D87,'Personal Notes'!$B$6:$C$92,2,FALSE)=0,"", VLOOKUP(D87,'Personal Notes'!$B$6:$C$92,2,FALSE)), IFERROR(IF(VLOOKUP(E87,'Personal Notes'!$B$6:$C$92,2,FALSE)=0,"", VLOOKUP(E87,'Personal Notes'!$B$6:$C$92,2,FALSE)), ""))</f>
        <v/>
      </c>
    </row>
    <row r="88" spans="1:15" ht="62.4" x14ac:dyDescent="0.3">
      <c r="A88" s="445" t="s">
        <v>665</v>
      </c>
      <c r="B88" s="96" t="s">
        <v>602</v>
      </c>
      <c r="C88" s="93" t="s">
        <v>390</v>
      </c>
      <c r="D88" s="93" t="s">
        <v>543</v>
      </c>
      <c r="E88" s="93" t="s">
        <v>208</v>
      </c>
      <c r="F88" s="93" t="s">
        <v>209</v>
      </c>
      <c r="G88" s="93" t="s">
        <v>124</v>
      </c>
      <c r="H88" s="93" t="s">
        <v>510</v>
      </c>
      <c r="I88" s="94">
        <v>46547</v>
      </c>
      <c r="J88" s="93" t="s">
        <v>129</v>
      </c>
      <c r="K88" s="94">
        <v>46630</v>
      </c>
      <c r="L88" s="93" t="s">
        <v>129</v>
      </c>
      <c r="M88" s="93" t="s">
        <v>694</v>
      </c>
      <c r="N88" s="93" t="s">
        <v>211</v>
      </c>
      <c r="O88" s="433" t="str">
        <f>IFERROR(IF(VLOOKUP(D88,'Personal Notes'!$B$6:$C$92,2,FALSE)=0,"", VLOOKUP(D88,'Personal Notes'!$B$6:$C$92,2,FALSE)), IFERROR(IF(VLOOKUP(E88,'Personal Notes'!$B$6:$C$92,2,FALSE)=0,"", VLOOKUP(E88,'Personal Notes'!$B$6:$C$92,2,FALSE)), ""))</f>
        <v/>
      </c>
    </row>
    <row r="89" spans="1:15" ht="46.8" x14ac:dyDescent="0.3">
      <c r="A89" s="445" t="s">
        <v>665</v>
      </c>
      <c r="B89" s="96" t="s">
        <v>602</v>
      </c>
      <c r="C89" s="93" t="s">
        <v>390</v>
      </c>
      <c r="D89" s="93" t="s">
        <v>547</v>
      </c>
      <c r="E89" s="93" t="s">
        <v>419</v>
      </c>
      <c r="F89" s="93" t="s">
        <v>170</v>
      </c>
      <c r="G89" s="93" t="s">
        <v>124</v>
      </c>
      <c r="H89" s="93" t="s">
        <v>223</v>
      </c>
      <c r="I89" s="94">
        <v>46547</v>
      </c>
      <c r="J89" s="93" t="s">
        <v>129</v>
      </c>
      <c r="K89" s="94">
        <v>46630</v>
      </c>
      <c r="L89" s="94" t="s">
        <v>129</v>
      </c>
      <c r="M89" s="93" t="s">
        <v>694</v>
      </c>
      <c r="N89" s="93" t="s">
        <v>218</v>
      </c>
      <c r="O89" s="433" t="str">
        <f>IFERROR(IF(VLOOKUP(D89,'Personal Notes'!$B$6:$C$92,2,FALSE)=0,"", VLOOKUP(D89,'Personal Notes'!$B$6:$C$92,2,FALSE)), IFERROR(IF(VLOOKUP(E89,'Personal Notes'!$B$6:$C$92,2,FALSE)=0,"", VLOOKUP(E89,'Personal Notes'!$B$6:$C$92,2,FALSE)), ""))</f>
        <v/>
      </c>
    </row>
    <row r="90" spans="1:15" ht="31.2" x14ac:dyDescent="0.3">
      <c r="A90" s="445" t="s">
        <v>665</v>
      </c>
      <c r="B90" s="96" t="s">
        <v>602</v>
      </c>
      <c r="C90" s="93" t="s">
        <v>390</v>
      </c>
      <c r="D90" s="93" t="s">
        <v>530</v>
      </c>
      <c r="E90" s="93" t="s">
        <v>515</v>
      </c>
      <c r="F90" s="93" t="s">
        <v>516</v>
      </c>
      <c r="G90" s="93" t="s">
        <v>128</v>
      </c>
      <c r="H90" s="93" t="s">
        <v>517</v>
      </c>
      <c r="I90" s="94">
        <v>46547</v>
      </c>
      <c r="J90" s="93" t="s">
        <v>129</v>
      </c>
      <c r="K90" s="94">
        <v>46630</v>
      </c>
      <c r="L90" s="94" t="s">
        <v>129</v>
      </c>
      <c r="M90" s="93" t="s">
        <v>129</v>
      </c>
      <c r="N90" s="93" t="s">
        <v>129</v>
      </c>
      <c r="O90" s="433" t="str">
        <f>IFERROR(IF(VLOOKUP(D90,'Personal Notes'!$B$6:$C$92,2,FALSE)=0,"", VLOOKUP(D90,'Personal Notes'!$B$6:$C$92,2,FALSE)), IFERROR(IF(VLOOKUP(E90,'Personal Notes'!$B$6:$C$92,2,FALSE)=0,"", VLOOKUP(E90,'Personal Notes'!$B$6:$C$92,2,FALSE)), ""))</f>
        <v/>
      </c>
    </row>
    <row r="91" spans="1:15" ht="15.6" x14ac:dyDescent="0.3">
      <c r="A91" s="445" t="s">
        <v>665</v>
      </c>
      <c r="B91" s="96" t="s">
        <v>602</v>
      </c>
      <c r="C91" s="93" t="s">
        <v>390</v>
      </c>
      <c r="D91" s="93" t="s">
        <v>544</v>
      </c>
      <c r="E91" s="93" t="s">
        <v>213</v>
      </c>
      <c r="F91" s="93" t="s">
        <v>170</v>
      </c>
      <c r="G91" s="93" t="s">
        <v>124</v>
      </c>
      <c r="H91" s="93" t="s">
        <v>180</v>
      </c>
      <c r="I91" s="94">
        <v>46547</v>
      </c>
      <c r="J91" s="93" t="s">
        <v>129</v>
      </c>
      <c r="K91" s="94">
        <v>46630</v>
      </c>
      <c r="L91" s="93" t="s">
        <v>129</v>
      </c>
      <c r="M91" s="93" t="s">
        <v>694</v>
      </c>
      <c r="N91" s="93" t="s">
        <v>129</v>
      </c>
      <c r="O91" s="433" t="str">
        <f>IFERROR(IF(VLOOKUP(D91,'Personal Notes'!$B$6:$C$92,2,FALSE)=0,"", VLOOKUP(D91,'Personal Notes'!$B$6:$C$92,2,FALSE)), IFERROR(IF(VLOOKUP(E91,'Personal Notes'!$B$6:$C$92,2,FALSE)=0,"", VLOOKUP(E91,'Personal Notes'!$B$6:$C$92,2,FALSE)), ""))</f>
        <v/>
      </c>
    </row>
    <row r="93" spans="1:15" s="88" customFormat="1" x14ac:dyDescent="0.3">
      <c r="A93" s="87"/>
      <c r="B93" s="87"/>
      <c r="D93" s="84"/>
      <c r="E93" s="84"/>
      <c r="F93" s="84"/>
      <c r="G93" s="84"/>
      <c r="H93" s="87"/>
      <c r="I93" s="87"/>
      <c r="J93" s="89"/>
      <c r="K93" s="86"/>
      <c r="L93" s="86"/>
      <c r="N93" s="89"/>
    </row>
  </sheetData>
  <sheetProtection formatCells="0" formatColumns="0" formatRows="0" insertColumns="0" insertRows="0" deleteColumns="0" deleteRows="0" sort="0" autoFilter="0"/>
  <autoFilter ref="A3:N89" xr:uid="{90F94A54-2398-4D9F-B9FD-DD3DBC2519B6}">
    <sortState xmlns:xlrd2="http://schemas.microsoft.com/office/spreadsheetml/2017/richdata2" ref="A4:N91">
      <sortCondition ref="K3:K89"/>
    </sortState>
  </autoFilter>
  <mergeCells count="4">
    <mergeCell ref="C1:D1"/>
    <mergeCell ref="E1:N1"/>
    <mergeCell ref="A1:B1"/>
    <mergeCell ref="G2:I2"/>
  </mergeCells>
  <phoneticPr fontId="21" type="noConversion"/>
  <conditionalFormatting sqref="A4:N91">
    <cfRule type="expression" priority="9" stopIfTrue="1">
      <formula>ISBLANK($C$1)</formula>
    </cfRule>
    <cfRule type="expression" dxfId="18" priority="12">
      <formula>SEARCH($C$1, $D4&amp;$E4)</formula>
    </cfRule>
  </conditionalFormatting>
  <conditionalFormatting sqref="C30">
    <cfRule type="expression" dxfId="17" priority="22">
      <formula>ISERROR($A$15:$N$89)</formula>
    </cfRule>
  </conditionalFormatting>
  <conditionalFormatting sqref="C1:D1">
    <cfRule type="containsText" dxfId="16" priority="11" operator="containsText" text="(Collection or Description)">
      <formula>NOT(ISERROR(SEARCH("(Collection or Description)",C1)))</formula>
    </cfRule>
  </conditionalFormatting>
  <conditionalFormatting sqref="O4:O91">
    <cfRule type="containsText" dxfId="15" priority="1" operator="containsText" text="Not submitted">
      <formula>NOT(ISERROR(SEARCH("Not submitted",O4)))</formula>
    </cfRule>
    <cfRule type="containsText" dxfId="14" priority="2" operator="containsText" text="In-progress">
      <formula>NOT(ISERROR(SEARCH("In-progress",O4)))</formula>
    </cfRule>
    <cfRule type="containsText" dxfId="13" priority="3" operator="containsText" text="Complete">
      <formula>NOT(ISERROR(SEARCH("Complete",O4)))</formula>
    </cfRule>
    <cfRule type="cellIs" dxfId="12" priority="4" operator="equal">
      <formula>"Y"</formula>
    </cfRule>
  </conditionalFormatting>
  <printOptions gridLines="1"/>
  <pageMargins left="0.25" right="0.25" top="0.75" bottom="0.75" header="0.3" footer="0.3"/>
  <pageSetup paperSize="5" scale="50" fitToHeight="0" orientation="landscape" r:id="rId1"/>
  <headerFooter>
    <oddFooter>&amp;C&amp;P of &amp;N&amp;RDate Printed - &amp;D</oddFoot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6" tint="0.79998168889431442"/>
    <pageSetUpPr fitToPage="1"/>
  </sheetPr>
  <dimension ref="A1:J45"/>
  <sheetViews>
    <sheetView topLeftCell="B1" zoomScale="80" zoomScaleNormal="80" workbookViewId="0">
      <pane ySplit="3" topLeftCell="A4" activePane="bottomLeft" state="frozen"/>
      <selection pane="bottomLeft" activeCell="D4" sqref="D4"/>
    </sheetView>
  </sheetViews>
  <sheetFormatPr defaultColWidth="8.88671875" defaultRowHeight="15.6" x14ac:dyDescent="0.3"/>
  <cols>
    <col min="1" max="1" width="35.33203125" style="259" hidden="1" customWidth="1"/>
    <col min="2" max="2" width="35.33203125" style="191" customWidth="1"/>
    <col min="3" max="3" width="35.33203125" style="192" customWidth="1"/>
    <col min="4" max="4" width="43" style="192" bestFit="1" customWidth="1"/>
    <col min="5" max="5" width="89.21875" style="101" customWidth="1"/>
    <col min="6" max="6" width="29.44140625" style="258" customWidth="1"/>
    <col min="7" max="7" width="24" style="258" customWidth="1"/>
    <col min="8" max="8" width="19.33203125" style="193" customWidth="1"/>
    <col min="9" max="9" width="25.44140625" style="194" customWidth="1"/>
    <col min="10" max="10" width="91.44140625" style="259" customWidth="1"/>
    <col min="11" max="16384" width="8.88671875" style="101"/>
  </cols>
  <sheetData>
    <row r="1" spans="1:10" s="82" customFormat="1" ht="26.4" customHeight="1" thickTop="1" thickBot="1" x14ac:dyDescent="0.35">
      <c r="A1" s="394"/>
      <c r="B1" s="434" t="s">
        <v>418</v>
      </c>
      <c r="C1" s="435"/>
      <c r="D1" s="473" t="s">
        <v>487</v>
      </c>
      <c r="E1" s="473"/>
      <c r="F1" s="473"/>
      <c r="G1" s="473"/>
      <c r="H1" s="473"/>
      <c r="I1" s="473"/>
    </row>
    <row r="2" spans="1:10" ht="49.2" customHeight="1" x14ac:dyDescent="0.3">
      <c r="B2" s="436"/>
      <c r="C2" s="437"/>
      <c r="D2" s="437"/>
      <c r="E2" s="437" t="s">
        <v>712</v>
      </c>
      <c r="F2" s="437"/>
      <c r="G2" s="437"/>
      <c r="H2" s="437"/>
      <c r="I2" s="438"/>
    </row>
    <row r="3" spans="1:10" ht="108.6" thickBot="1" x14ac:dyDescent="0.35">
      <c r="A3" s="186" t="s">
        <v>442</v>
      </c>
      <c r="B3" s="439" t="s">
        <v>373</v>
      </c>
      <c r="C3" s="439" t="s">
        <v>22</v>
      </c>
      <c r="D3" s="439" t="s">
        <v>134</v>
      </c>
      <c r="E3" s="440" t="s">
        <v>434</v>
      </c>
      <c r="F3" s="439" t="s">
        <v>135</v>
      </c>
      <c r="G3" s="439" t="s">
        <v>635</v>
      </c>
      <c r="H3" s="441" t="s">
        <v>438</v>
      </c>
      <c r="I3" s="441" t="s">
        <v>32</v>
      </c>
      <c r="J3" s="265" t="s">
        <v>690</v>
      </c>
    </row>
    <row r="4" spans="1:10" ht="311.39999999999998" customHeight="1" x14ac:dyDescent="0.3">
      <c r="B4" s="187" t="s">
        <v>428</v>
      </c>
      <c r="C4" s="187" t="s">
        <v>208</v>
      </c>
      <c r="D4" s="183" t="s">
        <v>374</v>
      </c>
      <c r="E4" s="183" t="s">
        <v>641</v>
      </c>
      <c r="F4" s="257" t="s">
        <v>180</v>
      </c>
      <c r="G4" s="224">
        <v>46182</v>
      </c>
      <c r="H4" s="224" t="s">
        <v>129</v>
      </c>
      <c r="I4" s="224" t="s">
        <v>211</v>
      </c>
      <c r="J4" s="433" t="str">
        <f>IFERROR(IF(VLOOKUP(B4,'Personal Notes'!$B$6:$C$92,2,FALSE)=0,"", VLOOKUP(B4,'Personal Notes'!$B$6:$C$92,2,FALSE)), IFERROR(IF(VLOOKUP(C4,'Personal Notes'!$B$6:$C$92,2,FALSE)=0,"", VLOOKUP(C4,'Personal Notes'!$B$6:$C$92,2,FALSE)), ""))</f>
        <v/>
      </c>
    </row>
    <row r="5" spans="1:10" ht="111" customHeight="1" x14ac:dyDescent="0.3">
      <c r="B5" s="188" t="s">
        <v>430</v>
      </c>
      <c r="C5" s="187" t="s">
        <v>215</v>
      </c>
      <c r="D5" s="183" t="s">
        <v>136</v>
      </c>
      <c r="E5" s="183" t="s">
        <v>137</v>
      </c>
      <c r="F5" s="257" t="s">
        <v>648</v>
      </c>
      <c r="G5" s="224">
        <v>46186</v>
      </c>
      <c r="H5" s="224" t="s">
        <v>129</v>
      </c>
      <c r="I5" s="224" t="s">
        <v>218</v>
      </c>
      <c r="J5" s="433" t="str">
        <f>IFERROR(IF(VLOOKUP(B5,'Personal Notes'!$B$6:$C$92,2,FALSE)=0,"", VLOOKUP(B5,'Personal Notes'!$B$6:$C$92,2,FALSE)), IFERROR(IF(VLOOKUP(C5,'Personal Notes'!$B$6:$C$92,2,FALSE)=0,"", VLOOKUP(C5,'Personal Notes'!$B$6:$C$92,2,FALSE)), ""))</f>
        <v/>
      </c>
    </row>
    <row r="6" spans="1:10" ht="46.8" x14ac:dyDescent="0.3">
      <c r="B6" s="188" t="s">
        <v>432</v>
      </c>
      <c r="C6" s="187" t="s">
        <v>419</v>
      </c>
      <c r="D6" s="183" t="s">
        <v>136</v>
      </c>
      <c r="E6" s="183" t="s">
        <v>129</v>
      </c>
      <c r="F6" s="257" t="s">
        <v>500</v>
      </c>
      <c r="G6" s="224">
        <v>46186</v>
      </c>
      <c r="H6" s="224" t="s">
        <v>129</v>
      </c>
      <c r="I6" s="224" t="s">
        <v>218</v>
      </c>
      <c r="J6" s="433" t="str">
        <f>IFERROR(IF(VLOOKUP(B6,'Personal Notes'!$B$6:$C$92,2,FALSE)=0,"", VLOOKUP(B6,'Personal Notes'!$B$6:$C$92,2,FALSE)), IFERROR(IF(VLOOKUP(C6,'Personal Notes'!$B$6:$C$92,2,FALSE)=0,"", VLOOKUP(C6,'Personal Notes'!$B$6:$C$92,2,FALSE)), ""))</f>
        <v/>
      </c>
    </row>
    <row r="7" spans="1:10" ht="31.2" x14ac:dyDescent="0.3">
      <c r="B7" s="188" t="s">
        <v>717</v>
      </c>
      <c r="C7" s="187" t="s">
        <v>718</v>
      </c>
      <c r="D7" s="183" t="s">
        <v>721</v>
      </c>
      <c r="E7" s="183" t="s">
        <v>722</v>
      </c>
      <c r="F7" s="257" t="s">
        <v>723</v>
      </c>
      <c r="G7" s="224" t="s">
        <v>720</v>
      </c>
      <c r="H7" s="224" t="s">
        <v>129</v>
      </c>
      <c r="I7" s="224">
        <v>46614</v>
      </c>
      <c r="J7" s="433" t="str">
        <f>IFERROR(IF(VLOOKUP(B7,'Personal Notes'!$B$6:$C$92,2,FALSE)=0,"", VLOOKUP(B7,'Personal Notes'!$B$6:$C$92,2,FALSE)), IFERROR(IF(VLOOKUP(C7,'Personal Notes'!$B$6:$C$92,2,FALSE)=0,"", VLOOKUP(C7,'Personal Notes'!$B$6:$C$92,2,FALSE)), ""))</f>
        <v/>
      </c>
    </row>
    <row r="8" spans="1:10" ht="46.8" x14ac:dyDescent="0.3">
      <c r="B8" s="188" t="s">
        <v>724</v>
      </c>
      <c r="C8" s="187" t="s">
        <v>725</v>
      </c>
      <c r="D8" s="183" t="s">
        <v>727</v>
      </c>
      <c r="E8" s="183" t="s">
        <v>728</v>
      </c>
      <c r="F8" s="257" t="s">
        <v>729</v>
      </c>
      <c r="G8" s="224" t="s">
        <v>720</v>
      </c>
      <c r="H8" s="224" t="s">
        <v>129</v>
      </c>
      <c r="I8" s="224">
        <v>46614</v>
      </c>
      <c r="J8" s="433" t="str">
        <f>IFERROR(IF(VLOOKUP(B8,'Personal Notes'!$B$6:$C$92,2,FALSE)=0,"", VLOOKUP(B8,'Personal Notes'!$B$6:$C$92,2,FALSE)), IFERROR(IF(VLOOKUP(C8,'Personal Notes'!$B$6:$C$92,2,FALSE)=0,"", VLOOKUP(C8,'Personal Notes'!$B$6:$C$92,2,FALSE)), ""))</f>
        <v/>
      </c>
    </row>
    <row r="9" spans="1:10" ht="65.400000000000006" customHeight="1" x14ac:dyDescent="0.3">
      <c r="B9" s="188" t="s">
        <v>654</v>
      </c>
      <c r="C9" s="189" t="s">
        <v>662</v>
      </c>
      <c r="D9" s="183" t="s">
        <v>358</v>
      </c>
      <c r="E9" s="183" t="s">
        <v>664</v>
      </c>
      <c r="F9" s="257" t="s">
        <v>180</v>
      </c>
      <c r="G9" s="224">
        <v>46191</v>
      </c>
      <c r="H9" s="224">
        <v>45828</v>
      </c>
      <c r="I9" s="224">
        <v>46255</v>
      </c>
      <c r="J9" s="433" t="str">
        <f>IFERROR(IF(VLOOKUP(B9,'Personal Notes'!$B$6:$C$92,2,FALSE)=0,"", VLOOKUP(B9,'Personal Notes'!$B$6:$C$92,2,FALSE)), IFERROR(IF(VLOOKUP(C9,'Personal Notes'!$B$6:$C$92,2,FALSE)=0,"", VLOOKUP(C9,'Personal Notes'!$B$6:$C$92,2,FALSE)), ""))</f>
        <v/>
      </c>
    </row>
    <row r="10" spans="1:10" ht="73.2" customHeight="1" x14ac:dyDescent="0.3">
      <c r="A10" s="269" t="s">
        <v>441</v>
      </c>
      <c r="B10" s="188" t="s">
        <v>655</v>
      </c>
      <c r="C10" s="189" t="s">
        <v>652</v>
      </c>
      <c r="D10" s="183" t="s">
        <v>730</v>
      </c>
      <c r="E10" s="183" t="s">
        <v>659</v>
      </c>
      <c r="F10" s="257" t="s">
        <v>140</v>
      </c>
      <c r="G10" s="224" t="s">
        <v>129</v>
      </c>
      <c r="H10" s="224" t="s">
        <v>129</v>
      </c>
      <c r="I10" s="224" t="s">
        <v>658</v>
      </c>
      <c r="J10" s="433" t="str">
        <f>IFERROR(IF(VLOOKUP(B10,'Personal Notes'!$B$6:$C$92,2,FALSE)=0,"", VLOOKUP(B10,'Personal Notes'!$B$6:$C$92,2,FALSE)), IFERROR(IF(VLOOKUP(C10,'Personal Notes'!$B$6:$C$92,2,FALSE)=0,"", VLOOKUP(C10,'Personal Notes'!$B$6:$C$92,2,FALSE)), ""))</f>
        <v/>
      </c>
    </row>
    <row r="11" spans="1:10" ht="59.4" customHeight="1" x14ac:dyDescent="0.3">
      <c r="B11" s="188" t="s">
        <v>531</v>
      </c>
      <c r="C11" s="189" t="s">
        <v>611</v>
      </c>
      <c r="D11" s="183" t="s">
        <v>498</v>
      </c>
      <c r="E11" s="183" t="s">
        <v>566</v>
      </c>
      <c r="F11" s="257" t="s">
        <v>139</v>
      </c>
      <c r="G11" s="224">
        <v>46322</v>
      </c>
      <c r="H11" s="224">
        <v>45936</v>
      </c>
      <c r="I11" s="224">
        <v>46325</v>
      </c>
      <c r="J11" s="433" t="str">
        <f>IFERROR(IF(VLOOKUP(B11,'Personal Notes'!$B$6:$C$92,2,FALSE)=0,"", VLOOKUP(B11,'Personal Notes'!$B$6:$C$92,2,FALSE)), IFERROR(IF(VLOOKUP(C11,'Personal Notes'!$B$6:$C$92,2,FALSE)=0,"", VLOOKUP(C11,'Personal Notes'!$B$6:$C$92,2,FALSE)), ""))</f>
        <v/>
      </c>
    </row>
    <row r="12" spans="1:10" ht="94.95" customHeight="1" x14ac:dyDescent="0.3">
      <c r="B12" s="188" t="s">
        <v>537</v>
      </c>
      <c r="C12" s="189" t="s">
        <v>443</v>
      </c>
      <c r="D12" s="188" t="s">
        <v>731</v>
      </c>
      <c r="E12" s="187" t="s">
        <v>579</v>
      </c>
      <c r="F12" s="448" t="s">
        <v>180</v>
      </c>
      <c r="G12" s="224">
        <v>46296</v>
      </c>
      <c r="H12" s="224" t="s">
        <v>129</v>
      </c>
      <c r="I12" s="224" t="s">
        <v>599</v>
      </c>
      <c r="J12" s="433" t="str">
        <f>IFERROR(IF(VLOOKUP(B12,'Personal Notes'!$B$6:$C$92,2,FALSE)=0,"", VLOOKUP(B12,'Personal Notes'!$B$6:$C$92,2,FALSE)), IFERROR(IF(VLOOKUP(C12,'Personal Notes'!$B$6:$C$92,2,FALSE)=0,"", VLOOKUP(C12,'Personal Notes'!$B$6:$C$92,2,FALSE)), ""))</f>
        <v/>
      </c>
    </row>
    <row r="13" spans="1:10" ht="31.2" x14ac:dyDescent="0.3">
      <c r="B13" s="190" t="s">
        <v>538</v>
      </c>
      <c r="C13" s="189" t="s">
        <v>169</v>
      </c>
      <c r="D13" s="188" t="s">
        <v>731</v>
      </c>
      <c r="E13" s="188" t="s">
        <v>580</v>
      </c>
      <c r="F13" s="221" t="s">
        <v>141</v>
      </c>
      <c r="G13" s="224">
        <v>46296</v>
      </c>
      <c r="H13" s="224" t="s">
        <v>129</v>
      </c>
      <c r="I13" s="224" t="s">
        <v>497</v>
      </c>
      <c r="J13" s="433" t="str">
        <f>IFERROR(IF(VLOOKUP(B13,'Personal Notes'!$B$6:$C$92,2,FALSE)=0,"", VLOOKUP(B13,'Personal Notes'!$B$6:$C$92,2,FALSE)), IFERROR(IF(VLOOKUP(C13,'Personal Notes'!$B$6:$C$92,2,FALSE)=0,"", VLOOKUP(C13,'Personal Notes'!$B$6:$C$92,2,FALSE)), ""))</f>
        <v/>
      </c>
    </row>
    <row r="14" spans="1:10" ht="31.2" x14ac:dyDescent="0.3">
      <c r="B14" s="190" t="s">
        <v>534</v>
      </c>
      <c r="C14" s="189" t="s">
        <v>456</v>
      </c>
      <c r="D14" s="172" t="s">
        <v>376</v>
      </c>
      <c r="E14" s="172" t="s">
        <v>579</v>
      </c>
      <c r="F14" s="221" t="s">
        <v>180</v>
      </c>
      <c r="G14" s="224">
        <v>46296</v>
      </c>
      <c r="H14" s="224" t="s">
        <v>129</v>
      </c>
      <c r="I14" s="224">
        <v>46340</v>
      </c>
      <c r="J14" s="433" t="str">
        <f>IFERROR(IF(VLOOKUP(B14,'Personal Notes'!$B$6:$C$92,2,FALSE)=0,"", VLOOKUP(B14,'Personal Notes'!$B$6:$C$92,2,FALSE)), IFERROR(IF(VLOOKUP(C14,'Personal Notes'!$B$6:$C$92,2,FALSE)=0,"", VLOOKUP(C14,'Personal Notes'!$B$6:$C$92,2,FALSE)), ""))</f>
        <v/>
      </c>
    </row>
    <row r="15" spans="1:10" ht="64.2" customHeight="1" x14ac:dyDescent="0.3">
      <c r="B15" s="190" t="s">
        <v>561</v>
      </c>
      <c r="C15" s="189" t="s">
        <v>456</v>
      </c>
      <c r="D15" s="172" t="s">
        <v>376</v>
      </c>
      <c r="E15" s="172" t="s">
        <v>579</v>
      </c>
      <c r="F15" s="221" t="s">
        <v>180</v>
      </c>
      <c r="G15" s="224">
        <v>46296</v>
      </c>
      <c r="H15" s="224" t="s">
        <v>129</v>
      </c>
      <c r="I15" s="224">
        <v>46340</v>
      </c>
      <c r="J15" s="433" t="str">
        <f>IFERROR(IF(VLOOKUP(B15,'Personal Notes'!$B$6:$C$92,2,FALSE)=0,"", VLOOKUP(B15,'Personal Notes'!$B$6:$C$92,2,FALSE)), IFERROR(IF(VLOOKUP(C15,'Personal Notes'!$B$6:$C$92,2,FALSE)=0,"", VLOOKUP(C15,'Personal Notes'!$B$6:$C$92,2,FALSE)), ""))</f>
        <v/>
      </c>
    </row>
    <row r="16" spans="1:10" ht="46.8" x14ac:dyDescent="0.3">
      <c r="A16" s="232"/>
      <c r="B16" s="449" t="s">
        <v>536</v>
      </c>
      <c r="C16" s="173" t="s">
        <v>235</v>
      </c>
      <c r="D16" s="172" t="s">
        <v>376</v>
      </c>
      <c r="E16" s="172" t="s">
        <v>579</v>
      </c>
      <c r="F16" s="221" t="s">
        <v>129</v>
      </c>
      <c r="G16" s="224">
        <v>46296</v>
      </c>
      <c r="H16" s="224" t="s">
        <v>129</v>
      </c>
      <c r="I16" s="224" t="s">
        <v>142</v>
      </c>
      <c r="J16" s="433" t="str">
        <f>IFERROR(IF(VLOOKUP(B16,'Personal Notes'!$B$6:$C$92,2,FALSE)=0,"", VLOOKUP(B16,'Personal Notes'!$B$6:$C$92,2,FALSE)), IFERROR(IF(VLOOKUP(C16,'Personal Notes'!$B$6:$C$92,2,FALSE)=0,"", VLOOKUP(C16,'Personal Notes'!$B$6:$C$92,2,FALSE)), ""))</f>
        <v/>
      </c>
    </row>
    <row r="17" spans="1:10" ht="49.8" customHeight="1" x14ac:dyDescent="0.3">
      <c r="A17" s="269" t="s">
        <v>441</v>
      </c>
      <c r="B17" s="188" t="s">
        <v>655</v>
      </c>
      <c r="C17" s="173" t="s">
        <v>653</v>
      </c>
      <c r="D17" s="183" t="s">
        <v>146</v>
      </c>
      <c r="E17" s="183" t="s">
        <v>661</v>
      </c>
      <c r="F17" s="257" t="s">
        <v>180</v>
      </c>
      <c r="G17" s="224" t="s">
        <v>129</v>
      </c>
      <c r="H17" s="224" t="s">
        <v>129</v>
      </c>
      <c r="I17" s="224" t="s">
        <v>660</v>
      </c>
      <c r="J17" s="433" t="str">
        <f>IFERROR(IF(VLOOKUP(B17,'Personal Notes'!$B$6:$C$92,2,FALSE)=0,"", VLOOKUP(B17,'Personal Notes'!$B$6:$C$92,2,FALSE)), IFERROR(IF(VLOOKUP(C17,'Personal Notes'!$B$6:$C$92,2,FALSE)=0,"", VLOOKUP(C17,'Personal Notes'!$B$6:$C$92,2,FALSE)), ""))</f>
        <v/>
      </c>
    </row>
    <row r="18" spans="1:10" ht="48" customHeight="1" x14ac:dyDescent="0.3">
      <c r="B18" s="188" t="s">
        <v>531</v>
      </c>
      <c r="C18" s="189" t="s">
        <v>92</v>
      </c>
      <c r="D18" s="183" t="s">
        <v>520</v>
      </c>
      <c r="E18" s="183" t="s">
        <v>568</v>
      </c>
      <c r="F18" s="257" t="s">
        <v>147</v>
      </c>
      <c r="G18" s="224">
        <v>46406</v>
      </c>
      <c r="H18" s="224">
        <v>46056</v>
      </c>
      <c r="I18" s="224">
        <v>46430</v>
      </c>
      <c r="J18" s="433" t="str">
        <f>IFERROR(IF(VLOOKUP(B18,'Personal Notes'!$B$6:$C$92,2,FALSE)=0,"", VLOOKUP(B18,'Personal Notes'!$B$6:$C$92,2,FALSE)), IFERROR(IF(VLOOKUP(C18,'Personal Notes'!$B$6:$C$92,2,FALSE)=0,"", VLOOKUP(C18,'Personal Notes'!$B$6:$C$92,2,FALSE)), ""))</f>
        <v/>
      </c>
    </row>
    <row r="19" spans="1:10" ht="77.400000000000006" customHeight="1" x14ac:dyDescent="0.3">
      <c r="B19" s="188" t="s">
        <v>531</v>
      </c>
      <c r="C19" s="189" t="s">
        <v>93</v>
      </c>
      <c r="D19" s="183" t="s">
        <v>732</v>
      </c>
      <c r="E19" s="183" t="s">
        <v>569</v>
      </c>
      <c r="F19" s="257" t="s">
        <v>180</v>
      </c>
      <c r="G19" s="224">
        <v>46406</v>
      </c>
      <c r="H19" s="224">
        <v>46056</v>
      </c>
      <c r="I19" s="224">
        <v>46430</v>
      </c>
      <c r="J19" s="433" t="str">
        <f>IFERROR(IF(VLOOKUP(B19,'Personal Notes'!$B$6:$C$92,2,FALSE)=0,"", VLOOKUP(B19,'Personal Notes'!$B$6:$C$92,2,FALSE)), IFERROR(IF(VLOOKUP(C19,'Personal Notes'!$B$6:$C$92,2,FALSE)=0,"", VLOOKUP(C19,'Personal Notes'!$B$6:$C$92,2,FALSE)), ""))</f>
        <v/>
      </c>
    </row>
    <row r="20" spans="1:10" ht="36.6" customHeight="1" x14ac:dyDescent="0.3">
      <c r="B20" s="188" t="s">
        <v>531</v>
      </c>
      <c r="C20" s="189" t="s">
        <v>613</v>
      </c>
      <c r="D20" s="172" t="s">
        <v>519</v>
      </c>
      <c r="E20" s="172" t="s">
        <v>567</v>
      </c>
      <c r="F20" s="221" t="s">
        <v>144</v>
      </c>
      <c r="G20" s="224">
        <v>46463</v>
      </c>
      <c r="H20" s="224">
        <v>46093</v>
      </c>
      <c r="I20" s="224">
        <v>46471</v>
      </c>
      <c r="J20" s="433" t="str">
        <f>IFERROR(IF(VLOOKUP(B20,'Personal Notes'!$B$6:$C$92,2,FALSE)=0,"", VLOOKUP(B20,'Personal Notes'!$B$6:$C$92,2,FALSE)), IFERROR(IF(VLOOKUP(C20,'Personal Notes'!$B$6:$C$92,2,FALSE)=0,"", VLOOKUP(C20,'Personal Notes'!$B$6:$C$92,2,FALSE)), ""))</f>
        <v/>
      </c>
    </row>
    <row r="21" spans="1:10" ht="146.4" customHeight="1" x14ac:dyDescent="0.3">
      <c r="B21" s="189" t="s">
        <v>550</v>
      </c>
      <c r="C21" s="189" t="s">
        <v>268</v>
      </c>
      <c r="D21" s="189" t="s">
        <v>136</v>
      </c>
      <c r="E21" s="188" t="s">
        <v>137</v>
      </c>
      <c r="F21" s="448" t="s">
        <v>136</v>
      </c>
      <c r="G21" s="224" t="s">
        <v>262</v>
      </c>
      <c r="H21" s="224" t="s">
        <v>129</v>
      </c>
      <c r="I21" s="224">
        <v>46487</v>
      </c>
      <c r="J21" s="433" t="str">
        <f>IFERROR(IF(VLOOKUP(B21,'Personal Notes'!$B$6:$C$92,2,FALSE)=0,"", VLOOKUP(B21,'Personal Notes'!$B$6:$C$92,2,FALSE)), IFERROR(IF(VLOOKUP(C21,'Personal Notes'!$B$6:$C$92,2,FALSE)=0,"", VLOOKUP(C21,'Personal Notes'!$B$6:$C$92,2,FALSE)), ""))</f>
        <v/>
      </c>
    </row>
    <row r="22" spans="1:10" ht="55.8" customHeight="1" x14ac:dyDescent="0.3">
      <c r="B22" s="188" t="s">
        <v>531</v>
      </c>
      <c r="C22" s="189" t="s">
        <v>614</v>
      </c>
      <c r="D22" s="172" t="s">
        <v>498</v>
      </c>
      <c r="E22" s="172" t="s">
        <v>570</v>
      </c>
      <c r="F22" s="221" t="s">
        <v>139</v>
      </c>
      <c r="G22" s="224">
        <v>46484</v>
      </c>
      <c r="H22" s="224">
        <v>46113</v>
      </c>
      <c r="I22" s="224">
        <v>46491</v>
      </c>
      <c r="J22" s="433" t="str">
        <f>IFERROR(IF(VLOOKUP(B22,'Personal Notes'!$B$6:$C$92,2,FALSE)=0,"", VLOOKUP(B22,'Personal Notes'!$B$6:$C$92,2,FALSE)), IFERROR(IF(VLOOKUP(C22,'Personal Notes'!$B$6:$C$92,2,FALSE)=0,"", VLOOKUP(C22,'Personal Notes'!$B$6:$C$92,2,FALSE)), ""))</f>
        <v/>
      </c>
    </row>
    <row r="23" spans="1:10" ht="31.2" x14ac:dyDescent="0.3">
      <c r="A23" s="269" t="s">
        <v>441</v>
      </c>
      <c r="B23" s="188" t="s">
        <v>531</v>
      </c>
      <c r="C23" s="189" t="s">
        <v>97</v>
      </c>
      <c r="D23" s="172" t="s">
        <v>148</v>
      </c>
      <c r="E23" s="172" t="s">
        <v>571</v>
      </c>
      <c r="F23" s="221" t="s">
        <v>180</v>
      </c>
      <c r="G23" s="224">
        <v>46479</v>
      </c>
      <c r="H23" s="224">
        <v>46114</v>
      </c>
      <c r="I23" s="224">
        <v>46500</v>
      </c>
      <c r="J23" s="433" t="str">
        <f>IFERROR(IF(VLOOKUP(B23,'Personal Notes'!$B$6:$C$92,2,FALSE)=0,"", VLOOKUP(B23,'Personal Notes'!$B$6:$C$92,2,FALSE)), IFERROR(IF(VLOOKUP(C23,'Personal Notes'!$B$6:$C$92,2,FALSE)=0,"", VLOOKUP(C23,'Personal Notes'!$B$6:$C$92,2,FALSE)), ""))</f>
        <v/>
      </c>
    </row>
    <row r="24" spans="1:10" ht="60" customHeight="1" x14ac:dyDescent="0.3">
      <c r="B24" s="188" t="s">
        <v>531</v>
      </c>
      <c r="C24" s="189" t="s">
        <v>110</v>
      </c>
      <c r="D24" s="183" t="s">
        <v>498</v>
      </c>
      <c r="E24" s="183" t="s">
        <v>574</v>
      </c>
      <c r="F24" s="257" t="s">
        <v>139</v>
      </c>
      <c r="G24" s="224" t="s">
        <v>617</v>
      </c>
      <c r="H24" s="224">
        <v>46168</v>
      </c>
      <c r="I24" s="224">
        <v>46549</v>
      </c>
      <c r="J24" s="433" t="str">
        <f>IFERROR(IF(VLOOKUP(B24,'Personal Notes'!$B$6:$C$92,2,FALSE)=0,"", VLOOKUP(B24,'Personal Notes'!$B$6:$C$92,2,FALSE)), IFERROR(IF(VLOOKUP(C24,'Personal Notes'!$B$6:$C$92,2,FALSE)=0,"", VLOOKUP(C24,'Personal Notes'!$B$6:$C$92,2,FALSE)), ""))</f>
        <v/>
      </c>
    </row>
    <row r="25" spans="1:10" ht="94.95" customHeight="1" x14ac:dyDescent="0.3">
      <c r="B25" s="189" t="s">
        <v>551</v>
      </c>
      <c r="C25" s="189" t="s">
        <v>272</v>
      </c>
      <c r="D25" s="188" t="s">
        <v>733</v>
      </c>
      <c r="E25" s="187" t="s">
        <v>581</v>
      </c>
      <c r="F25" s="448" t="s">
        <v>468</v>
      </c>
      <c r="G25" s="224" t="s">
        <v>262</v>
      </c>
      <c r="H25" s="224" t="s">
        <v>129</v>
      </c>
      <c r="I25" s="224">
        <v>46549</v>
      </c>
      <c r="J25" s="433" t="str">
        <f>IFERROR(IF(VLOOKUP(B25,'Personal Notes'!$B$6:$C$92,2,FALSE)=0,"", VLOOKUP(B25,'Personal Notes'!$B$6:$C$92,2,FALSE)), IFERROR(IF(VLOOKUP(C25,'Personal Notes'!$B$6:$C$92,2,FALSE)=0,"", VLOOKUP(C25,'Personal Notes'!$B$6:$C$92,2,FALSE)), ""))</f>
        <v/>
      </c>
    </row>
    <row r="26" spans="1:10" ht="43.95" customHeight="1" x14ac:dyDescent="0.3">
      <c r="B26" s="188" t="s">
        <v>531</v>
      </c>
      <c r="C26" s="189" t="s">
        <v>461</v>
      </c>
      <c r="D26" s="183" t="s">
        <v>521</v>
      </c>
      <c r="E26" s="183" t="s">
        <v>572</v>
      </c>
      <c r="F26" s="257" t="s">
        <v>144</v>
      </c>
      <c r="G26" s="224">
        <v>46507</v>
      </c>
      <c r="H26" s="224">
        <v>46168</v>
      </c>
      <c r="I26" s="224">
        <v>46550</v>
      </c>
      <c r="J26" s="433" t="str">
        <f>IFERROR(IF(VLOOKUP(B26,'Personal Notes'!$B$6:$C$92,2,FALSE)=0,"", VLOOKUP(B26,'Personal Notes'!$B$6:$C$92,2,FALSE)), IFERROR(IF(VLOOKUP(C26,'Personal Notes'!$B$6:$C$92,2,FALSE)=0,"", VLOOKUP(C26,'Personal Notes'!$B$6:$C$92,2,FALSE)), ""))</f>
        <v/>
      </c>
    </row>
    <row r="27" spans="1:10" ht="47.4" customHeight="1" x14ac:dyDescent="0.3">
      <c r="B27" s="188" t="s">
        <v>531</v>
      </c>
      <c r="C27" s="268" t="s">
        <v>462</v>
      </c>
      <c r="D27" s="172" t="s">
        <v>521</v>
      </c>
      <c r="E27" s="172" t="s">
        <v>573</v>
      </c>
      <c r="F27" s="221" t="s">
        <v>144</v>
      </c>
      <c r="G27" s="224">
        <v>46514</v>
      </c>
      <c r="H27" s="224">
        <v>46168</v>
      </c>
      <c r="I27" s="224">
        <v>46550</v>
      </c>
      <c r="J27" s="433" t="str">
        <f>IFERROR(IF(VLOOKUP(B27,'Personal Notes'!$B$6:$C$92,2,FALSE)=0,"", VLOOKUP(B27,'Personal Notes'!$B$6:$C$92,2,FALSE)), IFERROR(IF(VLOOKUP(C27,'Personal Notes'!$B$6:$C$92,2,FALSE)=0,"", VLOOKUP(C27,'Personal Notes'!$B$6:$C$92,2,FALSE)), ""))</f>
        <v/>
      </c>
    </row>
    <row r="28" spans="1:10" ht="79.2" customHeight="1" x14ac:dyDescent="0.3">
      <c r="B28" s="188" t="s">
        <v>531</v>
      </c>
      <c r="C28" s="268" t="s">
        <v>463</v>
      </c>
      <c r="D28" s="183" t="s">
        <v>521</v>
      </c>
      <c r="E28" s="183" t="s">
        <v>573</v>
      </c>
      <c r="F28" s="257" t="s">
        <v>144</v>
      </c>
      <c r="G28" s="224">
        <v>46514</v>
      </c>
      <c r="H28" s="224">
        <v>46168</v>
      </c>
      <c r="I28" s="224">
        <v>46550</v>
      </c>
      <c r="J28" s="433" t="str">
        <f>IFERROR(IF(VLOOKUP(B28,'Personal Notes'!$B$6:$C$92,2,FALSE)=0,"", VLOOKUP(B28,'Personal Notes'!$B$6:$C$92,2,FALSE)), IFERROR(IF(VLOOKUP(C28,'Personal Notes'!$B$6:$C$92,2,FALSE)=0,"", VLOOKUP(C28,'Personal Notes'!$B$6:$C$92,2,FALSE)), ""))</f>
        <v/>
      </c>
    </row>
    <row r="29" spans="1:10" ht="76.2" customHeight="1" x14ac:dyDescent="0.3">
      <c r="B29" s="188" t="s">
        <v>531</v>
      </c>
      <c r="C29" s="189" t="s">
        <v>112</v>
      </c>
      <c r="D29" s="183" t="s">
        <v>520</v>
      </c>
      <c r="E29" s="183" t="s">
        <v>647</v>
      </c>
      <c r="F29" s="257" t="s">
        <v>147</v>
      </c>
      <c r="G29" s="224">
        <v>46535</v>
      </c>
      <c r="H29" s="224">
        <v>46183</v>
      </c>
      <c r="I29" s="224">
        <v>46558</v>
      </c>
      <c r="J29" s="433" t="str">
        <f>IFERROR(IF(VLOOKUP(B29,'Personal Notes'!$B$6:$C$92,2,FALSE)=0,"", VLOOKUP(B29,'Personal Notes'!$B$6:$C$92,2,FALSE)), IFERROR(IF(VLOOKUP(C29,'Personal Notes'!$B$6:$C$92,2,FALSE)=0,"", VLOOKUP(C29,'Personal Notes'!$B$6:$C$92,2,FALSE)), ""))</f>
        <v/>
      </c>
    </row>
    <row r="30" spans="1:10" ht="56.4" customHeight="1" x14ac:dyDescent="0.3">
      <c r="B30" s="188" t="s">
        <v>531</v>
      </c>
      <c r="C30" s="189" t="s">
        <v>465</v>
      </c>
      <c r="D30" s="183" t="s">
        <v>522</v>
      </c>
      <c r="E30" s="183" t="s">
        <v>575</v>
      </c>
      <c r="F30" s="257" t="s">
        <v>151</v>
      </c>
      <c r="G30" s="224">
        <v>46535</v>
      </c>
      <c r="H30" s="224">
        <v>46183</v>
      </c>
      <c r="I30" s="224">
        <v>46558</v>
      </c>
      <c r="J30" s="433" t="str">
        <f>IFERROR(IF(VLOOKUP(B30,'Personal Notes'!$B$6:$C$92,2,FALSE)=0,"", VLOOKUP(B30,'Personal Notes'!$B$6:$C$92,2,FALSE)), IFERROR(IF(VLOOKUP(C30,'Personal Notes'!$B$6:$C$92,2,FALSE)=0,"", VLOOKUP(C30,'Personal Notes'!$B$6:$C$92,2,FALSE)), ""))</f>
        <v/>
      </c>
    </row>
    <row r="31" spans="1:10" ht="90" customHeight="1" x14ac:dyDescent="0.3">
      <c r="B31" s="189" t="s">
        <v>553</v>
      </c>
      <c r="C31" s="189" t="s">
        <v>277</v>
      </c>
      <c r="D31" s="188" t="s">
        <v>734</v>
      </c>
      <c r="E31" s="188" t="s">
        <v>583</v>
      </c>
      <c r="F31" s="450" t="s">
        <v>735</v>
      </c>
      <c r="G31" s="224" t="s">
        <v>672</v>
      </c>
      <c r="H31" s="224" t="s">
        <v>129</v>
      </c>
      <c r="I31" s="224">
        <v>46568</v>
      </c>
      <c r="J31" s="433" t="str">
        <f>IFERROR(IF(VLOOKUP(B31,'Personal Notes'!$B$6:$C$92,2,FALSE)=0,"", VLOOKUP(B31,'Personal Notes'!$B$6:$C$92,2,FALSE)), IFERROR(IF(VLOOKUP(C31,'Personal Notes'!$B$6:$C$92,2,FALSE)=0,"", VLOOKUP(C31,'Personal Notes'!$B$6:$C$92,2,FALSE)), ""))</f>
        <v/>
      </c>
    </row>
    <row r="32" spans="1:10" ht="90.6" customHeight="1" x14ac:dyDescent="0.3">
      <c r="B32" s="189" t="s">
        <v>552</v>
      </c>
      <c r="C32" s="189" t="s">
        <v>453</v>
      </c>
      <c r="D32" s="187" t="s">
        <v>736</v>
      </c>
      <c r="E32" s="187" t="s">
        <v>582</v>
      </c>
      <c r="F32" s="451" t="s">
        <v>667</v>
      </c>
      <c r="G32" s="224" t="s">
        <v>262</v>
      </c>
      <c r="H32" s="224" t="s">
        <v>129</v>
      </c>
      <c r="I32" s="224">
        <v>46568</v>
      </c>
      <c r="J32" s="433" t="str">
        <f>IFERROR(IF(VLOOKUP(B32,'Personal Notes'!$B$6:$C$92,2,FALSE)=0,"", VLOOKUP(B32,'Personal Notes'!$B$6:$C$92,2,FALSE)), IFERROR(IF(VLOOKUP(C32,'Personal Notes'!$B$6:$C$92,2,FALSE)=0,"", VLOOKUP(C32,'Personal Notes'!$B$6:$C$92,2,FALSE)), ""))</f>
        <v/>
      </c>
    </row>
    <row r="33" spans="1:10" ht="307.95" customHeight="1" x14ac:dyDescent="0.3">
      <c r="B33" s="189" t="s">
        <v>554</v>
      </c>
      <c r="C33" s="189" t="s">
        <v>452</v>
      </c>
      <c r="D33" s="188" t="s">
        <v>737</v>
      </c>
      <c r="E33" s="188" t="s">
        <v>642</v>
      </c>
      <c r="F33" s="448" t="s">
        <v>649</v>
      </c>
      <c r="G33" s="224" t="s">
        <v>262</v>
      </c>
      <c r="H33" s="224" t="s">
        <v>129</v>
      </c>
      <c r="I33" s="224">
        <v>46568</v>
      </c>
      <c r="J33" s="433" t="str">
        <f>IFERROR(IF(VLOOKUP(B33,'Personal Notes'!$B$6:$C$92,2,FALSE)=0,"", VLOOKUP(B33,'Personal Notes'!$B$6:$C$92,2,FALSE)), IFERROR(IF(VLOOKUP(C33,'Personal Notes'!$B$6:$C$92,2,FALSE)=0,"", VLOOKUP(C33,'Personal Notes'!$B$6:$C$92,2,FALSE)), ""))</f>
        <v/>
      </c>
    </row>
    <row r="34" spans="1:10" ht="62.4" x14ac:dyDescent="0.3">
      <c r="B34" s="188" t="s">
        <v>637</v>
      </c>
      <c r="C34" s="188" t="s">
        <v>633</v>
      </c>
      <c r="D34" s="388" t="s">
        <v>703</v>
      </c>
      <c r="E34" s="388" t="s">
        <v>705</v>
      </c>
      <c r="F34" s="452" t="s">
        <v>180</v>
      </c>
      <c r="G34" s="224">
        <v>46524</v>
      </c>
      <c r="H34" s="224" t="s">
        <v>129</v>
      </c>
      <c r="I34" s="224">
        <v>46598</v>
      </c>
      <c r="J34" s="433" t="str">
        <f>IFERROR(IF(VLOOKUP(B34,'Personal Notes'!$B$6:$C$92,2,FALSE)=0,"", VLOOKUP(B34,'Personal Notes'!$B$6:$C$92,2,FALSE)), IFERROR(IF(VLOOKUP(C34,'Personal Notes'!$B$6:$C$92,2,FALSE)=0,"", VLOOKUP(C34,'Personal Notes'!$B$6:$C$92,2,FALSE)), ""))</f>
        <v/>
      </c>
    </row>
    <row r="35" spans="1:10" ht="73.95" customHeight="1" x14ac:dyDescent="0.3">
      <c r="B35" s="188" t="s">
        <v>560</v>
      </c>
      <c r="C35" s="189" t="s">
        <v>291</v>
      </c>
      <c r="D35" s="188" t="s">
        <v>136</v>
      </c>
      <c r="E35" s="188" t="s">
        <v>137</v>
      </c>
      <c r="F35" s="448" t="s">
        <v>136</v>
      </c>
      <c r="G35" s="224" t="s">
        <v>262</v>
      </c>
      <c r="H35" s="224" t="s">
        <v>129</v>
      </c>
      <c r="I35" s="224">
        <v>46599</v>
      </c>
      <c r="J35" s="433" t="str">
        <f>IFERROR(IF(VLOOKUP(B35,'Personal Notes'!$B$6:$C$92,2,FALSE)=0,"", VLOOKUP(B35,'Personal Notes'!$B$6:$C$92,2,FALSE)), IFERROR(IF(VLOOKUP(C35,'Personal Notes'!$B$6:$C$92,2,FALSE)=0,"", VLOOKUP(C35,'Personal Notes'!$B$6:$C$92,2,FALSE)), ""))</f>
        <v/>
      </c>
    </row>
    <row r="36" spans="1:10" ht="65.400000000000006" customHeight="1" x14ac:dyDescent="0.3">
      <c r="B36" s="189" t="s">
        <v>558</v>
      </c>
      <c r="C36" s="189" t="s">
        <v>290</v>
      </c>
      <c r="D36" s="189" t="s">
        <v>136</v>
      </c>
      <c r="E36" s="189" t="s">
        <v>137</v>
      </c>
      <c r="F36" s="448" t="s">
        <v>501</v>
      </c>
      <c r="G36" s="224" t="s">
        <v>262</v>
      </c>
      <c r="H36" s="224" t="s">
        <v>129</v>
      </c>
      <c r="I36" s="224">
        <v>46599</v>
      </c>
      <c r="J36" s="433" t="str">
        <f>IFERROR(IF(VLOOKUP(B36,'Personal Notes'!$B$6:$C$92,2,FALSE)=0,"", VLOOKUP(B36,'Personal Notes'!$B$6:$C$92,2,FALSE)), IFERROR(IF(VLOOKUP(C36,'Personal Notes'!$B$6:$C$92,2,FALSE)=0,"", VLOOKUP(C36,'Personal Notes'!$B$6:$C$92,2,FALSE)), ""))</f>
        <v/>
      </c>
    </row>
    <row r="37" spans="1:10" ht="49.2" customHeight="1" x14ac:dyDescent="0.3">
      <c r="A37" s="232"/>
      <c r="B37" s="449" t="s">
        <v>559</v>
      </c>
      <c r="C37" s="189" t="s">
        <v>503</v>
      </c>
      <c r="D37" s="172" t="s">
        <v>297</v>
      </c>
      <c r="E37" s="172" t="s">
        <v>180</v>
      </c>
      <c r="F37" s="221" t="s">
        <v>668</v>
      </c>
      <c r="G37" s="224">
        <v>46447</v>
      </c>
      <c r="H37" s="224" t="s">
        <v>129</v>
      </c>
      <c r="I37" s="224">
        <v>46599</v>
      </c>
      <c r="J37" s="433" t="str">
        <f>IFERROR(IF(VLOOKUP(B37,'Personal Notes'!$B$6:$C$92,2,FALSE)=0,"", VLOOKUP(B37,'Personal Notes'!$B$6:$C$92,2,FALSE)), IFERROR(IF(VLOOKUP(C37,'Personal Notes'!$B$6:$C$92,2,FALSE)=0,"", VLOOKUP(C37,'Personal Notes'!$B$6:$C$92,2,FALSE)), ""))</f>
        <v/>
      </c>
    </row>
    <row r="38" spans="1:10" ht="48.6" customHeight="1" x14ac:dyDescent="0.3">
      <c r="B38" s="453" t="s">
        <v>564</v>
      </c>
      <c r="C38" s="189" t="s">
        <v>169</v>
      </c>
      <c r="D38" s="188" t="s">
        <v>152</v>
      </c>
      <c r="E38" s="188" t="s">
        <v>585</v>
      </c>
      <c r="F38" s="448" t="s">
        <v>143</v>
      </c>
      <c r="G38" s="224">
        <v>46563</v>
      </c>
      <c r="H38" s="224" t="s">
        <v>129</v>
      </c>
      <c r="I38" s="224">
        <v>46612</v>
      </c>
      <c r="J38" s="433" t="str">
        <f>IFERROR(IF(VLOOKUP(B38,'Personal Notes'!$B$6:$C$92,2,FALSE)=0,"", VLOOKUP(B38,'Personal Notes'!$B$6:$C$92,2,FALSE)), IFERROR(IF(VLOOKUP(C38,'Personal Notes'!$B$6:$C$92,2,FALSE)=0,"", VLOOKUP(C38,'Personal Notes'!$B$6:$C$92,2,FALSE)), ""))</f>
        <v/>
      </c>
    </row>
    <row r="39" spans="1:10" s="89" customFormat="1" ht="81" customHeight="1" x14ac:dyDescent="0.3">
      <c r="A39" s="259"/>
      <c r="B39" s="188" t="s">
        <v>531</v>
      </c>
      <c r="C39" s="189" t="s">
        <v>114</v>
      </c>
      <c r="D39" s="172" t="s">
        <v>358</v>
      </c>
      <c r="E39" s="172" t="s">
        <v>576</v>
      </c>
      <c r="F39" s="221" t="s">
        <v>180</v>
      </c>
      <c r="G39" s="224">
        <v>46555</v>
      </c>
      <c r="H39" s="224">
        <v>46248</v>
      </c>
      <c r="I39" s="224">
        <v>46620</v>
      </c>
      <c r="J39" s="433" t="str">
        <f>IFERROR(IF(VLOOKUP(B39,'Personal Notes'!$B$6:$C$92,2,FALSE)=0,"", VLOOKUP(B39,'Personal Notes'!$B$6:$C$92,2,FALSE)), IFERROR(IF(VLOOKUP(C39,'Personal Notes'!$B$6:$C$92,2,FALSE)=0,"", VLOOKUP(C39,'Personal Notes'!$B$6:$C$92,2,FALSE)), ""))</f>
        <v/>
      </c>
    </row>
    <row r="40" spans="1:10" ht="77.400000000000006" customHeight="1" x14ac:dyDescent="0.3">
      <c r="B40" s="188" t="s">
        <v>636</v>
      </c>
      <c r="C40" s="188" t="s">
        <v>634</v>
      </c>
      <c r="D40" s="388" t="s">
        <v>702</v>
      </c>
      <c r="E40" s="388" t="s">
        <v>704</v>
      </c>
      <c r="F40" s="452" t="s">
        <v>180</v>
      </c>
      <c r="G40" s="224">
        <v>46539</v>
      </c>
      <c r="H40" s="224" t="s">
        <v>129</v>
      </c>
      <c r="I40" s="224">
        <v>46626</v>
      </c>
      <c r="J40" s="433" t="str">
        <f>IFERROR(IF(VLOOKUP(B40,'Personal Notes'!$B$6:$C$92,2,FALSE)=0,"", VLOOKUP(B40,'Personal Notes'!$B$6:$C$92,2,FALSE)), IFERROR(IF(VLOOKUP(C40,'Personal Notes'!$B$6:$C$92,2,FALSE)=0,"", VLOOKUP(C40,'Personal Notes'!$B$6:$C$92,2,FALSE)), ""))</f>
        <v/>
      </c>
    </row>
    <row r="41" spans="1:10" ht="97.2" customHeight="1" x14ac:dyDescent="0.3">
      <c r="A41" s="269" t="s">
        <v>441</v>
      </c>
      <c r="B41" s="188" t="s">
        <v>533</v>
      </c>
      <c r="C41" s="189" t="s">
        <v>436</v>
      </c>
      <c r="D41" s="188" t="s">
        <v>730</v>
      </c>
      <c r="E41" s="172" t="s">
        <v>577</v>
      </c>
      <c r="F41" s="448" t="s">
        <v>140</v>
      </c>
      <c r="G41" s="224">
        <v>46547</v>
      </c>
      <c r="H41" s="224" t="s">
        <v>129</v>
      </c>
      <c r="I41" s="224" t="s">
        <v>695</v>
      </c>
      <c r="J41" s="433" t="str">
        <f>IFERROR(IF(VLOOKUP(B41,'Personal Notes'!$B$6:$C$92,2,FALSE)=0,"", VLOOKUP(B41,'Personal Notes'!$B$6:$C$92,2,FALSE)), IFERROR(IF(VLOOKUP(C41,'Personal Notes'!$B$6:$C$92,2,FALSE)=0,"", VLOOKUP(C41,'Personal Notes'!$B$6:$C$92,2,FALSE)), ""))</f>
        <v/>
      </c>
    </row>
    <row r="42" spans="1:10" ht="131.4" customHeight="1" x14ac:dyDescent="0.3">
      <c r="B42" s="188" t="s">
        <v>543</v>
      </c>
      <c r="C42" s="188" t="s">
        <v>208</v>
      </c>
      <c r="D42" s="172" t="s">
        <v>383</v>
      </c>
      <c r="E42" s="173" t="s">
        <v>640</v>
      </c>
      <c r="F42" s="221" t="s">
        <v>180</v>
      </c>
      <c r="G42" s="224">
        <v>46547</v>
      </c>
      <c r="H42" s="224" t="s">
        <v>129</v>
      </c>
      <c r="I42" s="224" t="s">
        <v>211</v>
      </c>
      <c r="J42" s="433" t="str">
        <f>IFERROR(IF(VLOOKUP(B42,'Personal Notes'!$B$6:$C$92,2,FALSE)=0,"", VLOOKUP(B42,'Personal Notes'!$B$6:$C$92,2,FALSE)), IFERROR(IF(VLOOKUP(C42,'Personal Notes'!$B$6:$C$92,2,FALSE)=0,"", VLOOKUP(C42,'Personal Notes'!$B$6:$C$92,2,FALSE)), ""))</f>
        <v/>
      </c>
    </row>
    <row r="43" spans="1:10" ht="103.8" customHeight="1" x14ac:dyDescent="0.3">
      <c r="B43" s="188" t="s">
        <v>545</v>
      </c>
      <c r="C43" s="188" t="s">
        <v>215</v>
      </c>
      <c r="D43" s="187" t="s">
        <v>136</v>
      </c>
      <c r="E43" s="187" t="s">
        <v>137</v>
      </c>
      <c r="F43" s="451" t="s">
        <v>648</v>
      </c>
      <c r="G43" s="224">
        <v>46547</v>
      </c>
      <c r="H43" s="224" t="s">
        <v>129</v>
      </c>
      <c r="I43" s="224" t="s">
        <v>218</v>
      </c>
      <c r="J43" s="433" t="str">
        <f>IFERROR(IF(VLOOKUP(B43,'Personal Notes'!$B$6:$C$92,2,FALSE)=0,"", VLOOKUP(B43,'Personal Notes'!$B$6:$C$92,2,FALSE)), IFERROR(IF(VLOOKUP(C43,'Personal Notes'!$B$6:$C$92,2,FALSE)=0,"", VLOOKUP(C43,'Personal Notes'!$B$6:$C$92,2,FALSE)), ""))</f>
        <v/>
      </c>
    </row>
    <row r="44" spans="1:10" ht="65.400000000000006" customHeight="1" x14ac:dyDescent="0.3">
      <c r="B44" s="188" t="s">
        <v>547</v>
      </c>
      <c r="C44" s="188" t="s">
        <v>419</v>
      </c>
      <c r="D44" s="187" t="s">
        <v>136</v>
      </c>
      <c r="E44" s="187" t="s">
        <v>129</v>
      </c>
      <c r="F44" s="451" t="s">
        <v>500</v>
      </c>
      <c r="G44" s="224">
        <v>46547</v>
      </c>
      <c r="H44" s="224" t="s">
        <v>129</v>
      </c>
      <c r="I44" s="224" t="s">
        <v>218</v>
      </c>
      <c r="J44" s="433" t="str">
        <f>IFERROR(IF(VLOOKUP(B44,'Personal Notes'!$B$6:$C$92,2,FALSE)=0,"", VLOOKUP(B44,'Personal Notes'!$B$6:$C$92,2,FALSE)), IFERROR(IF(VLOOKUP(C44,'Personal Notes'!$B$6:$C$92,2,FALSE)=0,"", VLOOKUP(C44,'Personal Notes'!$B$6:$C$92,2,FALSE)), ""))</f>
        <v/>
      </c>
    </row>
    <row r="45" spans="1:10" ht="77.400000000000006" customHeight="1" x14ac:dyDescent="0.3">
      <c r="A45" s="269" t="s">
        <v>441</v>
      </c>
      <c r="B45" s="188" t="s">
        <v>533</v>
      </c>
      <c r="C45" s="173" t="s">
        <v>435</v>
      </c>
      <c r="D45" s="172" t="s">
        <v>146</v>
      </c>
      <c r="E45" s="172" t="s">
        <v>578</v>
      </c>
      <c r="F45" s="221" t="s">
        <v>180</v>
      </c>
      <c r="G45" s="224">
        <v>46547</v>
      </c>
      <c r="H45" s="224" t="s">
        <v>129</v>
      </c>
      <c r="I45" s="224" t="s">
        <v>696</v>
      </c>
      <c r="J45" s="433" t="str">
        <f>IFERROR(IF(VLOOKUP(B45,'Personal Notes'!$B$6:$C$92,2,FALSE)=0,"", VLOOKUP(B45,'Personal Notes'!$B$6:$C$92,2,FALSE)), IFERROR(IF(VLOOKUP(C45,'Personal Notes'!$B$6:$C$92,2,FALSE)=0,"", VLOOKUP(C45,'Personal Notes'!$B$6:$C$92,2,FALSE)), ""))</f>
        <v/>
      </c>
    </row>
  </sheetData>
  <sheetProtection formatCells="0" formatColumns="0" formatRows="0" insertColumns="0" insertRows="0" deleteColumns="0" deleteRows="0" sort="0" autoFilter="0"/>
  <autoFilter ref="A3:J3" xr:uid="{00000000-0001-0000-0400-000000000000}"/>
  <mergeCells count="1">
    <mergeCell ref="D1:I1"/>
  </mergeCells>
  <phoneticPr fontId="1" type="noConversion"/>
  <conditionalFormatting sqref="B1:C1">
    <cfRule type="containsText" dxfId="11" priority="25" operator="containsText" text="(Collection or Description)">
      <formula>NOT(ISERROR(SEARCH("(Collection or Description)",B1)))</formula>
    </cfRule>
  </conditionalFormatting>
  <conditionalFormatting sqref="B4:I45">
    <cfRule type="expression" priority="5" stopIfTrue="1">
      <formula>ISBLANK($C$1)</formula>
    </cfRule>
    <cfRule type="expression" dxfId="10" priority="6">
      <formula>SEARCH($C$1, $B4&amp;$C4)</formula>
    </cfRule>
  </conditionalFormatting>
  <conditionalFormatting sqref="J4:J45">
    <cfRule type="containsText" dxfId="9" priority="1" operator="containsText" text="Not submitted">
      <formula>NOT(ISERROR(SEARCH("Not submitted",J4)))</formula>
    </cfRule>
    <cfRule type="containsText" dxfId="8" priority="2" operator="containsText" text="In-progress">
      <formula>NOT(ISERROR(SEARCH("In-progress",J4)))</formula>
    </cfRule>
    <cfRule type="containsText" dxfId="7" priority="3" operator="containsText" text="Complete">
      <formula>NOT(ISERROR(SEARCH("Complete",J4)))</formula>
    </cfRule>
    <cfRule type="cellIs" dxfId="6" priority="4" operator="equal">
      <formula>"Y"</formula>
    </cfRule>
  </conditionalFormatting>
  <pageMargins left="0.7" right="0.7" top="0.75" bottom="0.75" header="0.3" footer="0.3"/>
  <pageSetup scale="42" fitToHeight="0" orientation="landscape" r:id="rId1"/>
  <headerFooter>
    <oddFooter>&amp;C&amp;P of &amp;N&amp;RDate Printed: &amp;D</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SharedWithUsers xmlns="a7af8e22-4aad-4637-bdfe-8881feb25ebc">
      <UserInfo>
        <DisplayName/>
        <AccountId xsi:nil="true"/>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3A4E9D8B9AE294BB8664582FC3229C4" ma:contentTypeVersion="3" ma:contentTypeDescription="Create a new document." ma:contentTypeScope="" ma:versionID="2a2d9ea174ca71e18204fe09cb4b5ba8">
  <xsd:schema xmlns:xsd="http://www.w3.org/2001/XMLSchema" xmlns:xs="http://www.w3.org/2001/XMLSchema" xmlns:p="http://schemas.microsoft.com/office/2006/metadata/properties" xmlns:ns1="http://schemas.microsoft.com/sharepoint/v3" xmlns:ns2="a7af8e22-4aad-4637-bdfe-8881feb25ebc" targetNamespace="http://schemas.microsoft.com/office/2006/metadata/properties" ma:root="true" ma:fieldsID="1e1d1e180fd2d7c84c724596e328884d" ns1:_="" ns2:_="">
    <xsd:import namespace="http://schemas.microsoft.com/sharepoint/v3"/>
    <xsd:import namespace="a7af8e22-4aad-4637-bdfe-8881feb25ebc"/>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 ma:hidden="true" ma:internalName="PublishingStartDate">
      <xsd:simpleType>
        <xsd:restriction base="dms:Unknown"/>
      </xsd:simpleType>
    </xsd:element>
    <xsd:element name="PublishingExpirationDate" ma:index="9" nillable="true" ma:displayName="Scheduling End Date" ma:description=""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7af8e22-4aad-4637-bdfe-8881feb25eb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11A1B4CB-B294-4294-9BE1-090E18477D85}">
  <ds:schemaRef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schemas.microsoft.com/sharepoint/v3"/>
    <ds:schemaRef ds:uri="a7af8e22-4aad-4637-bdfe-8881feb25ebc"/>
    <ds:schemaRef ds:uri="http://www.w3.org/XML/1998/namespace"/>
  </ds:schemaRefs>
</ds:datastoreItem>
</file>

<file path=customXml/itemProps2.xml><?xml version="1.0" encoding="utf-8"?>
<ds:datastoreItem xmlns:ds="http://schemas.openxmlformats.org/officeDocument/2006/customXml" ds:itemID="{CADAA1FF-E66D-49B8-9AD9-EAAE0AE1F8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7af8e22-4aad-4637-bdfe-8881feb25e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9B2C5A0-86D1-40EB-89DD-2143C7B9810F}">
  <ds:schemaRefs>
    <ds:schemaRef ds:uri="http://schemas.microsoft.com/sharepoint/v3/contenttype/forms"/>
  </ds:schemaRefs>
</ds:datastoreItem>
</file>

<file path=customXml/itemProps4.xml><?xml version="1.0" encoding="utf-8"?>
<ds:datastoreItem xmlns:ds="http://schemas.openxmlformats.org/officeDocument/2006/customXml" ds:itemID="{D33EA7F7-9898-4210-AD73-57D8D5B172B6}">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9</vt:i4>
      </vt:variant>
    </vt:vector>
  </HeadingPairs>
  <TitlesOfParts>
    <vt:vector size="24" baseType="lpstr">
      <vt:lpstr>About</vt:lpstr>
      <vt:lpstr>Change Log</vt:lpstr>
      <vt:lpstr>Months</vt:lpstr>
      <vt:lpstr>Personal Notes</vt:lpstr>
      <vt:lpstr>Dashboard</vt:lpstr>
      <vt:lpstr>Full List for Dashboard</vt:lpstr>
      <vt:lpstr>New SY MASTER</vt:lpstr>
      <vt:lpstr>Collection Details Calendar</vt:lpstr>
      <vt:lpstr>ACS Summary</vt:lpstr>
      <vt:lpstr>Crosscheck</vt:lpstr>
      <vt:lpstr>Internal Snapshots</vt:lpstr>
      <vt:lpstr>Executive Summary</vt:lpstr>
      <vt:lpstr>Prior PIMS Refresh</vt:lpstr>
      <vt:lpstr>New PIMS Refresh Schedule</vt:lpstr>
      <vt:lpstr>Prior SY Master</vt:lpstr>
      <vt:lpstr>'Collection Details Calendar'!_FilterDatabase</vt:lpstr>
      <vt:lpstr>'Collection Details Calendar'!Print_Area</vt:lpstr>
      <vt:lpstr>'Executive Summary'!Print_Area</vt:lpstr>
      <vt:lpstr>'ACS Summary'!Print_Titles</vt:lpstr>
      <vt:lpstr>'Collection Details Calendar'!Print_Titles</vt:lpstr>
      <vt:lpstr>'Executive Summary'!Print_Titles</vt:lpstr>
      <vt:lpstr>'Internal Snapshots'!Print_Titles</vt:lpstr>
      <vt:lpstr>'New SY MASTER'!Print_Titles</vt:lpstr>
      <vt:lpstr>'Prior SY Master'!Print_Titles</vt:lpstr>
    </vt:vector>
  </TitlesOfParts>
  <Manager/>
  <Company>PA Department of Education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ElementarySecondary Data Collection Calendar 2026-27</dc:title>
  <dc:subject/>
  <dc:creator>Kayla Lowrie</dc:creator>
  <cp:keywords/>
  <dc:description/>
  <cp:lastModifiedBy>Lowrie, Kayla</cp:lastModifiedBy>
  <cp:revision/>
  <cp:lastPrinted>2026-07-30T12:09:43Z</cp:lastPrinted>
  <dcterms:created xsi:type="dcterms:W3CDTF">2014-07-10T02:18:51Z</dcterms:created>
  <dcterms:modified xsi:type="dcterms:W3CDTF">2026-08-07T18:32:25Z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0x01010063A4E9D8B9AE294BB8664582FC3229C4</vt:lpwstr>
  </property>
  <property fmtid="{D5CDD505-2E9C-101B-9397-08002B2CF9AE}" pid="3" name="MigrationSourceURL">
    <vt:lpwstr/>
  </property>
  <property fmtid="{D5CDD505-2E9C-101B-9397-08002B2CF9AE}" pid="4" name="Order">
    <vt:r8>1403800</vt:r8>
  </property>
  <property fmtid="{D5CDD505-2E9C-101B-9397-08002B2CF9AE}" pid="5" name="TemplateUrl">
    <vt:lpwstr/>
  </property>
  <property fmtid="{D5CDD505-2E9C-101B-9397-08002B2CF9AE}" pid="6" name="xd_Signature">
    <vt:bool>false</vt:bool>
  </property>
  <property fmtid="{D5CDD505-2E9C-101B-9397-08002B2CF9AE}" pid="7" name="xd_ProgID">
    <vt:lpwstr/>
  </property>
  <property fmtid="{D5CDD505-2E9C-101B-9397-08002B2CF9AE}" pid="8" name="Category">
    <vt:lpwstr/>
  </property>
  <property fmtid="{D5CDD505-2E9C-101B-9397-08002B2CF9AE}" pid="9" name="display_urn:schemas-microsoft-com:office:office#Editor">
    <vt:lpwstr>System Account</vt:lpwstr>
  </property>
  <property fmtid="{D5CDD505-2E9C-101B-9397-08002B2CF9AE}" pid="10" name="display_urn:schemas-microsoft-com:office:office#Author">
    <vt:lpwstr>System Account</vt:lpwstr>
  </property>
  <property fmtid="{D5CDD505-2E9C-101B-9397-08002B2CF9AE}" pid="11" name="MediaServiceImageTags">
    <vt:lpwstr/>
  </property>
</Properties>
</file>