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autoCompressPictures="0" defaultThemeVersion="124226"/>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0" documentId="8_{4DE03587-FF84-4F3D-B8D2-254654B085CF}" xr6:coauthVersionLast="47" xr6:coauthVersionMax="47" xr10:uidLastSave="{00000000-0000-0000-0000-000000000000}"/>
  <bookViews>
    <workbookView xWindow="2970" yWindow="1770" windowWidth="21600" windowHeight="11295" tabRatio="676" activeTab="10" xr2:uid="{00000000-000D-0000-FFFF-FFFF00000000}"/>
  </bookViews>
  <sheets>
    <sheet name="About" sheetId="17" r:id="rId1"/>
    <sheet name="Change Log" sheetId="8" r:id="rId2"/>
    <sheet name="Months" sheetId="19" state="hidden" r:id="rId3"/>
    <sheet name="Full List for Dashboard" sheetId="20" state="hidden" r:id="rId4"/>
    <sheet name="New SY MASTER" sheetId="12" state="hidden" r:id="rId5"/>
    <sheet name="Dashboard" sheetId="18" r:id="rId6"/>
    <sheet name="Collection Details Calendar" sheetId="11" r:id="rId7"/>
    <sheet name="ACS Summary" sheetId="5" r:id="rId8"/>
    <sheet name="Crosscheck" sheetId="21" state="hidden" r:id="rId9"/>
    <sheet name="Internal Snapshots" sheetId="10" state="hidden" r:id="rId10"/>
    <sheet name="Executive Summary" sheetId="4" r:id="rId11"/>
    <sheet name="Prior PIMS Refresh" sheetId="16" state="hidden" r:id="rId12"/>
    <sheet name="New PIMS Refresh Schedule" sheetId="6" r:id="rId13"/>
    <sheet name="Prior SY Master" sheetId="15" state="hidden" r:id="rId14"/>
  </sheets>
  <definedNames>
    <definedName name="_xlnm._FilterDatabase" localSheetId="7" hidden="1">'ACS Summary'!$A$3:$N$3</definedName>
    <definedName name="_xlnm._FilterDatabase" localSheetId="6" hidden="1">'Collection Details Calendar'!$A$3:$M$88</definedName>
    <definedName name="_xlnm._FilterDatabase" localSheetId="8" hidden="1">Crosscheck!$A$2:$F$2</definedName>
    <definedName name="_xlnm._FilterDatabase" localSheetId="5" hidden="1">Dashboard!$A$5:$G$5</definedName>
    <definedName name="_xlnm._FilterDatabase" localSheetId="3" hidden="1">'Full List for Dashboard'!$A$1:$H$110</definedName>
    <definedName name="_xlnm._FilterDatabase" localSheetId="4" hidden="1">'New SY MASTER'!$A$8:$W$92</definedName>
    <definedName name="_xlnm.Print_Area" localSheetId="6">'Collection Details Calendar'!$A$2:$M$88</definedName>
    <definedName name="_xlnm.Print_Area" localSheetId="10">'Executive Summary'!$A$1:$L$129</definedName>
    <definedName name="_xlnm.Print_Titles" localSheetId="7">'ACS Summary'!$2:$3</definedName>
    <definedName name="_xlnm.Print_Titles" localSheetId="6">'Collection Details Calendar'!$2:$3</definedName>
    <definedName name="_xlnm.Print_Titles" localSheetId="10">'Executive Summary'!$1:$4</definedName>
    <definedName name="_xlnm.Print_Titles" localSheetId="9">'Internal Snapshots'!$1:$2</definedName>
    <definedName name="_xlnm.Print_Titles" localSheetId="4">'New SY MASTER'!$5:$8</definedName>
    <definedName name="_xlnm.Print_Titles" localSheetId="13">'Prior SY Master'!$5:$12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20" l="1"/>
  <c r="C18" i="20"/>
  <c r="D18" i="20"/>
  <c r="H18" i="20" s="1"/>
  <c r="E18" i="20"/>
  <c r="F18" i="20"/>
  <c r="G18" i="20"/>
  <c r="B106" i="20"/>
  <c r="C106" i="20"/>
  <c r="D106" i="20"/>
  <c r="H106" i="20" s="1"/>
  <c r="E106" i="20"/>
  <c r="F106" i="20"/>
  <c r="G106" i="20"/>
  <c r="G108" i="20" l="1"/>
  <c r="G107" i="20"/>
  <c r="F108" i="20"/>
  <c r="F107" i="20"/>
  <c r="E108" i="20"/>
  <c r="E107" i="20"/>
  <c r="D108" i="20"/>
  <c r="H108" i="20" s="1"/>
  <c r="D107" i="20"/>
  <c r="H107" i="20" s="1"/>
  <c r="C108" i="20"/>
  <c r="C107" i="20"/>
  <c r="C102" i="20"/>
  <c r="A102" i="20"/>
  <c r="B95" i="20"/>
  <c r="S50" i="12"/>
  <c r="S48" i="12"/>
  <c r="A107" i="20" s="1"/>
  <c r="B101" i="20"/>
  <c r="C101" i="20"/>
  <c r="D101" i="20"/>
  <c r="H101" i="20" s="1"/>
  <c r="E101" i="20"/>
  <c r="F101" i="20"/>
  <c r="G101" i="20"/>
  <c r="D67" i="20"/>
  <c r="H67" i="20" s="1"/>
  <c r="D73" i="20"/>
  <c r="H73" i="20" s="1"/>
  <c r="D82" i="20"/>
  <c r="H82" i="20" s="1"/>
  <c r="D86" i="20"/>
  <c r="H86" i="20" s="1"/>
  <c r="D37" i="20"/>
  <c r="H37" i="20" s="1"/>
  <c r="D38" i="20"/>
  <c r="H38" i="20" s="1"/>
  <c r="D40" i="20"/>
  <c r="H40" i="20" s="1"/>
  <c r="D44" i="20"/>
  <c r="H44" i="20" s="1"/>
  <c r="D51" i="20"/>
  <c r="H51" i="20" s="1"/>
  <c r="D52" i="20"/>
  <c r="H52" i="20" s="1"/>
  <c r="D53" i="20"/>
  <c r="H53" i="20" s="1"/>
  <c r="D60" i="20"/>
  <c r="H60" i="20" s="1"/>
  <c r="D63" i="20"/>
  <c r="H63" i="20" s="1"/>
  <c r="D65" i="20"/>
  <c r="H65" i="20" s="1"/>
  <c r="D3" i="20"/>
  <c r="H3" i="20" s="1"/>
  <c r="D4" i="20"/>
  <c r="H4" i="20" s="1"/>
  <c r="D10" i="20"/>
  <c r="H10" i="20" s="1"/>
  <c r="D13" i="20"/>
  <c r="H13" i="20" s="1"/>
  <c r="D14" i="20"/>
  <c r="H14" i="20" s="1"/>
  <c r="D27" i="20"/>
  <c r="H27" i="20" s="1"/>
  <c r="D28" i="20"/>
  <c r="H28" i="20" s="1"/>
  <c r="D33" i="20"/>
  <c r="H33" i="20" s="1"/>
  <c r="D34" i="20"/>
  <c r="H34" i="20" s="1"/>
  <c r="D2" i="20"/>
  <c r="H2" i="20" s="1"/>
  <c r="D92" i="20"/>
  <c r="H92" i="20" s="1"/>
  <c r="C92" i="20"/>
  <c r="A108" i="20" l="1"/>
  <c r="C20" i="20"/>
  <c r="E20" i="20"/>
  <c r="F20" i="20"/>
  <c r="G20" i="20"/>
  <c r="C19" i="20"/>
  <c r="G19" i="20"/>
  <c r="F19" i="20"/>
  <c r="E19" i="20"/>
  <c r="A15" i="20"/>
  <c r="C59" i="20"/>
  <c r="D59" i="20"/>
  <c r="H59" i="20" s="1"/>
  <c r="E59" i="20"/>
  <c r="F59" i="20"/>
  <c r="G59" i="20"/>
  <c r="A59" i="20"/>
  <c r="A36" i="20"/>
  <c r="C36" i="20"/>
  <c r="D36" i="20"/>
  <c r="H36" i="20" s="1"/>
  <c r="E36" i="20"/>
  <c r="F36" i="20"/>
  <c r="G36" i="20"/>
  <c r="A42" i="20"/>
  <c r="C42" i="20"/>
  <c r="D42" i="20"/>
  <c r="H42" i="20" s="1"/>
  <c r="E42" i="20"/>
  <c r="F42" i="20"/>
  <c r="G42" i="20"/>
  <c r="A48" i="20"/>
  <c r="C48" i="20"/>
  <c r="D48" i="20"/>
  <c r="H48" i="20" s="1"/>
  <c r="E48" i="20"/>
  <c r="F48" i="20"/>
  <c r="G48" i="20"/>
  <c r="A31" i="20"/>
  <c r="C31" i="20"/>
  <c r="D31" i="20"/>
  <c r="H31" i="20" s="1"/>
  <c r="E31" i="20"/>
  <c r="F31" i="20"/>
  <c r="G31" i="20"/>
  <c r="A12" i="20"/>
  <c r="C12" i="20"/>
  <c r="D12" i="20"/>
  <c r="H12" i="20" s="1"/>
  <c r="E12" i="20"/>
  <c r="F12" i="20"/>
  <c r="G12" i="20"/>
  <c r="S78" i="12"/>
  <c r="S83" i="12"/>
  <c r="S49" i="12"/>
  <c r="D20" i="20" l="1"/>
  <c r="H20" i="20" s="1"/>
  <c r="A20" i="20"/>
  <c r="F17" i="20"/>
  <c r="F74" i="20"/>
  <c r="F68" i="20"/>
  <c r="F41" i="20"/>
  <c r="F30" i="20"/>
  <c r="F47" i="20"/>
  <c r="F35" i="20"/>
  <c r="F16" i="20"/>
  <c r="F11" i="20"/>
  <c r="E17" i="20"/>
  <c r="E74" i="20"/>
  <c r="E68" i="20"/>
  <c r="E41" i="20"/>
  <c r="E30" i="20"/>
  <c r="E47" i="20"/>
  <c r="E35" i="20"/>
  <c r="E16" i="20"/>
  <c r="E11" i="20"/>
  <c r="F79" i="20"/>
  <c r="F43" i="20"/>
  <c r="F46" i="20"/>
  <c r="F50" i="20"/>
  <c r="F72" i="20"/>
  <c r="F71" i="20"/>
  <c r="F70" i="20"/>
  <c r="F69" i="20"/>
  <c r="F102" i="20"/>
  <c r="F85" i="20"/>
  <c r="F84" i="20"/>
  <c r="F78" i="20"/>
  <c r="F77" i="20"/>
  <c r="F76" i="20"/>
  <c r="F75" i="20"/>
  <c r="F81" i="20"/>
  <c r="F80" i="20"/>
  <c r="E81" i="20"/>
  <c r="E80" i="20"/>
  <c r="E79" i="20"/>
  <c r="E43" i="20"/>
  <c r="E46" i="20"/>
  <c r="E50" i="20"/>
  <c r="E72" i="20"/>
  <c r="E71" i="20"/>
  <c r="E70" i="20"/>
  <c r="E69" i="20"/>
  <c r="E102" i="20"/>
  <c r="E85" i="20"/>
  <c r="E84" i="20"/>
  <c r="E78" i="20"/>
  <c r="E77" i="20"/>
  <c r="E76" i="20"/>
  <c r="E75" i="20"/>
  <c r="E62" i="20"/>
  <c r="F62" i="20"/>
  <c r="F61" i="20"/>
  <c r="E61" i="20"/>
  <c r="F58" i="20"/>
  <c r="E58" i="20"/>
  <c r="F49" i="20"/>
  <c r="E49" i="20"/>
  <c r="E32" i="20"/>
  <c r="F32" i="20"/>
  <c r="F15" i="20"/>
  <c r="E15" i="20"/>
  <c r="A62" i="20"/>
  <c r="C62" i="20"/>
  <c r="D62" i="20"/>
  <c r="H62" i="20" s="1"/>
  <c r="G62" i="20"/>
  <c r="A61" i="20"/>
  <c r="C61" i="20"/>
  <c r="D61" i="20"/>
  <c r="H61" i="20" s="1"/>
  <c r="G61" i="20"/>
  <c r="B66" i="20"/>
  <c r="C66" i="20"/>
  <c r="D66" i="20"/>
  <c r="H66" i="20" s="1"/>
  <c r="E66" i="20"/>
  <c r="F66" i="20"/>
  <c r="G66" i="20"/>
  <c r="D17" i="20" l="1"/>
  <c r="H17" i="20" s="1"/>
  <c r="C17" i="20"/>
  <c r="G70" i="20"/>
  <c r="D70" i="20"/>
  <c r="H70" i="20" s="1"/>
  <c r="B22" i="20"/>
  <c r="G22" i="20"/>
  <c r="F22" i="20"/>
  <c r="E22" i="20"/>
  <c r="D22" i="20"/>
  <c r="H22" i="20" s="1"/>
  <c r="C70" i="20"/>
  <c r="A43" i="20"/>
  <c r="A50" i="20"/>
  <c r="A17" i="20"/>
  <c r="A81" i="20"/>
  <c r="A80" i="20"/>
  <c r="A85" i="20"/>
  <c r="A58" i="20"/>
  <c r="A68" i="20"/>
  <c r="A74" i="20"/>
  <c r="A78" i="20"/>
  <c r="A46" i="20"/>
  <c r="A71" i="20"/>
  <c r="A77" i="20"/>
  <c r="A72" i="20"/>
  <c r="A75" i="20"/>
  <c r="A69" i="20"/>
  <c r="A70" i="20"/>
  <c r="C22" i="20"/>
  <c r="C84" i="20"/>
  <c r="D84" i="20"/>
  <c r="H84" i="20" s="1"/>
  <c r="G84" i="20"/>
  <c r="A84" i="20"/>
  <c r="C85" i="20"/>
  <c r="D85" i="20"/>
  <c r="H85" i="20" s="1"/>
  <c r="G85" i="20"/>
  <c r="D102" i="20"/>
  <c r="H102" i="20" s="1"/>
  <c r="G102" i="20"/>
  <c r="B100" i="20"/>
  <c r="C100" i="20"/>
  <c r="D100" i="20"/>
  <c r="H100" i="20" s="1"/>
  <c r="E100" i="20"/>
  <c r="F100" i="20"/>
  <c r="G100" i="20"/>
  <c r="B88" i="20"/>
  <c r="C88" i="20"/>
  <c r="D88" i="20"/>
  <c r="H88" i="20" s="1"/>
  <c r="E88" i="20"/>
  <c r="F88" i="20"/>
  <c r="G88" i="20"/>
  <c r="B5" i="20"/>
  <c r="B6" i="20"/>
  <c r="B7" i="20"/>
  <c r="B8" i="20"/>
  <c r="B94" i="20"/>
  <c r="C24" i="20"/>
  <c r="G17" i="20"/>
  <c r="C16" i="20"/>
  <c r="D16" i="20"/>
  <c r="H16" i="20" s="1"/>
  <c r="G16" i="20"/>
  <c r="C30" i="20"/>
  <c r="D30" i="20"/>
  <c r="H30" i="20" s="1"/>
  <c r="G30" i="20"/>
  <c r="C35" i="20"/>
  <c r="D35" i="20"/>
  <c r="H35" i="20" s="1"/>
  <c r="G35" i="20"/>
  <c r="C41" i="20"/>
  <c r="D41" i="20"/>
  <c r="H41" i="20" s="1"/>
  <c r="G41" i="20"/>
  <c r="C47" i="20"/>
  <c r="D47" i="20"/>
  <c r="H47" i="20" s="1"/>
  <c r="G47" i="20"/>
  <c r="C68" i="20"/>
  <c r="D68" i="20"/>
  <c r="H68" i="20" s="1"/>
  <c r="G68" i="20"/>
  <c r="C74" i="20"/>
  <c r="D74" i="20"/>
  <c r="H74" i="20" s="1"/>
  <c r="G74" i="20"/>
  <c r="C15" i="20"/>
  <c r="D15" i="20"/>
  <c r="H15" i="20" s="1"/>
  <c r="G15" i="20"/>
  <c r="C32" i="20"/>
  <c r="D32" i="20"/>
  <c r="H32" i="20" s="1"/>
  <c r="G32" i="20"/>
  <c r="C46" i="20"/>
  <c r="D46" i="20"/>
  <c r="H46" i="20" s="1"/>
  <c r="G46" i="20"/>
  <c r="C43" i="20"/>
  <c r="D43" i="20"/>
  <c r="H43" i="20" s="1"/>
  <c r="G43" i="20"/>
  <c r="C50" i="20"/>
  <c r="D50" i="20"/>
  <c r="H50" i="20" s="1"/>
  <c r="G50" i="20"/>
  <c r="C49" i="20"/>
  <c r="D49" i="20"/>
  <c r="H49" i="20" s="1"/>
  <c r="G49" i="20"/>
  <c r="C58" i="20"/>
  <c r="D58" i="20"/>
  <c r="H58" i="20" s="1"/>
  <c r="G58" i="20"/>
  <c r="C69" i="20"/>
  <c r="D69" i="20"/>
  <c r="H69" i="20" s="1"/>
  <c r="G69" i="20"/>
  <c r="C71" i="20"/>
  <c r="D71" i="20"/>
  <c r="H71" i="20" s="1"/>
  <c r="G71" i="20"/>
  <c r="C72" i="20"/>
  <c r="D72" i="20"/>
  <c r="H72" i="20" s="1"/>
  <c r="G72" i="20"/>
  <c r="C75" i="20"/>
  <c r="D75" i="20"/>
  <c r="G75" i="20"/>
  <c r="C77" i="20"/>
  <c r="D77" i="20"/>
  <c r="H77" i="20" s="1"/>
  <c r="G77" i="20"/>
  <c r="C78" i="20"/>
  <c r="D78" i="20"/>
  <c r="H78" i="20" s="1"/>
  <c r="G78" i="20"/>
  <c r="C80" i="20"/>
  <c r="D80" i="20"/>
  <c r="H80" i="20" s="1"/>
  <c r="G80" i="20"/>
  <c r="C79" i="20"/>
  <c r="D79" i="20"/>
  <c r="H79" i="20" s="1"/>
  <c r="G79" i="20"/>
  <c r="C81" i="20"/>
  <c r="D81" i="20"/>
  <c r="H81" i="20" s="1"/>
  <c r="G81" i="20"/>
  <c r="C76" i="20"/>
  <c r="D76" i="20"/>
  <c r="H76" i="20" s="1"/>
  <c r="G76" i="20"/>
  <c r="A32" i="20"/>
  <c r="A49" i="20"/>
  <c r="A79" i="20"/>
  <c r="A76" i="20"/>
  <c r="G11" i="20"/>
  <c r="D11" i="20"/>
  <c r="H11" i="20" s="1"/>
  <c r="C11" i="20"/>
  <c r="F6" i="20"/>
  <c r="F7" i="20"/>
  <c r="F8" i="20"/>
  <c r="F9" i="20"/>
  <c r="F24" i="20"/>
  <c r="F25" i="20"/>
  <c r="F26" i="20"/>
  <c r="F21" i="20"/>
  <c r="F23" i="20"/>
  <c r="F29" i="20"/>
  <c r="F39" i="20"/>
  <c r="F45" i="20"/>
  <c r="F54" i="20"/>
  <c r="F57" i="20"/>
  <c r="F56" i="20"/>
  <c r="F55" i="20"/>
  <c r="F64" i="20"/>
  <c r="F83" i="20"/>
  <c r="F87" i="20"/>
  <c r="F90" i="20"/>
  <c r="F89" i="20"/>
  <c r="F91" i="20"/>
  <c r="F94" i="20"/>
  <c r="F95" i="20"/>
  <c r="F93" i="20"/>
  <c r="F96" i="20"/>
  <c r="F99" i="20"/>
  <c r="F97" i="20"/>
  <c r="F98" i="20"/>
  <c r="F105" i="20"/>
  <c r="F103" i="20"/>
  <c r="F104" i="20"/>
  <c r="F109" i="20"/>
  <c r="F110" i="20"/>
  <c r="F5" i="20"/>
  <c r="E56" i="20"/>
  <c r="E55" i="20"/>
  <c r="E64" i="20"/>
  <c r="E83" i="20"/>
  <c r="E87" i="20"/>
  <c r="E90" i="20"/>
  <c r="E89" i="20"/>
  <c r="E91" i="20"/>
  <c r="E94" i="20"/>
  <c r="E95" i="20"/>
  <c r="E93" i="20"/>
  <c r="E96" i="20"/>
  <c r="E99" i="20"/>
  <c r="E97" i="20"/>
  <c r="E98" i="20"/>
  <c r="E105" i="20"/>
  <c r="E103" i="20"/>
  <c r="E104" i="20"/>
  <c r="E109" i="20"/>
  <c r="E110" i="20"/>
  <c r="E6" i="20"/>
  <c r="E7" i="20"/>
  <c r="E8" i="20"/>
  <c r="E9" i="20"/>
  <c r="E24" i="20"/>
  <c r="E25" i="20"/>
  <c r="E26" i="20"/>
  <c r="E21" i="20"/>
  <c r="E23" i="20"/>
  <c r="E29" i="20"/>
  <c r="E39" i="20"/>
  <c r="E45" i="20"/>
  <c r="E54" i="20"/>
  <c r="E57" i="20"/>
  <c r="E5" i="20"/>
  <c r="D5" i="20"/>
  <c r="H5" i="20" s="1"/>
  <c r="G6" i="20"/>
  <c r="G7" i="20"/>
  <c r="G8" i="20"/>
  <c r="G9" i="20"/>
  <c r="G24" i="20"/>
  <c r="G25" i="20"/>
  <c r="G26" i="20"/>
  <c r="G21" i="20"/>
  <c r="G23" i="20"/>
  <c r="G29" i="20"/>
  <c r="G39" i="20"/>
  <c r="G45" i="20"/>
  <c r="G54" i="20"/>
  <c r="G57" i="20"/>
  <c r="G56" i="20"/>
  <c r="G55" i="20"/>
  <c r="G64" i="20"/>
  <c r="G83" i="20"/>
  <c r="G87" i="20"/>
  <c r="G90" i="20"/>
  <c r="G89" i="20"/>
  <c r="G91" i="20"/>
  <c r="G94" i="20"/>
  <c r="G95" i="20"/>
  <c r="G93" i="20"/>
  <c r="G96" i="20"/>
  <c r="G99" i="20"/>
  <c r="G97" i="20"/>
  <c r="G98" i="20"/>
  <c r="G105" i="20"/>
  <c r="G103" i="20"/>
  <c r="G104" i="20"/>
  <c r="G109" i="20"/>
  <c r="G110" i="20"/>
  <c r="G5" i="20"/>
  <c r="D6" i="20"/>
  <c r="H6" i="20" s="1"/>
  <c r="D7" i="20"/>
  <c r="H7" i="20" s="1"/>
  <c r="D8" i="20"/>
  <c r="H8" i="20" s="1"/>
  <c r="D9" i="20"/>
  <c r="H9" i="20" s="1"/>
  <c r="D24" i="20"/>
  <c r="H24" i="20" s="1"/>
  <c r="D25" i="20"/>
  <c r="H25" i="20" s="1"/>
  <c r="D26" i="20"/>
  <c r="H26" i="20" s="1"/>
  <c r="D21" i="20"/>
  <c r="H21" i="20" s="1"/>
  <c r="D23" i="20"/>
  <c r="H23" i="20" s="1"/>
  <c r="D29" i="20"/>
  <c r="H29" i="20" s="1"/>
  <c r="D39" i="20"/>
  <c r="H39" i="20" s="1"/>
  <c r="D45" i="20"/>
  <c r="H45" i="20" s="1"/>
  <c r="D54" i="20"/>
  <c r="H54" i="20" s="1"/>
  <c r="D64" i="20"/>
  <c r="H64" i="20" s="1"/>
  <c r="D90" i="20"/>
  <c r="H90" i="20" s="1"/>
  <c r="D89" i="20"/>
  <c r="H89" i="20" s="1"/>
  <c r="D91" i="20"/>
  <c r="H91" i="20" s="1"/>
  <c r="D94" i="20"/>
  <c r="H94" i="20" s="1"/>
  <c r="D95" i="20"/>
  <c r="H95" i="20" s="1"/>
  <c r="D93" i="20"/>
  <c r="H93" i="20" s="1"/>
  <c r="D96" i="20"/>
  <c r="H96" i="20" s="1"/>
  <c r="D99" i="20"/>
  <c r="H99" i="20" s="1"/>
  <c r="D97" i="20"/>
  <c r="H97" i="20" s="1"/>
  <c r="D98" i="20"/>
  <c r="H98" i="20" s="1"/>
  <c r="D105" i="20"/>
  <c r="H105" i="20" s="1"/>
  <c r="D103" i="20"/>
  <c r="H103" i="20" s="1"/>
  <c r="D104" i="20"/>
  <c r="H104" i="20" s="1"/>
  <c r="D109" i="20"/>
  <c r="H109" i="20" s="1"/>
  <c r="D110" i="20"/>
  <c r="H110" i="20" s="1"/>
  <c r="C6" i="20"/>
  <c r="C7" i="20"/>
  <c r="C8" i="20"/>
  <c r="C25" i="20"/>
  <c r="C26" i="20"/>
  <c r="C21" i="20"/>
  <c r="C23" i="20"/>
  <c r="C29" i="20"/>
  <c r="C39" i="20"/>
  <c r="C45" i="20"/>
  <c r="C54" i="20"/>
  <c r="C57" i="20"/>
  <c r="C56" i="20"/>
  <c r="C55" i="20"/>
  <c r="C64" i="20"/>
  <c r="C83" i="20"/>
  <c r="C87" i="20"/>
  <c r="C90" i="20"/>
  <c r="C89" i="20"/>
  <c r="C91" i="20"/>
  <c r="C94" i="20"/>
  <c r="C95" i="20"/>
  <c r="C93" i="20"/>
  <c r="C96" i="20"/>
  <c r="C99" i="20"/>
  <c r="C97" i="20"/>
  <c r="C98" i="20"/>
  <c r="C105" i="20"/>
  <c r="C103" i="20"/>
  <c r="C104" i="20"/>
  <c r="C109" i="20"/>
  <c r="C5" i="20"/>
  <c r="B110" i="20"/>
  <c r="B109" i="20"/>
  <c r="B104" i="20"/>
  <c r="B103" i="20"/>
  <c r="B105" i="20"/>
  <c r="B98" i="20"/>
  <c r="B97" i="20"/>
  <c r="B99" i="20"/>
  <c r="B96" i="20"/>
  <c r="B93" i="20"/>
  <c r="B91" i="20"/>
  <c r="B89" i="20"/>
  <c r="B90" i="20"/>
  <c r="B87" i="20"/>
  <c r="B83" i="20"/>
  <c r="B64" i="20"/>
  <c r="B55" i="20"/>
  <c r="B56" i="20"/>
  <c r="B57" i="20"/>
  <c r="B54" i="20"/>
  <c r="B45" i="20"/>
  <c r="B39" i="20"/>
  <c r="B29" i="20"/>
  <c r="B23" i="20"/>
  <c r="B21" i="20"/>
  <c r="B26" i="20"/>
  <c r="B25" i="20"/>
  <c r="B24" i="20"/>
  <c r="B9" i="20"/>
  <c r="D2" i="18"/>
  <c r="H75" i="20" l="1"/>
  <c r="A10" i="10" l="1"/>
  <c r="C6" i="10"/>
  <c r="A33" i="10"/>
  <c r="A21" i="10" l="1"/>
  <c r="A34" i="10" l="1"/>
  <c r="A32" i="10"/>
  <c r="A31" i="10"/>
  <c r="A30" i="10"/>
  <c r="A29" i="10"/>
  <c r="A28" i="10"/>
  <c r="A27" i="10"/>
  <c r="A26" i="10"/>
  <c r="A25" i="10"/>
  <c r="A24" i="10"/>
  <c r="A23" i="10"/>
  <c r="A22" i="10"/>
  <c r="A20" i="10"/>
  <c r="A19" i="10"/>
  <c r="A18" i="10"/>
  <c r="A17" i="10"/>
  <c r="A16" i="10"/>
  <c r="A13" i="10"/>
  <c r="A12" i="10"/>
  <c r="A11" i="10"/>
  <c r="A8" i="10"/>
  <c r="A5" i="10"/>
  <c r="D6" i="10"/>
  <c r="E6" i="10"/>
  <c r="F6" i="10"/>
  <c r="G6" i="10"/>
  <c r="H6" i="10"/>
  <c r="I6" i="10"/>
  <c r="C7" i="10"/>
  <c r="D7" i="10"/>
  <c r="E7" i="10"/>
  <c r="F7" i="10"/>
  <c r="G7" i="10"/>
  <c r="H7" i="10"/>
  <c r="I7" i="10"/>
  <c r="C8" i="10"/>
  <c r="D8" i="10"/>
  <c r="E8" i="10"/>
  <c r="F8" i="10"/>
  <c r="G8" i="10"/>
  <c r="H8" i="10"/>
  <c r="I8" i="10"/>
  <c r="C9" i="10"/>
  <c r="D9" i="10"/>
  <c r="E9" i="10"/>
  <c r="F9" i="10"/>
  <c r="G9" i="10"/>
  <c r="H9" i="10"/>
  <c r="I9" i="10"/>
  <c r="C10" i="10"/>
  <c r="D10" i="10"/>
  <c r="E10" i="10"/>
  <c r="F10" i="10"/>
  <c r="G10" i="10"/>
  <c r="H10" i="10"/>
  <c r="I10" i="10"/>
  <c r="C11" i="10"/>
  <c r="D11" i="10"/>
  <c r="E11" i="10"/>
  <c r="F11" i="10"/>
  <c r="G11" i="10"/>
  <c r="H11" i="10"/>
  <c r="I11" i="10"/>
  <c r="C12" i="10"/>
  <c r="D12" i="10"/>
  <c r="E12" i="10"/>
  <c r="F12" i="10"/>
  <c r="G12" i="10"/>
  <c r="H12" i="10"/>
  <c r="I12" i="10"/>
  <c r="C13" i="10"/>
  <c r="D13" i="10"/>
  <c r="E13" i="10"/>
  <c r="F13" i="10"/>
  <c r="G13" i="10"/>
  <c r="H13" i="10"/>
  <c r="I13" i="10"/>
  <c r="C14" i="10"/>
  <c r="D14" i="10"/>
  <c r="E14" i="10"/>
  <c r="F14" i="10"/>
  <c r="G14" i="10"/>
  <c r="H14" i="10"/>
  <c r="I14" i="10"/>
  <c r="C15" i="10"/>
  <c r="D15" i="10"/>
  <c r="E15" i="10"/>
  <c r="F15" i="10"/>
  <c r="G15" i="10"/>
  <c r="H15" i="10"/>
  <c r="I15" i="10"/>
  <c r="C16" i="10"/>
  <c r="D16" i="10"/>
  <c r="E16" i="10"/>
  <c r="F16" i="10"/>
  <c r="G16" i="10"/>
  <c r="H16" i="10"/>
  <c r="I16" i="10"/>
  <c r="C17" i="10"/>
  <c r="D17" i="10"/>
  <c r="E17" i="10"/>
  <c r="F17" i="10"/>
  <c r="G17" i="10"/>
  <c r="H17" i="10"/>
  <c r="I17" i="10"/>
  <c r="C18" i="10"/>
  <c r="D18" i="10"/>
  <c r="E18" i="10"/>
  <c r="F18" i="10"/>
  <c r="G18" i="10"/>
  <c r="H18" i="10"/>
  <c r="I18" i="10"/>
  <c r="C19" i="10"/>
  <c r="D19" i="10"/>
  <c r="E19" i="10"/>
  <c r="F19" i="10"/>
  <c r="G19" i="10"/>
  <c r="H19" i="10"/>
  <c r="I19" i="10"/>
  <c r="C20" i="10"/>
  <c r="D20" i="10"/>
  <c r="E20" i="10"/>
  <c r="F20" i="10"/>
  <c r="G20" i="10"/>
  <c r="H20" i="10"/>
  <c r="I20" i="10"/>
  <c r="C21" i="10"/>
  <c r="D21" i="10"/>
  <c r="E21" i="10"/>
  <c r="F21" i="10"/>
  <c r="G21" i="10"/>
  <c r="H21" i="10"/>
  <c r="I21" i="10"/>
  <c r="C22" i="10"/>
  <c r="D22" i="10"/>
  <c r="E22" i="10"/>
  <c r="F22" i="10"/>
  <c r="G22" i="10"/>
  <c r="H22" i="10"/>
  <c r="I22" i="10"/>
  <c r="C23" i="10"/>
  <c r="D23" i="10"/>
  <c r="E23" i="10"/>
  <c r="F23" i="10"/>
  <c r="G23" i="10"/>
  <c r="H23" i="10"/>
  <c r="I23" i="10"/>
  <c r="C24" i="10"/>
  <c r="D24" i="10"/>
  <c r="E24" i="10"/>
  <c r="F24" i="10"/>
  <c r="G24" i="10"/>
  <c r="H24" i="10"/>
  <c r="I24" i="10"/>
  <c r="C25" i="10"/>
  <c r="D25" i="10"/>
  <c r="E25" i="10"/>
  <c r="F25" i="10"/>
  <c r="G25" i="10"/>
  <c r="H25" i="10"/>
  <c r="I25" i="10"/>
  <c r="C26" i="10"/>
  <c r="D26" i="10"/>
  <c r="E26" i="10"/>
  <c r="F26" i="10"/>
  <c r="G26" i="10"/>
  <c r="H26" i="10"/>
  <c r="I26" i="10"/>
  <c r="C27" i="10"/>
  <c r="D27" i="10"/>
  <c r="E27" i="10"/>
  <c r="F27" i="10"/>
  <c r="G27" i="10"/>
  <c r="H27" i="10"/>
  <c r="I27" i="10"/>
  <c r="C28" i="10"/>
  <c r="D28" i="10"/>
  <c r="E28" i="10"/>
  <c r="F28" i="10"/>
  <c r="G28" i="10"/>
  <c r="H28" i="10"/>
  <c r="I28" i="10"/>
  <c r="C29" i="10"/>
  <c r="D29" i="10"/>
  <c r="E29" i="10"/>
  <c r="F29" i="10"/>
  <c r="G29" i="10"/>
  <c r="H29" i="10"/>
  <c r="I29" i="10"/>
  <c r="C30" i="10"/>
  <c r="D30" i="10"/>
  <c r="E30" i="10"/>
  <c r="F30" i="10"/>
  <c r="G30" i="10"/>
  <c r="H30" i="10"/>
  <c r="I30" i="10"/>
  <c r="C31" i="10"/>
  <c r="D31" i="10"/>
  <c r="E31" i="10"/>
  <c r="F31" i="10"/>
  <c r="G31" i="10"/>
  <c r="H31" i="10"/>
  <c r="I31" i="10"/>
  <c r="C32" i="10"/>
  <c r="D32" i="10"/>
  <c r="E32" i="10"/>
  <c r="F32" i="10"/>
  <c r="G32" i="10"/>
  <c r="H32" i="10"/>
  <c r="I32" i="10"/>
  <c r="C33" i="10"/>
  <c r="D33" i="10"/>
  <c r="E33" i="10"/>
  <c r="F33" i="10"/>
  <c r="G33" i="10"/>
  <c r="H33" i="10"/>
  <c r="I33" i="10"/>
  <c r="C34" i="10"/>
  <c r="D34" i="10"/>
  <c r="E34" i="10"/>
  <c r="F34" i="10"/>
  <c r="G34" i="10"/>
  <c r="H34" i="10"/>
  <c r="I34" i="10"/>
  <c r="C5" i="10"/>
  <c r="D5" i="10"/>
  <c r="E5" i="10"/>
  <c r="F5" i="10"/>
  <c r="G5" i="10"/>
  <c r="H5" i="10"/>
  <c r="I5" i="10"/>
  <c r="I4" i="10"/>
  <c r="H4" i="10"/>
  <c r="G4" i="10"/>
  <c r="F4" i="10"/>
  <c r="E4" i="10"/>
  <c r="D4" i="10"/>
  <c r="C4" i="10"/>
  <c r="S9" i="12"/>
  <c r="A11" i="20" s="1"/>
  <c r="A4" i="10" l="1"/>
  <c r="D83" i="20" l="1"/>
  <c r="H83" i="20" s="1"/>
  <c r="S47" i="12"/>
  <c r="D19" i="20" l="1"/>
  <c r="H19" i="20" s="1"/>
  <c r="A19" i="20"/>
  <c r="V81" i="15"/>
  <c r="I81" i="15"/>
  <c r="H81" i="15"/>
  <c r="C81" i="15"/>
  <c r="V80" i="15"/>
  <c r="I80" i="15"/>
  <c r="H80" i="15"/>
  <c r="C80" i="15"/>
  <c r="V79" i="15"/>
  <c r="I79" i="15"/>
  <c r="H79" i="15"/>
  <c r="C79" i="15"/>
  <c r="V78" i="15"/>
  <c r="I78" i="15"/>
  <c r="H78" i="15"/>
  <c r="C78" i="15"/>
  <c r="V77" i="15"/>
  <c r="I77" i="15"/>
  <c r="H77" i="15"/>
  <c r="C77" i="15"/>
  <c r="V76" i="15"/>
  <c r="I76" i="15"/>
  <c r="H76" i="15"/>
  <c r="C76" i="15"/>
  <c r="V75" i="15"/>
  <c r="I75" i="15"/>
  <c r="H75" i="15"/>
  <c r="C75" i="15"/>
  <c r="V74" i="15"/>
  <c r="I74" i="15"/>
  <c r="H74" i="15"/>
  <c r="C74" i="15"/>
  <c r="V73" i="15"/>
  <c r="I73" i="15"/>
  <c r="H73" i="15"/>
  <c r="C73" i="15"/>
  <c r="V72" i="15"/>
  <c r="I72" i="15"/>
  <c r="H72" i="15"/>
  <c r="C72" i="15"/>
  <c r="V71" i="15"/>
  <c r="I71" i="15"/>
  <c r="H71" i="15"/>
  <c r="C71" i="15"/>
  <c r="V70" i="15"/>
  <c r="I70" i="15"/>
  <c r="H70" i="15"/>
  <c r="C70" i="15"/>
  <c r="V69" i="15"/>
  <c r="I69" i="15"/>
  <c r="H69" i="15"/>
  <c r="C69" i="15"/>
  <c r="V68" i="15"/>
  <c r="I68" i="15"/>
  <c r="H68" i="15"/>
  <c r="C68" i="15"/>
  <c r="V67" i="15"/>
  <c r="I67" i="15"/>
  <c r="H67" i="15"/>
  <c r="C67" i="15"/>
  <c r="V66" i="15"/>
  <c r="I66" i="15"/>
  <c r="H66" i="15"/>
  <c r="C66" i="15"/>
  <c r="V65" i="15"/>
  <c r="I65" i="15"/>
  <c r="H65" i="15"/>
  <c r="B65" i="15"/>
  <c r="V64" i="15"/>
  <c r="I64" i="15"/>
  <c r="H64" i="15"/>
  <c r="B64" i="15"/>
  <c r="V63" i="15"/>
  <c r="I63" i="15"/>
  <c r="H63" i="15"/>
  <c r="B63" i="15"/>
  <c r="V62" i="15"/>
  <c r="I62" i="15"/>
  <c r="H62" i="15"/>
  <c r="B62" i="15"/>
  <c r="V61" i="15"/>
  <c r="I61" i="15"/>
  <c r="H61" i="15"/>
  <c r="B61" i="15"/>
  <c r="V60" i="15"/>
  <c r="I60" i="15"/>
  <c r="H60" i="15"/>
  <c r="B60" i="15"/>
  <c r="V59" i="15"/>
  <c r="I59" i="15"/>
  <c r="H59" i="15"/>
  <c r="B59" i="15"/>
  <c r="V58" i="15"/>
  <c r="I58" i="15"/>
  <c r="H58" i="15"/>
  <c r="C58" i="15"/>
  <c r="B58" i="15"/>
  <c r="V57" i="15"/>
  <c r="I57" i="15"/>
  <c r="H57" i="15"/>
  <c r="B57" i="15"/>
  <c r="V56" i="15"/>
  <c r="I56" i="15"/>
  <c r="H56" i="15"/>
  <c r="B56" i="15"/>
  <c r="V55" i="15"/>
  <c r="I55" i="15"/>
  <c r="H55" i="15"/>
  <c r="B55" i="15"/>
  <c r="V54" i="15"/>
  <c r="I54" i="15"/>
  <c r="H54" i="15"/>
  <c r="B54" i="15"/>
  <c r="V53" i="15"/>
  <c r="I53" i="15"/>
  <c r="H53" i="15"/>
  <c r="B53" i="15"/>
  <c r="V52" i="15"/>
  <c r="I52" i="15"/>
  <c r="H52" i="15"/>
  <c r="C52" i="15"/>
  <c r="B52" i="15"/>
  <c r="V51" i="15"/>
  <c r="I51" i="15"/>
  <c r="H51" i="15"/>
  <c r="B51" i="15"/>
  <c r="V50" i="15"/>
  <c r="I50" i="15"/>
  <c r="H50" i="15"/>
  <c r="C50" i="15"/>
  <c r="B50" i="15"/>
  <c r="V49" i="15"/>
  <c r="I49" i="15"/>
  <c r="H49" i="15"/>
  <c r="C49" i="15"/>
  <c r="B49" i="15"/>
  <c r="V48" i="15"/>
  <c r="I48" i="15"/>
  <c r="H48" i="15"/>
  <c r="C48" i="15"/>
  <c r="B48" i="15"/>
  <c r="V47" i="15"/>
  <c r="I47" i="15"/>
  <c r="H47" i="15"/>
  <c r="B47" i="15"/>
  <c r="V46" i="15"/>
  <c r="I46" i="15"/>
  <c r="H46" i="15"/>
  <c r="B46" i="15"/>
  <c r="V45" i="15"/>
  <c r="I45" i="15"/>
  <c r="H45" i="15"/>
  <c r="B45" i="15"/>
  <c r="V44" i="15"/>
  <c r="I44" i="15"/>
  <c r="H44" i="15"/>
  <c r="B44" i="15"/>
  <c r="V43" i="15"/>
  <c r="I43" i="15"/>
  <c r="H43" i="15"/>
  <c r="B43" i="15"/>
  <c r="V42" i="15"/>
  <c r="I42" i="15"/>
  <c r="H42" i="15"/>
  <c r="C42" i="15"/>
  <c r="V41" i="15"/>
  <c r="I41" i="15"/>
  <c r="H41" i="15"/>
  <c r="C41" i="15"/>
  <c r="V40" i="15"/>
  <c r="I40" i="15"/>
  <c r="H40" i="15"/>
  <c r="C40" i="15"/>
  <c r="V39" i="15"/>
  <c r="I39" i="15"/>
  <c r="H39" i="15"/>
  <c r="C39" i="15"/>
  <c r="V38" i="15"/>
  <c r="I38" i="15"/>
  <c r="H38" i="15"/>
  <c r="C38" i="15"/>
  <c r="V37" i="15"/>
  <c r="I37" i="15"/>
  <c r="H37" i="15"/>
  <c r="C37" i="15"/>
  <c r="V36" i="15"/>
  <c r="I36" i="15"/>
  <c r="H36" i="15"/>
  <c r="C36" i="15"/>
  <c r="V35" i="15"/>
  <c r="I35" i="15"/>
  <c r="H35" i="15"/>
  <c r="C35" i="15"/>
  <c r="V34" i="15"/>
  <c r="I34" i="15"/>
  <c r="H34" i="15"/>
  <c r="C34" i="15"/>
  <c r="V33" i="15"/>
  <c r="I33" i="15"/>
  <c r="H33" i="15"/>
  <c r="C33" i="15"/>
  <c r="V32" i="15"/>
  <c r="I32" i="15"/>
  <c r="H32" i="15"/>
  <c r="C32" i="15"/>
  <c r="V31" i="15"/>
  <c r="I31" i="15"/>
  <c r="H31" i="15"/>
  <c r="C31" i="15"/>
  <c r="V30" i="15"/>
  <c r="I30" i="15"/>
  <c r="H30" i="15"/>
  <c r="C30" i="15"/>
  <c r="V29" i="15"/>
  <c r="I29" i="15"/>
  <c r="H29" i="15"/>
  <c r="C29" i="15"/>
  <c r="V28" i="15"/>
  <c r="I28" i="15"/>
  <c r="H28" i="15"/>
  <c r="C28" i="15"/>
  <c r="V27" i="15"/>
  <c r="I27" i="15"/>
  <c r="H27" i="15"/>
  <c r="C27" i="15"/>
  <c r="V26" i="15"/>
  <c r="I26" i="15"/>
  <c r="H26" i="15"/>
  <c r="C26" i="15"/>
  <c r="V25" i="15"/>
  <c r="I25" i="15"/>
  <c r="H25" i="15"/>
  <c r="C25" i="15"/>
  <c r="V24" i="15"/>
  <c r="I24" i="15"/>
  <c r="H24" i="15"/>
  <c r="C24" i="15"/>
  <c r="V23" i="15"/>
  <c r="I23" i="15"/>
  <c r="H23" i="15"/>
  <c r="C23" i="15"/>
  <c r="V22" i="15"/>
  <c r="I22" i="15"/>
  <c r="H22" i="15"/>
  <c r="C22" i="15"/>
  <c r="V21" i="15"/>
  <c r="I21" i="15"/>
  <c r="H21" i="15"/>
  <c r="C21" i="15"/>
  <c r="V20" i="15"/>
  <c r="I20" i="15"/>
  <c r="H20" i="15"/>
  <c r="C20" i="15"/>
  <c r="V19" i="15"/>
  <c r="I19" i="15"/>
  <c r="H19" i="15"/>
  <c r="C19" i="15"/>
  <c r="V18" i="15"/>
  <c r="I18" i="15"/>
  <c r="H18" i="15"/>
  <c r="C18" i="15"/>
  <c r="V17" i="15"/>
  <c r="I17" i="15"/>
  <c r="H17" i="15"/>
  <c r="C17" i="15"/>
  <c r="V16" i="15"/>
  <c r="I16" i="15"/>
  <c r="H16" i="15"/>
  <c r="C16" i="15"/>
  <c r="V15" i="15"/>
  <c r="I15" i="15"/>
  <c r="H15" i="15"/>
  <c r="C15" i="15"/>
  <c r="V14" i="15"/>
  <c r="I14" i="15"/>
  <c r="H14" i="15"/>
  <c r="C14" i="15"/>
  <c r="V13" i="15"/>
  <c r="I13" i="15"/>
  <c r="H13" i="15"/>
  <c r="C13" i="15"/>
  <c r="U12" i="15"/>
  <c r="T12" i="15"/>
  <c r="S12" i="15"/>
  <c r="R12" i="15"/>
  <c r="Q12" i="15"/>
  <c r="N8" i="15"/>
  <c r="L8" i="15"/>
  <c r="C64" i="15" s="1"/>
  <c r="K8" i="15"/>
  <c r="C59" i="15" s="1"/>
  <c r="J8" i="15"/>
  <c r="C57" i="15" s="1"/>
  <c r="I8" i="15"/>
  <c r="C56" i="15" s="1"/>
  <c r="H8" i="15"/>
  <c r="C51" i="15" s="1"/>
  <c r="G8" i="15"/>
  <c r="C43" i="15" s="1"/>
  <c r="N7" i="15"/>
  <c r="S13" i="12"/>
  <c r="A16" i="20" s="1"/>
  <c r="S14" i="12"/>
  <c r="A30" i="20" s="1"/>
  <c r="A35" i="20"/>
  <c r="S21" i="12"/>
  <c r="S22" i="12"/>
  <c r="A47" i="20" s="1"/>
  <c r="S42" i="12"/>
  <c r="S58" i="12"/>
  <c r="S62" i="12"/>
  <c r="S69" i="12"/>
  <c r="A41" i="20" l="1"/>
  <c r="C9" i="20"/>
  <c r="D56" i="20"/>
  <c r="H56" i="20" s="1"/>
  <c r="C110" i="20"/>
  <c r="D87" i="20"/>
  <c r="H87" i="20" s="1"/>
  <c r="D57" i="20"/>
  <c r="H57" i="20" s="1"/>
  <c r="D55" i="20"/>
  <c r="H55" i="20" s="1"/>
  <c r="A15" i="10"/>
  <c r="A14" i="10"/>
  <c r="A9" i="10"/>
  <c r="A7" i="10"/>
  <c r="A6" i="10"/>
  <c r="C45" i="15"/>
  <c r="C53" i="15"/>
  <c r="C61" i="15"/>
  <c r="C47" i="15"/>
  <c r="C55" i="15"/>
  <c r="C63" i="15"/>
  <c r="C44" i="15"/>
  <c r="C60" i="15"/>
  <c r="C65" i="15"/>
  <c r="C46" i="15"/>
  <c r="C54" i="15"/>
  <c r="C62" i="15"/>
  <c r="A6" i="18" l="1" a="1"/>
  <c r="A6"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tc={A691F1DA-73C4-40AB-AA6A-0F70AAE19A63}</author>
    <author>tc={410ABD72-ABBC-4E64-A59A-09581E44E182}</author>
    <author>tc={471CBE75-2209-4FB7-B0AB-4938237B81F4}</author>
    <author>tc={A3891BCD-7094-4E1F-9026-BFDC5CCFEB72}</author>
    <author>tc={8C5B6239-AE32-424C-8BD5-CD2F2B821AEA}</author>
    <author>tc={CD3C8516-E69E-4A25-BF1C-6F64BAB5203D}</author>
    <author>tc={5040755E-E0F9-4108-B7EA-67C6D2E8B193}</author>
    <author>tc={618992E3-5349-478F-85F1-CE62EDAAFB5D}</author>
    <author>tc={74456EBF-DCAD-4FAF-BE41-9D862C761A69}</author>
  </authors>
  <commentList>
    <comment ref="C15" authorId="0" shapeId="0" xr:uid="{A691F1DA-73C4-40AB-AA6A-0F70AAE19A63}">
      <text>
        <t>[Threaded comment]
Your version of Excel allows you to read this threaded comment; however, any edits to it will get removed if the file is opened in a newer version of Excel. Learn more: https://go.microsoft.com/fwlink/?linkid=870924
Comment:
    Should align with PVAAS Student 
Enrollment 3</t>
      </text>
    </comment>
    <comment ref="C20" authorId="1" shapeId="0" xr:uid="{410ABD72-ABBC-4E64-A59A-09581E44E182}">
      <text>
        <t>[Threaded comment]
Your version of Excel allows you to read this threaded comment; however, any edits to it will get removed if the file is opened in a newer version of Excel. Learn more: https://go.microsoft.com/fwlink/?linkid=870924
Comment:
    Should align with PVAAS Student Enrollment 6 &amp; Keystone Reporting #2 Deadline</t>
      </text>
    </comment>
    <comment ref="C23" authorId="2" shapeId="0" xr:uid="{471CBE75-2209-4FB7-B0AB-4938237B81F4}">
      <text>
        <t>[Threaded comment]
Your version of Excel allows you to read this threaded comment; however, any edits to it will get removed if the file is opened in a newer version of Excel. Learn more: https://go.microsoft.com/fwlink/?linkid=870924
Comment:
    These dates are still being confirmed with DRC (Doug)</t>
      </text>
    </comment>
    <comment ref="C24" authorId="3" shapeId="0" xr:uid="{A3891BCD-7094-4E1F-9026-BFDC5CCFEB72}">
      <text>
        <t>[Threaded comment]
Your version of Excel allows you to read this threaded comment; however, any edits to it will get removed if the file is opened in a newer version of Excel. Learn more: https://go.microsoft.com/fwlink/?linkid=870924
Comment:
    Should align with PVAAS Accountability Reporting #1</t>
      </text>
    </comment>
    <comment ref="B47" authorId="4" shapeId="0" xr:uid="{8C5B6239-AE32-424C-8BD5-CD2F2B821AEA}">
      <text>
        <t>[Threaded comment]
Your version of Excel allows you to read this threaded comment; however, any edits to it will get removed if the file is opened in a newer version of Excel. Learn more: https://go.microsoft.com/fwlink/?linkid=870924
Comment:
    Moving to C5 (PIMS Change)</t>
      </text>
    </comment>
    <comment ref="B49" authorId="5" shapeId="0" xr:uid="{CD3C8516-E69E-4A25-BF1C-6F64BAB5203D}">
      <text>
        <t>[Threaded comment]
Your version of Excel allows you to read this threaded comment; however, any edits to it will get removed if the file is opened in a newer version of Excel. Learn more: https://go.microsoft.com/fwlink/?linkid=870924
Comment:
    Moving to C5 (PIMS Change)</t>
      </text>
    </comment>
    <comment ref="B51" authorId="6" shapeId="0" xr:uid="{5040755E-E0F9-4108-B7EA-67C6D2E8B193}">
      <text>
        <t>[Threaded comment]
Your version of Excel allows you to read this threaded comment; however, any edits to it will get removed if the file is opened in a newer version of Excel. Learn more: https://go.microsoft.com/fwlink/?linkid=870924
Comment:
    Same as Oct 1</t>
      </text>
    </comment>
    <comment ref="B76" authorId="7" shapeId="0" xr:uid="{618992E3-5349-478F-85F1-CE62EDAAFB5D}">
      <text>
        <t>[Threaded comment]
Your version of Excel allows you to read this threaded comment; however, any edits to it will get removed if the file is opened in a newer version of Excel. Learn more: https://go.microsoft.com/fwlink/?linkid=870924
Comment:
    Update to match the Spring Precodes Date (Yashira)</t>
      </text>
    </comment>
    <comment ref="J85" authorId="8" shapeId="0" xr:uid="{74456EBF-DCAD-4FAF-BE41-9D862C761A69}">
      <text>
        <t>[Threaded comment]
Your version of Excel allows you to read this threaded comment; however, any edits to it will get removed if the file is opened in a newer version of Excel. Learn more: https://go.microsoft.com/fwlink/?linkid=870924
Comment:
    These dates are correct.  Confirmed with Tony</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tc={4A82F11A-E66C-45E2-A84C-18A17C303BF9}</author>
    <author>tc={BD1DA0B2-FA57-40D2-80E2-16AC9FA7F5FC}</author>
  </authors>
  <commentList>
    <comment ref="H3" authorId="0" shapeId="0" xr:uid="{4A82F11A-E66C-45E2-A84C-18A17C303BF9}">
      <text>
        <t>[Threaded comment]
Your version of Excel allows you to read this threaded comment; however, any edits to it will get removed if the file is opened in a newer version of Excel. Learn more: https://go.microsoft.com/fwlink/?linkid=870924
Comment:
    Previously “PIMS Internal Snapshot Date
as of (Actual Snapshot Date, Used for ACS/reports)”</t>
      </text>
    </comment>
    <comment ref="I3" authorId="1" shapeId="0" xr:uid="{BD1DA0B2-FA57-40D2-80E2-16AC9FA7F5FC}">
      <text>
        <t>[Threaded comment]
Your version of Excel allows you to read this threaded comment; however, any edits to it will get removed if the file is opened in a newer version of Excel. Learn more: https://go.microsoft.com/fwlink/?linkid=870924
Comment:
    Previously “Snapshot Run Date”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tc={D068E736-33B8-414E-89C3-749729652A2F}</author>
    <author>tc={615EC58A-59A8-4351-B284-40361D7CD65B}</author>
  </authors>
  <commentList>
    <comment ref="A2" authorId="0" shapeId="0" xr:uid="{D068E736-33B8-414E-89C3-749729652A2F}">
      <text>
        <t>[Threaded comment]
Your version of Excel allows you to read this threaded comment; however, any edits to it will get removed if the file is opened in a newer version of Excel. Learn more: https://go.microsoft.com/fwlink/?linkid=870924
Comment:
    Do all internal snapshots come from Staff/Student?</t>
      </text>
    </comment>
    <comment ref="C2" authorId="1" shapeId="0" xr:uid="{615EC58A-59A8-4351-B284-40361D7CD65B}">
      <text>
        <t>[Threaded comment]
Your version of Excel allows you to read this threaded comment; however, any edits to it will get removed if the file is opened in a newer version of Excel. Learn more: https://go.microsoft.com/fwlink/?linkid=870924
Comment:
    What does this mean?  Better Name?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<sst xmlns="http://schemas.openxmlformats.org/spreadsheetml/2006/main" count="5526" uniqueCount="702">
  <si>
    <t>Prior SY (Start)</t>
  </si>
  <si>
    <t>Prior SY (End) / 
Current SY (Start)</t>
  </si>
  <si>
    <t>Current SY (End)</t>
  </si>
  <si>
    <t>SY Designation</t>
  </si>
  <si>
    <t>2024-25 Elementary/Secondary Consolidated Data Collection Calendar</t>
  </si>
  <si>
    <t>LEGEND:</t>
  </si>
  <si>
    <t>Internal Snapshot</t>
  </si>
  <si>
    <t>Collection 1</t>
  </si>
  <si>
    <t>Collection 2</t>
  </si>
  <si>
    <t>Collection 3</t>
  </si>
  <si>
    <t>Collection 4</t>
  </si>
  <si>
    <t>Collection 5</t>
  </si>
  <si>
    <t xml:space="preserve">Collection 6 - All Year Varied </t>
  </si>
  <si>
    <t>October</t>
  </si>
  <si>
    <t>December</t>
  </si>
  <si>
    <t>February</t>
  </si>
  <si>
    <t>June</t>
  </si>
  <si>
    <t>Summer</t>
  </si>
  <si>
    <t>SY Start</t>
  </si>
  <si>
    <t>SY End</t>
  </si>
  <si>
    <t>PIMS Collection Window</t>
  </si>
  <si>
    <t>Data Set - Collection Manager</t>
  </si>
  <si>
    <t>Data Set - Description</t>
  </si>
  <si>
    <t>Reporting School Year (Start)</t>
  </si>
  <si>
    <t>Reporting School Year (End)</t>
  </si>
  <si>
    <t>Templates</t>
  </si>
  <si>
    <t>Required/Updates</t>
  </si>
  <si>
    <t>Comments</t>
  </si>
  <si>
    <t xml:space="preserve">Collection 
Open </t>
  </si>
  <si>
    <t>Collection Closes</t>
  </si>
  <si>
    <t>PDE Review Window</t>
  </si>
  <si>
    <t>Correction Window</t>
  </si>
  <si>
    <t>ACS Due Date</t>
  </si>
  <si>
    <t>Name</t>
  </si>
  <si>
    <t>Month / Season</t>
  </si>
  <si>
    <t>Year</t>
  </si>
  <si>
    <t xml:space="preserve">Collection 5 </t>
  </si>
  <si>
    <t>C5 Child Acct EOY 2023-24</t>
  </si>
  <si>
    <t>C5 Title 1 Student 2023-24</t>
  </si>
  <si>
    <t>C5 Athletic Opp 2023-24</t>
  </si>
  <si>
    <t>C5 Title 3 Prof Dev Act 2023-24</t>
  </si>
  <si>
    <t>C5 Home Ed/Private Tutoring 
2023-24</t>
  </si>
  <si>
    <t>C1  Grad Drop Cohort 2023-24</t>
  </si>
  <si>
    <t>C1 SPEC ED ACT 16 2023-24</t>
  </si>
  <si>
    <t>C1 OCT Student 2024-25</t>
  </si>
  <si>
    <t>Collection 1 - October</t>
  </si>
  <si>
    <t>C1 Title 3 Npub Student 2024-25</t>
  </si>
  <si>
    <t>C1 Staff Oct 2024-25</t>
  </si>
  <si>
    <t>C1 Oct Prof Staff Vacancy 2024-25</t>
  </si>
  <si>
    <t>C1 Act 35 2024-25</t>
  </si>
  <si>
    <t>C2 SPEC ED Dec 2024-25</t>
  </si>
  <si>
    <t xml:space="preserve">Collection 3 </t>
  </si>
  <si>
    <t>C3 Child Acct JIAF 2024-25</t>
  </si>
  <si>
    <t>C4 SP ED Transition/Exits 2024-25</t>
  </si>
  <si>
    <t>C4 LIEP Survey 2024-25</t>
  </si>
  <si>
    <t>C4 CTE 2024-25</t>
  </si>
  <si>
    <t>C5 Child Acct EOY 2024-25</t>
  </si>
  <si>
    <t>C5 Title 1 Student 2024-25</t>
  </si>
  <si>
    <t>C5 Athletic Opp 2024-25</t>
  </si>
  <si>
    <t>C5 Title 3 Prof Dev Act 2024-25</t>
  </si>
  <si>
    <t>C5 Home Ed/Private Tutoring 
2024-25</t>
  </si>
  <si>
    <t>Collection 6</t>
  </si>
  <si>
    <t>C6 Prof Staff Vacancy Updates 2024-25 (Jan.)</t>
  </si>
  <si>
    <t>All Year Varied</t>
  </si>
  <si>
    <t>C6 ESSER 2023-24</t>
  </si>
  <si>
    <t>C6 EANS 2023-24</t>
  </si>
  <si>
    <t>C6 PVAAS 2024-25</t>
  </si>
  <si>
    <t>C6 Safe Schools - Bus 2024-25</t>
  </si>
  <si>
    <t>C6 Prof Staff Vacancy Updates 2024-25 (April)</t>
  </si>
  <si>
    <t>C6 Course/Instructor 2024-25</t>
  </si>
  <si>
    <t xml:space="preserve">Collection 6 </t>
  </si>
  <si>
    <t>C6 Non-Cte ICN/WBLE 2024-25</t>
  </si>
  <si>
    <t>C6 Career Standards 2024-25</t>
  </si>
  <si>
    <t>C6 Local Assess Early Ind 2024-25</t>
  </si>
  <si>
    <t>C6 Staff Updates 2024-25</t>
  </si>
  <si>
    <t>C6 Local Assess Analytics 2024-25</t>
  </si>
  <si>
    <t>C6 Student Updates 2024-25</t>
  </si>
  <si>
    <t>C6 Prof Staff Vacancy Updates 2024-25 (June)</t>
  </si>
  <si>
    <t>C6 Safe Schools - Fire/Sec 2024-25</t>
  </si>
  <si>
    <t>C6 Safe Schools 2024-25</t>
  </si>
  <si>
    <t>C6 Safe Schools - AED 2024-25</t>
  </si>
  <si>
    <t>Snapshot Name</t>
  </si>
  <si>
    <t xml:space="preserve">PIMS generated Internal Student Snapshot </t>
  </si>
  <si>
    <t>Required/ Updates</t>
  </si>
  <si>
    <t>Snapshot
Run Date</t>
  </si>
  <si>
    <t>Previous Year (PY) Snapshot as of Date</t>
  </si>
  <si>
    <t>All Year</t>
  </si>
  <si>
    <t>PVAAS Staff Account Creation,
    Termination, and Movement 
     within LEA
PVAAS Student Enrollment 1</t>
  </si>
  <si>
    <t>Winter Keystone Precodes</t>
  </si>
  <si>
    <t>ACCESS for ELLs and Alternate ACCESS
    for ELLs  Precodes</t>
  </si>
  <si>
    <t>PSSA Precodes</t>
  </si>
  <si>
    <t>Winter Keystone Reporting #1</t>
  </si>
  <si>
    <t>Winter Keystone Reporting #2</t>
  </si>
  <si>
    <t>ACCESS for ELLs Accountability</t>
  </si>
  <si>
    <t>PVAAS Student Enrollment 5</t>
  </si>
  <si>
    <t>PVAAS Staff Account Creation,
   Termination, Movement within
    LEA, and Update Staff Email 
    Addresses
PVAAS Student Enrollment 6 and
    Subgroup Update</t>
  </si>
  <si>
    <t>Spring Keystone Precodes</t>
  </si>
  <si>
    <t>EL Immigrant Cumulative Count</t>
  </si>
  <si>
    <t>PASA Accountability Reporting #1</t>
  </si>
  <si>
    <t xml:space="preserve">PVAAS Student RV Gap Enrollment 1 </t>
  </si>
  <si>
    <t>PASA Accountability Reporting #2</t>
  </si>
  <si>
    <t>PSSA Accountability Reporting  for
    English Language Arts #1 (report data as
    of the last day of the testing
    window)</t>
  </si>
  <si>
    <t>PSSA Accountability Reporting for
    Mathematics #1 (report data as of the last day of the testing window)</t>
  </si>
  <si>
    <t>PSSA Accountability Reporting for
    Science #1 (report data as of the last day of the testing window)</t>
  </si>
  <si>
    <t>PSSA Accountability Reporting for
    English Language Arts #2 (report data as of the last day of the testing window)</t>
  </si>
  <si>
    <t>PSSA Accountability Reporting for
    Mathematics #2 (report data as of the last day of the testing window)</t>
  </si>
  <si>
    <t>PSSA Accountability Reporting for
    Science #2 (report data as of the last day of the testing window)</t>
  </si>
  <si>
    <t>PVAAS Student RV Gap Enrollment 2 and Subgroup Update</t>
  </si>
  <si>
    <t>Spring Keystone Reporting #1</t>
  </si>
  <si>
    <t>Grade 11 Keystone Accountability #1
    (report data as of the last day
    of the testing window)</t>
  </si>
  <si>
    <t>Summer Keystone Precodes</t>
  </si>
  <si>
    <t>Every Student Succeeds Act (ESSA)</t>
  </si>
  <si>
    <t>Spring Keystone Reporting #2</t>
  </si>
  <si>
    <t>Grade 11 Keystone Accountability #2
    (report data as of the last day
    of the testing window)</t>
  </si>
  <si>
    <t>EL Immigrant End of Year Counts</t>
  </si>
  <si>
    <t>Data Collection Calendar Change Log</t>
  </si>
  <si>
    <t>Version</t>
  </si>
  <si>
    <t>Tab(s)</t>
  </si>
  <si>
    <t>Date</t>
  </si>
  <si>
    <t>Collection Window</t>
  </si>
  <si>
    <t>Opens</t>
  </si>
  <si>
    <t>Closes</t>
  </si>
  <si>
    <t>Prior School Year's Collection</t>
  </si>
  <si>
    <t>Current School Year's Collection</t>
  </si>
  <si>
    <t>Required</t>
  </si>
  <si>
    <t>Child Accounting SD &amp; CS (kindergarten
    starting age)</t>
  </si>
  <si>
    <t>EL Coordinator</t>
  </si>
  <si>
    <t>Collection 2 - December</t>
  </si>
  <si>
    <t>Student (template in C6)</t>
  </si>
  <si>
    <t>Updates</t>
  </si>
  <si>
    <t>N/A</t>
  </si>
  <si>
    <t>Collection 3 - February</t>
  </si>
  <si>
    <t>Collection 4 - June</t>
  </si>
  <si>
    <t>Student (Year End)(template in C6)</t>
  </si>
  <si>
    <t>Page 1 of 4</t>
  </si>
  <si>
    <t>Collection 6 - All Year Varied</t>
  </si>
  <si>
    <t>Page 2 of 4</t>
  </si>
  <si>
    <t>Internal Snapshots</t>
  </si>
  <si>
    <t>Snapshot Run Date</t>
  </si>
  <si>
    <t>PVAAS Student Enrollment 2
PVAAS Staff Account Creation,
    Termination, and Movement 
     within LEA
PEERS Account Creation</t>
  </si>
  <si>
    <t>Page 3 of 4</t>
  </si>
  <si>
    <t>Page 4 of 4</t>
  </si>
  <si>
    <t>Path &gt; Report Name</t>
  </si>
  <si>
    <t>ACS Specific Comments/Notes</t>
  </si>
  <si>
    <t>PIMS Collection Closes Date</t>
  </si>
  <si>
    <t xml:space="preserve">ACS submitted in the FRCPP
</t>
  </si>
  <si>
    <t xml:space="preserve">No file naming convention needed
</t>
  </si>
  <si>
    <t>Submitted through the FRCPP and required for School Districts, Charter Schools, and Comprehensive CTCs with any  grade 7-12.</t>
  </si>
  <si>
    <t>Submitted through the FRCPP and only required for School Districts</t>
  </si>
  <si>
    <t>C6 Student Updates 2023-24</t>
  </si>
  <si>
    <t>If you do not administer this Keystone, email RA-PAS@pa.gov in lieu of ACS</t>
  </si>
  <si>
    <t xml:space="preserve">Only required for School Districts, Charter Schools, and comprehensive CTCs that offer
7-12 </t>
  </si>
  <si>
    <t>Included on the LEA Staff 
Profile ACS</t>
  </si>
  <si>
    <t>On the October Enrollment, Low Income, and EL Data ACS</t>
  </si>
  <si>
    <t>ACS required for all LEAs Reporting Professional Staff</t>
  </si>
  <si>
    <t>ACS required for LEAs with grades 3-8</t>
  </si>
  <si>
    <t>As of 1/18/2024 (will display as 1/17/2024 Snapshot Date)</t>
  </si>
  <si>
    <t>ACS All &gt;   
  2. Cohort Graduation Rate ACS</t>
  </si>
  <si>
    <t>ACS required for LEAs with grades 3-12</t>
  </si>
  <si>
    <t xml:space="preserve">ACS All &gt; ESSER Reporting ACS </t>
  </si>
  <si>
    <t xml:space="preserve">ACS All &gt; EANS Reporting ACS </t>
  </si>
  <si>
    <t>ACS All&gt; Title III EL Immigrant School Year Count ACS</t>
  </si>
  <si>
    <t>C6 Student Updates2023-24</t>
  </si>
  <si>
    <t>As of 5/24/2024 (will display as 5/23/2024 Snapshot Date)</t>
  </si>
  <si>
    <t>ACS All &gt; TBD</t>
  </si>
  <si>
    <t>ACS required for LEAs with grades 3-8 and 11, and students with IEPs</t>
  </si>
  <si>
    <t>ACS required for LEAs with grade 11</t>
  </si>
  <si>
    <t>ACS All&gt;Professional Staff Vacancy End of Year Summary</t>
  </si>
  <si>
    <t>If your approved CTC program has no enrollments, email 
RA-CATSData@pa.gov and 
RA-EDACSSubmission@pa.gov in lieu of ACS</t>
  </si>
  <si>
    <t>PIMS Data Refresh</t>
  </si>
  <si>
    <t>Daily</t>
  </si>
  <si>
    <t>5 A.M.</t>
  </si>
  <si>
    <t>Noon</t>
  </si>
  <si>
    <t>PIMS Sandbox</t>
  </si>
  <si>
    <t>Day</t>
  </si>
  <si>
    <t>Override</t>
  </si>
  <si>
    <t>Friday</t>
  </si>
  <si>
    <t>Thursday</t>
  </si>
  <si>
    <t>Wednesday</t>
  </si>
  <si>
    <t>PIMS Maintenance Window</t>
  </si>
  <si>
    <t>Start</t>
  </si>
  <si>
    <t>End</t>
  </si>
  <si>
    <t>*While every effort will be made to keep this schedule, these
dates are subject to change without prior notice</t>
  </si>
  <si>
    <r>
      <t xml:space="preserve">PIMS Refresh Schedule
</t>
    </r>
    <r>
      <rPr>
        <b/>
        <sz val="14"/>
        <rFont val="Calibri"/>
        <family val="2"/>
      </rPr>
      <t>(Aug 2023 - June 2024)*</t>
    </r>
  </si>
  <si>
    <t>C6 Staff Updates 2023-24
C6 Student Updates 2023-24</t>
  </si>
  <si>
    <t>Professional Staff Vacancy</t>
  </si>
  <si>
    <t>District Fact</t>
  </si>
  <si>
    <t>Required for all LEA's that report C1 Staff</t>
  </si>
  <si>
    <t>10/17 to 10/30</t>
  </si>
  <si>
    <t>Included on the LEA Staff 
Profile ACS (Due 11/15/2023)</t>
  </si>
  <si>
    <t>Required for SD, IU, and CTC (CTCs that offer Keystone "trigger" courses). Optional for Charter Schools. (Must submit PIMS SSS data to receive PVAAS teacher-specific reporting.</t>
  </si>
  <si>
    <t>Internal Snapshot (Student, School Enrollment, Programs Fact)</t>
  </si>
  <si>
    <t>Required K-12 (if Field No. 38 = Y)</t>
  </si>
  <si>
    <t>Must be updated by 12:00 noon on April 11 to be included in the Internal Snapshot, must reflect accurate April 6 data in Student, School Enrollment and Programs Fact.</t>
  </si>
  <si>
    <t>SY 24 - 25</t>
  </si>
  <si>
    <t>Collection Vlookup Column #</t>
  </si>
  <si>
    <t>-</t>
  </si>
  <si>
    <t>Source</t>
  </si>
  <si>
    <t>PIMS Internal Snapshot Date
as of (Actual Snapshot Date)</t>
  </si>
  <si>
    <t>Yashira Ashby</t>
  </si>
  <si>
    <t>Data Pull (Staff)
Data Pull (Student, School Enrollment, Programs Fact)</t>
  </si>
  <si>
    <t>Required K-12</t>
  </si>
  <si>
    <t>Doug Snyder &amp; Yashira Ashby</t>
  </si>
  <si>
    <t>Required (denoted in Field No. 214)</t>
  </si>
  <si>
    <t>C6 Student Updates 2024-25
C6 Staff Updates 2024-25</t>
  </si>
  <si>
    <t>Data Pull (Student, School Enrollment, Programs Fact)
Data Pull (Staff)
Data Pull (Staff, Staff Assignment)</t>
  </si>
  <si>
    <t>Missi Konyar</t>
  </si>
  <si>
    <t>Data Pull (Staff)
Data Pull (Student, School Enrollment, Programs Fact)</t>
  </si>
  <si>
    <t>Required (denoted in Field No. 212)</t>
  </si>
  <si>
    <t xml:space="preserve">Required if  administered </t>
  </si>
  <si>
    <t>Missi Konyar &amp; Missy Graybill</t>
  </si>
  <si>
    <t>Data Pull (Student, School Enrollment, Programs Fact)</t>
  </si>
  <si>
    <t>Data Pull (Staff)
Data Pull (Student, School Enrollment, Programs Fact)</t>
  </si>
  <si>
    <t>Required (denoted in Field No. 215)</t>
  </si>
  <si>
    <t>NA</t>
  </si>
  <si>
    <t>Must be updated by 12:00 noon on the snapshot run date to be included in the Internal Snapshot, must reflect accurate May 2 data in Student, School Enrollment and Programs Fact.</t>
  </si>
  <si>
    <t xml:space="preserve">Required K-12 </t>
  </si>
  <si>
    <t>Required K-12 (denoted in Field No. 212)</t>
  </si>
  <si>
    <t xml:space="preserve">Required if administered
K-12 </t>
  </si>
  <si>
    <t>Required if administered (denoted in Field No. 216)</t>
  </si>
  <si>
    <t>Ashley McCann &amp; Missy Graybill &amp; Chelsea Konyar</t>
  </si>
  <si>
    <t>Required if administered
K-12</t>
  </si>
  <si>
    <t>Internal Snapshot to collect year end student data (Student, School Enrollment, Programs Fact)</t>
  </si>
  <si>
    <t>Lori Sieber</t>
  </si>
  <si>
    <t>PIMS Calendar</t>
  </si>
  <si>
    <t>Child Accounting End-of-Year Collection</t>
  </si>
  <si>
    <t>Student Calendar Fact
School Calendar</t>
  </si>
  <si>
    <t>9/1 to 10/25</t>
  </si>
  <si>
    <t>Due immediately after submission. Updated ACS due after validated revision (upload or delete).</t>
  </si>
  <si>
    <t>Tony Durante</t>
  </si>
  <si>
    <t xml:space="preserve">Title I Student Participation </t>
  </si>
  <si>
    <t>9/2 to 10/27</t>
  </si>
  <si>
    <t xml:space="preserve">Interscholastic Athletic Opportunities </t>
  </si>
  <si>
    <t>Location Fact</t>
  </si>
  <si>
    <t xml:space="preserve">For schools in School Districts, Charter Schools, and Comprehensive CTCs with any  grade 7-12 </t>
  </si>
  <si>
    <t>Due within 7 days of data upload or no later than 11/15</t>
  </si>
  <si>
    <t>Title III Professional Development
    Activities</t>
  </si>
  <si>
    <t>For reporting SY Title III subgrantees</t>
  </si>
  <si>
    <t>9/1 to 10/27</t>
  </si>
  <si>
    <t>Students Home Schooled or Privately
    Tutored during the prior school year</t>
  </si>
  <si>
    <t>For all School Districts; ACS submitted through the FRCPP</t>
  </si>
  <si>
    <t>Graduate and Dropout Counts, and
    Cohort Graduation Rates</t>
  </si>
  <si>
    <t>Student
School Enrollment</t>
  </si>
  <si>
    <t>Special Education Act 16 -- Services cost
    per student</t>
  </si>
  <si>
    <t>Student Fact
Student</t>
  </si>
  <si>
    <t>Required
Updates</t>
  </si>
  <si>
    <t>District of Residence and Charter Schools submit for all special education students being educated at district or off site</t>
  </si>
  <si>
    <t>Required
Required</t>
  </si>
  <si>
    <t>One Student Template can be submitted for multiple Data Sets
For all schools with any of the tracked programs</t>
  </si>
  <si>
    <t>District Snapshot</t>
  </si>
  <si>
    <t>For School Districts and Charter Schools with kindergarten program only</t>
  </si>
  <si>
    <t>CA (Kindergarten starting age) - No ACS</t>
  </si>
  <si>
    <t>Title III Nonpublic Student Count</t>
  </si>
  <si>
    <t>For all School Districts</t>
  </si>
  <si>
    <t>Professional Personnel
Support Personnel</t>
  </si>
  <si>
    <t>Person
Person Role</t>
  </si>
  <si>
    <t>EL Coordinator - No ACS</t>
  </si>
  <si>
    <t>Special Education 12/1 Count</t>
  </si>
  <si>
    <t>Special Education Snapshot (12/1)
Student
School Enrollment</t>
  </si>
  <si>
    <t>Required
Updates
Updates</t>
  </si>
  <si>
    <t>Child Accounting SD &amp; IU Preliminary
    JIAF Collection</t>
  </si>
  <si>
    <t xml:space="preserve">Required
</t>
  </si>
  <si>
    <t>For School Districts and Intermediate Units with JIAF programs only</t>
  </si>
  <si>
    <t>3/8 to 3/22</t>
  </si>
  <si>
    <t>Special Education Transition/Exits</t>
  </si>
  <si>
    <t>Special Education Snapshot (6/30)
Student
School Enrollment</t>
  </si>
  <si>
    <t>District of Residence and Charter Schools submit for only those Special Ed Students 14 years of age or older as of July 1 of the current year or any student who has a transition plan as part of their IEP. If any of the students in this group also exited special education during the school year report the exit date and exit reason.</t>
  </si>
  <si>
    <t>LIEP Survey</t>
  </si>
  <si>
    <t>For all School Districts, Charter Schools and Comprehensive Career and Technical Centers</t>
  </si>
  <si>
    <t>7/22 to 7/26</t>
  </si>
  <si>
    <t>7/29 to 8/9</t>
  </si>
  <si>
    <t>Tim Wentz &amp; Wendy Sullivan &amp; Alex Deacon &amp; Stacey McCreary</t>
  </si>
  <si>
    <t>Career &amp; Technical Education</t>
  </si>
  <si>
    <t>CTE Student Fact
CTE Industry Credential
Student Snapshot CTE Students
    Only (6/30) - A year long
    compiled snapshot.</t>
  </si>
  <si>
    <t>Required if LEA has PDE approved / registered secondary or adult CTE programs.</t>
  </si>
  <si>
    <t>For all schools with any of the grades 7 - 12</t>
  </si>
  <si>
    <t>For current SY Title III subgrantees</t>
  </si>
  <si>
    <t>Ashley McCann</t>
  </si>
  <si>
    <t>ESSER Collection</t>
  </si>
  <si>
    <t>Required if LEA received ESSER funds</t>
  </si>
  <si>
    <t>Open Through</t>
  </si>
  <si>
    <t>With override, through 4/19</t>
  </si>
  <si>
    <t xml:space="preserve">EANS Collection </t>
  </si>
  <si>
    <t xml:space="preserve">Required for IUs </t>
  </si>
  <si>
    <t>PVAAS</t>
  </si>
  <si>
    <t>Staff Student Subtest</t>
  </si>
  <si>
    <t>Safe Schools - Bus Evacuation Drills</t>
  </si>
  <si>
    <t>ACS submitted through the FRCPP</t>
  </si>
  <si>
    <t>Until the Day the Collection Closes</t>
  </si>
  <si>
    <t>Matt Wagner</t>
  </si>
  <si>
    <t>Course/Instructor</t>
  </si>
  <si>
    <t>Course
Course Instructor
Student Course Enrollment</t>
  </si>
  <si>
    <t xml:space="preserve">Student - Industry-Recognized
    Credentials and Work-Based Learning
    Experiences for Non-CTE Students </t>
  </si>
  <si>
    <t>Student Award Fact</t>
  </si>
  <si>
    <t>ACS required for all SD, CS, CTCs, and any IU, APS, PRRI, or SJCI that reports in this collection.</t>
  </si>
  <si>
    <t>Student - Career Standards Benchmarks</t>
  </si>
  <si>
    <t>Student Fact</t>
  </si>
  <si>
    <t>Student - Local Assessment for Early
   Indicators of Success</t>
  </si>
  <si>
    <t>Student Local Assessment
    Subtest</t>
  </si>
  <si>
    <t>ACS required for any LEA that reports in this collection.</t>
  </si>
  <si>
    <t>Staff</t>
  </si>
  <si>
    <t>Staff
Staff Assignment (PIL position only)</t>
  </si>
  <si>
    <t>Doug Snyder</t>
  </si>
  <si>
    <t>Student - Local Assessment for Reporting
   and Analytics</t>
  </si>
  <si>
    <t>Student Local Assessment Subtest</t>
  </si>
  <si>
    <t>Student Updates &amp; Internal Snapshot
Grad Drop Cohort
School Enrollment
Programs</t>
  </si>
  <si>
    <t>Student
School Enrollment
Programs Fact</t>
  </si>
  <si>
    <t>Updates, 1 day prior to internal snapshot
Updates
Updates</t>
  </si>
  <si>
    <t>Safe Schools - Fire &amp; Security Drills</t>
  </si>
  <si>
    <t>Safe Schools</t>
  </si>
  <si>
    <t>District Fact
Incident
Incident Offender
Incident Offender Disciplinary Action
Incident Offender Infraction
Incident Offender Infraction Weapon
Incident Offender Parent Involvement
Incident Victim
Person
Location Fact
Staff (School Security Personnel Only)
Staff Snapshot (School Security Personnel Only)
Staff Assignment (9998 Only)
Staff Development Fact</t>
  </si>
  <si>
    <t>Act 35</t>
  </si>
  <si>
    <t xml:space="preserve"> N/A</t>
  </si>
  <si>
    <t>Safe Schools - AED</t>
  </si>
  <si>
    <t>Required for all public schools, APSs and PRRIs receiving AEDs through the program described in Act 35 of 2014, 24 P.S. § 14-1423 Automatic external defibrillators.
ACS submitted through the FRCPP</t>
  </si>
  <si>
    <t>On the Safe Schools ACS</t>
  </si>
  <si>
    <t>Dates higlighted in orange are from LAST Year (SY 23-24).  Use this page to copy/paste the prior SY's Master Tab.  Update the information in cells L1:M3 to generate correct dates on the "New SY Master" tab</t>
  </si>
  <si>
    <t>Original Year</t>
  </si>
  <si>
    <t>New Year</t>
  </si>
  <si>
    <t># of Days to Adjust</t>
  </si>
  <si>
    <t>Internal Snapsho Vlookup Column #</t>
  </si>
  <si>
    <t>Must be updated by 12:00 pm on Oct 5 to be included in the Internal snapshot</t>
  </si>
  <si>
    <t>Must be updated by 12:00 pm on Oct 5 to be included in the data pull</t>
  </si>
  <si>
    <t>C6 Student Updates 2023-24
C6 Staff Updates 2023-24</t>
  </si>
  <si>
    <t>Must be updated by 12:00 pm on Nov 9 to be included in the Internal Snapshot</t>
  </si>
  <si>
    <t>C6 Staff Updates 2023-24</t>
  </si>
  <si>
    <t>PVAAS Staff Account Creation,
    Termination, and Movement 
    within LEA
PVAAS Student Enrollment 3</t>
  </si>
  <si>
    <t>Must be updated by 12:00 pm on Jan 18 to be included in the Internal Snapshot</t>
  </si>
  <si>
    <t xml:space="preserve">Must be updated by 12:00 pm on Feb 5 to be included in the Internal Snapshot </t>
  </si>
  <si>
    <t>PVAAS Student Enrollment 4</t>
  </si>
  <si>
    <t>Must be updated by 12:00 pm on Feb 5 to be included in the data pull</t>
  </si>
  <si>
    <t>PVAAS Staff Account Creation,
   Termination, Movement within
    LEA, and Update Staff Email 
    Addresses
PVAAS Student Enrollment 5 and
    Subgroup Update</t>
  </si>
  <si>
    <t>Must be updated by 12:00 pm on March 7 to be included in the Internal Snapshot</t>
  </si>
  <si>
    <t>Must be updated by 12:00 pm on April 11 to be included in the Internal Snapshot</t>
  </si>
  <si>
    <t>Must be updated by May 9 to be included in the data pull</t>
  </si>
  <si>
    <t>Must be updated by 12:00 noon on May 9 to be included in the Internal Snapshot, must reflect accurate May 3 data in Student, School Enrollment and Programs Fact.</t>
  </si>
  <si>
    <t>Must be updated by 12:00 noon on May 9 to be included in the Internal Snapshot, must reflect accurate April 26 data in Student, School Enrollment and Programs Fact.</t>
  </si>
  <si>
    <t>4/26/2024 (Snapshot Date will display as 4/25 on reports)</t>
  </si>
  <si>
    <t>5/3/2024 (Snapshot Date will display as 5/2 on reports)</t>
  </si>
  <si>
    <t>5/3/2024 (Snapshot Date will display as 5/3 on reports)</t>
  </si>
  <si>
    <t>Must be updated by 12:00 noon on May 28 to be included in the Internal Snapshot, must reflect accurate April 26 data in Student, School Enrollment and Programs Fact.</t>
  </si>
  <si>
    <t>Must be updated by 12:00 noon on May 28 to be included in the Internal Snapshot, must reflect accurate May 3 data in Student, School Enrollment and Programs Fact.</t>
  </si>
  <si>
    <t>Must be updated by 12:00 pm on May 30 to be included in the data pull</t>
  </si>
  <si>
    <t>Must be updated by 12:00 noon on May 28 to be included in the Internal Snapshot, must reflect accurate May 24 data in Student, School Enrollment and Programs Fact.</t>
  </si>
  <si>
    <t>Must be updated by 12:00 noon on May 28 to be included in the Internal Snapshot, must reflect accurate May 10 data in Student, School Enrollment and Programs Fact.</t>
  </si>
  <si>
    <t>Must be updated by 12:00 noon on June 11 to be included in the Internal Snapshot, must reflect accurate May 24 data in Student, School Enrollment and Programs Fact.</t>
  </si>
  <si>
    <t>Must be updated by 12:00 pm on Aug 15 to be included in the Internal Snapshot</t>
  </si>
  <si>
    <t>The due date for child accounting is 8-1. Section 2552.1 of the School Code allows for data to be submitted without penalty up to 30 days after the due date, until 8/31/2023.</t>
  </si>
  <si>
    <t>For 2022-23 Title III subgrantees</t>
  </si>
  <si>
    <t>11/15/2023 (Grad/Drop)
1/30/2024 (Cohort)</t>
  </si>
  <si>
    <t xml:space="preserve">Student (October 2)
Programs
</t>
  </si>
  <si>
    <t>Student
Student Snapshot (10/2/2023)
School Enrollment
Programs Fact</t>
  </si>
  <si>
    <t>Staff
Staff Snapshot (10/2/2023)
Staff Assignment
District Fact</t>
  </si>
  <si>
    <t>Special Education Snapshot
    (12/1/2023)
Student
School Enrollment</t>
  </si>
  <si>
    <t>12/18 to 1/5</t>
  </si>
  <si>
    <t>1/8 to 1/19</t>
  </si>
  <si>
    <t>Special Education Snapshot
    (6/30/2023)
Student
School Enrollment</t>
  </si>
  <si>
    <t xml:space="preserve">
Snapshot Date 6/30/2023; data must reflect all CTE students in 2023-24</t>
  </si>
  <si>
    <t>The due date for child accounting is 8-1. Section 2552.1 of the School Code allows for data to be submitted without penalty up to 30 days after the due date, until 8/31/2024.</t>
  </si>
  <si>
    <t>For 2023-24 Title III subgrantees</t>
  </si>
  <si>
    <t>Collection Window Closes 4/5/2024</t>
  </si>
  <si>
    <t>C6 Keystone Exemption 2024-25</t>
  </si>
  <si>
    <t>Keystone Exemption Collection</t>
  </si>
  <si>
    <t>Collection Window Closes 4/30/2024</t>
  </si>
  <si>
    <t>Collection Window Closes 6/7/2024</t>
  </si>
  <si>
    <t>Collection Window Closes 6/27/2024</t>
  </si>
  <si>
    <t>Collection Window Closes 7/12/2024</t>
  </si>
  <si>
    <t>Collection Window Closes 7/31/2024</t>
  </si>
  <si>
    <r>
      <t>Fire Drills and Security Drills must be reported by 7/29/2024.
However, the Bus Evacuation Drill ACS and Security Drill Certification must be submitted by</t>
    </r>
    <r>
      <rPr>
        <sz val="12"/>
        <color indexed="60"/>
        <rFont val="Calibri"/>
        <family val="2"/>
      </rPr>
      <t xml:space="preserve"> </t>
    </r>
    <r>
      <rPr>
        <sz val="12"/>
        <rFont val="Calibri"/>
        <family val="2"/>
      </rPr>
      <t>4/10/2024 .
ACS submitted through the FRCPP</t>
    </r>
  </si>
  <si>
    <t>District Fact
Incident
Incident Offender
Incident Offender Disciplinary Action
Incident Offender Infraction
Incident Offender Infraction Weapon
Incident Offender Parent Involvement
Incident Victim
Person
Location Fact
Staff (School Security Personnel Only)
Staff Snapshot 6/15/2025 (School Security Personnel Only)
Staff Assignment (9998 Only)
Staff Development Fact</t>
  </si>
  <si>
    <t>C1 OCT Student 2024-25 (Child Accounting)</t>
  </si>
  <si>
    <t>C6 EL Coordinator Updates</t>
  </si>
  <si>
    <t>C6 Teacher Student Linkages</t>
  </si>
  <si>
    <t>Teacher Student Linkages</t>
  </si>
  <si>
    <t>Reporting Year (Start)</t>
  </si>
  <si>
    <t>Reporting Year (End)</t>
  </si>
  <si>
    <t>C6 Student Updates 2024-25'</t>
  </si>
  <si>
    <t>For School Districts and Charter Schools with kindergarten program only
CA (Kindergarten starting age) - No ACS</t>
  </si>
  <si>
    <t>ACS ALL &gt; Immigrant End of Year Reporting Collection ACS</t>
  </si>
  <si>
    <t>NOTE: PIMS Maintenance Window 7/1 - 7/14</t>
  </si>
  <si>
    <t>PVAAS Staff Account Creation,
    Termination, Movement within 
    LEA, and Update Staff Email 
    Addresses
PVAAS Student Enrollment 1</t>
  </si>
  <si>
    <t>PVAAS Staff Account Creation,
    Termination, Movement within 
    LEA, and Update Staff Email 
    Addresses
PVAAS Student Enrollment 2</t>
  </si>
  <si>
    <t>PVAAS Student Enrollment 3
PVAAS Staff Account Creation,
    Termination, Movement within
    LEA, and Update Staff Email 
    Addresses
PEERS Account Creation</t>
  </si>
  <si>
    <t>PVAAS Staff Account Creation,
    Termination, Movement within
    LEA, and Update Staff Email 
    Addresses
PVAAS Student Enrollment 4</t>
  </si>
  <si>
    <t xml:space="preserve">Student (October 1)
Programs
</t>
  </si>
  <si>
    <t>Students (October 1)
Programs</t>
  </si>
  <si>
    <t>ACS All&gt;Act 35 ACS</t>
  </si>
  <si>
    <t>ACS Due Date
(per Snapshot Date in Column K)</t>
  </si>
  <si>
    <t>Professional Personnel (October 1)
Support Personnel
EL Coordinator</t>
  </si>
  <si>
    <t>Professional Personnel
Support Personnel
EL Coordinator</t>
  </si>
  <si>
    <t>Staff Student Subtest Template for Teacher-Student Linkages</t>
  </si>
  <si>
    <t xml:space="preserve">Staff Student Subtest Template for Act 13 Educator Effectiveness </t>
  </si>
  <si>
    <t>Title III EL and Immigrant Student School Year Count</t>
  </si>
  <si>
    <t>Collection | Reporting School Year</t>
  </si>
  <si>
    <t>Collection Opens/Snapshot Enrolled on Date</t>
  </si>
  <si>
    <t>Collection Closes/Snapshot Deadline</t>
  </si>
  <si>
    <t>2025-26 Elementary/Secondary Consolidated Data Collection Calendar
Executive Summary</t>
  </si>
  <si>
    <t>Collection 5 - Summer 2024-25</t>
  </si>
  <si>
    <r>
      <rPr>
        <b/>
        <sz val="16"/>
        <color indexed="8"/>
        <rFont val="Aptos Narrow"/>
        <family val="2"/>
      </rPr>
      <t xml:space="preserve">PIMS Data Collections - Collections 1 through 6
</t>
    </r>
    <r>
      <rPr>
        <b/>
        <sz val="10"/>
        <color indexed="8"/>
        <rFont val="Aptos Narrow"/>
        <family val="2"/>
      </rPr>
      <t>***All PIMS data is due and collections will close by 12:00 PM (Noon) on the final date specified in the Collection Window Field unless otherwise noted***</t>
    </r>
  </si>
  <si>
    <r>
      <t xml:space="preserve">PIMS Internal Snapshot Data as of </t>
    </r>
    <r>
      <rPr>
        <b/>
        <i/>
        <sz val="10"/>
        <color indexed="8"/>
        <rFont val="Aptos Narrow"/>
        <family val="2"/>
      </rPr>
      <t>(Actual Snapshot Date)</t>
    </r>
  </si>
  <si>
    <r>
      <rPr>
        <b/>
        <sz val="14"/>
        <color rgb="FF000000"/>
        <rFont val="Aptos Narrow"/>
        <family val="2"/>
      </rPr>
      <t xml:space="preserve">Collection 5 - Summer 2025-26
</t>
    </r>
    <r>
      <rPr>
        <b/>
        <sz val="12"/>
        <color rgb="FFFF0000"/>
        <rFont val="Aptos Narrow"/>
        <family val="2"/>
      </rPr>
      <t>(Begins Immediately After PIMS Maintenance)</t>
    </r>
  </si>
  <si>
    <t xml:space="preserve">‪ACS All &gt;
   1. Child Accounting ACS - Approved Private
        School (PDF Only) 
   2. Child Accounting ACS - Charter Schools
        (PDF Only) 
   3. Child Accounting ACS - CTCs (PDF Only) 
   4. Child Accounting ACS - Intermediate Units
        (PDF Only) 
   5. Child Accounting ACS - Private Residential
        Rehabilitation (PDF Only) 
   6. Child Accounting ACS - School Districts
        (PDF Only) </t>
  </si>
  <si>
    <r>
      <t>ACS All</t>
    </r>
    <r>
      <rPr>
        <sz val="12"/>
        <rFont val="Aptos Narrow"/>
        <family val="2"/>
      </rPr>
      <t xml:space="preserve"> &gt; 
  1. LEA Profile and ACS with Graduation And
       Dropout Data</t>
    </r>
  </si>
  <si>
    <t>ACS All &gt; October Enrollment, Low Income, and EL Data LEA Profile and ACS</t>
  </si>
  <si>
    <r>
      <t xml:space="preserve">ACS All &gt; </t>
    </r>
    <r>
      <rPr>
        <sz val="12"/>
        <color indexed="8"/>
        <rFont val="Aptos Narrow"/>
        <family val="2"/>
      </rPr>
      <t>PSSA Assessment Subgroup ACS – Precodes</t>
    </r>
  </si>
  <si>
    <r>
      <t xml:space="preserve">ACS All &gt; </t>
    </r>
    <r>
      <rPr>
        <sz val="12"/>
        <color indexed="8"/>
        <rFont val="Aptos Narrow"/>
        <family val="2"/>
      </rPr>
      <t>Keystone Assessment Subgroup ACS</t>
    </r>
    <r>
      <rPr>
        <sz val="12"/>
        <color theme="1"/>
        <rFont val="Aptos Narrow"/>
        <family val="2"/>
      </rPr>
      <t xml:space="preserve"> </t>
    </r>
    <r>
      <rPr>
        <sz val="12"/>
        <color indexed="8"/>
        <rFont val="Aptos Narrow"/>
        <family val="2"/>
      </rPr>
      <t>– Reporting</t>
    </r>
  </si>
  <si>
    <r>
      <t>ACS All</t>
    </r>
    <r>
      <rPr>
        <sz val="12"/>
        <rFont val="Aptos Narrow"/>
        <family val="2"/>
      </rPr>
      <t xml:space="preserve"> </t>
    </r>
    <r>
      <rPr>
        <sz val="12"/>
        <color theme="1"/>
        <rFont val="Aptos Narrow"/>
        <family val="2"/>
      </rPr>
      <t xml:space="preserve">&gt; </t>
    </r>
    <r>
      <rPr>
        <sz val="12"/>
        <color indexed="8"/>
        <rFont val="Aptos Narrow"/>
        <family val="2"/>
      </rPr>
      <t>ACCESS for ELLS Accountability – ACS</t>
    </r>
  </si>
  <si>
    <r>
      <t xml:space="preserve">ACS All &gt; </t>
    </r>
    <r>
      <rPr>
        <sz val="12"/>
        <color indexed="8"/>
        <rFont val="Aptos Narrow"/>
        <family val="2"/>
      </rPr>
      <t>Keystone Assessment Subgroup ACS – Precodes</t>
    </r>
  </si>
  <si>
    <r>
      <t xml:space="preserve">ACS All &gt; </t>
    </r>
    <r>
      <rPr>
        <sz val="12"/>
        <color indexed="8"/>
        <rFont val="Aptos Narrow"/>
        <family val="2"/>
      </rPr>
      <t>Course Instructor ACS</t>
    </r>
  </si>
  <si>
    <r>
      <t xml:space="preserve">ACS Allt &gt; </t>
    </r>
    <r>
      <rPr>
        <sz val="12"/>
        <color indexed="8"/>
        <rFont val="Aptos Narrow"/>
        <family val="2"/>
      </rPr>
      <t>Keystone Assessment Subgroup ACS – Precodes</t>
    </r>
  </si>
  <si>
    <r>
      <t xml:space="preserve">ACS All &gt; </t>
    </r>
    <r>
      <rPr>
        <sz val="12"/>
        <color indexed="8"/>
        <rFont val="Aptos Narrow"/>
        <family val="2"/>
      </rPr>
      <t>PSSA Assessment Subgroup ACS – Accountability</t>
    </r>
  </si>
  <si>
    <r>
      <t xml:space="preserve">ACS All &gt; </t>
    </r>
    <r>
      <rPr>
        <sz val="12"/>
        <color indexed="8"/>
        <rFont val="Aptos Narrow"/>
        <family val="2"/>
      </rPr>
      <t>Keystone Assessment Subgroup ACS – Reporting</t>
    </r>
  </si>
  <si>
    <r>
      <t xml:space="preserve">ACS All &gt; </t>
    </r>
    <r>
      <rPr>
        <sz val="12"/>
        <color indexed="8"/>
        <rFont val="Aptos Narrow"/>
        <family val="2"/>
      </rPr>
      <t>Keystone Assessment Subgroup ACS – Accountability</t>
    </r>
  </si>
  <si>
    <r>
      <t>ACS All &gt;</t>
    </r>
    <r>
      <rPr>
        <sz val="12"/>
        <color indexed="8"/>
        <rFont val="Aptos Narrow"/>
        <family val="2"/>
      </rPr>
      <t xml:space="preserve"> Student Award Fact ACS</t>
    </r>
  </si>
  <si>
    <r>
      <t>ACS All &gt;</t>
    </r>
    <r>
      <rPr>
        <sz val="12"/>
        <color indexed="8"/>
        <rFont val="Aptos Narrow"/>
        <family val="2"/>
      </rPr>
      <t xml:space="preserve"> Student Fact Career Standards Benchmarks ACS</t>
    </r>
  </si>
  <si>
    <r>
      <t>ACS All &gt;</t>
    </r>
    <r>
      <rPr>
        <sz val="12"/>
        <color indexed="8"/>
        <rFont val="Aptos Narrow"/>
        <family val="2"/>
      </rPr>
      <t xml:space="preserve"> Student Local Assessment Subtest ACS</t>
    </r>
  </si>
  <si>
    <r>
      <rPr>
        <sz val="12"/>
        <color rgb="FF000000"/>
        <rFont val="Aptos Narrow"/>
        <family val="2"/>
      </rPr>
      <t xml:space="preserve">ACS submitted in the FRCPP
</t>
    </r>
  </si>
  <si>
    <t>PIMSReports_V2 &gt; CTE &gt; Secondary &gt; Student Level – QC and Verification &gt;  
  1. ACS QC Rpt16 - Accuracy Certification
       Statement (ACS)                       
  2. ACS QC RPt16 – AAP Accuracy Certification</t>
  </si>
  <si>
    <t xml:space="preserve">‪ACS All &gt; 
   1. Child Accounting ACS - Approved Private
        School (PDF Only) 
   2. Child Accounting ACS - Charter Schools
        (PDF Only) 
   3. Child Accounting ACS - CTCs (PDF Only) 
   4. Child Accounting ACS - Intermediate Units
        (PDF Only) 
   5. Child Accounting ACS - Private Residential
        Rehabilitation (PDF Only) 
   6. Child Accounting ACS - School Districts
        (PDF Only) </t>
  </si>
  <si>
    <t>Internal Snapshot Name</t>
  </si>
  <si>
    <r>
      <t xml:space="preserve">Snapshot
Run Date
</t>
    </r>
    <r>
      <rPr>
        <i/>
        <sz val="14"/>
        <color rgb="FF000000"/>
        <rFont val="Aptos Narrow"/>
        <family val="2"/>
      </rPr>
      <t>(ACS available after this date)</t>
    </r>
  </si>
  <si>
    <r>
      <t>PIMS Internal Snapshot Date as of</t>
    </r>
    <r>
      <rPr>
        <sz val="14"/>
        <color rgb="FF000000"/>
        <rFont val="Aptos Narrow"/>
        <family val="2"/>
      </rPr>
      <t xml:space="preserve"> 
</t>
    </r>
    <r>
      <rPr>
        <i/>
        <sz val="14"/>
        <color rgb="FF000000"/>
        <rFont val="Aptos Narrow"/>
        <family val="2"/>
      </rPr>
      <t>(Actual Snapshot Date, Used for ACS/reports)</t>
    </r>
  </si>
  <si>
    <t>2025-2026 ACS Calendar Summary</t>
  </si>
  <si>
    <r>
      <t xml:space="preserve"> Required ACS File Naming Convention
NOTES: </t>
    </r>
    <r>
      <rPr>
        <sz val="14"/>
        <color rgb="FF000000"/>
        <rFont val="Aptos Narrow"/>
        <family val="2"/>
      </rPr>
      <t>U</t>
    </r>
    <r>
      <rPr>
        <i/>
        <sz val="14"/>
        <color rgb="FF000000"/>
        <rFont val="Aptos Narrow"/>
        <family val="2"/>
      </rPr>
      <t>s</t>
    </r>
    <r>
      <rPr>
        <i/>
        <sz val="14"/>
        <color indexed="8"/>
        <rFont val="Aptos Narrow"/>
        <family val="2"/>
      </rPr>
      <t>e naming convention below unless one is found on the ACS &amp; military time</t>
    </r>
  </si>
  <si>
    <t>Prior Year Snapshot Run Date (if applicable)</t>
  </si>
  <si>
    <t>Data Set - Description / Internal Snapshot Name</t>
  </si>
  <si>
    <t>Collection Type</t>
  </si>
  <si>
    <t>Standard Collection</t>
  </si>
  <si>
    <t>Month Year</t>
  </si>
  <si>
    <t>August 2025</t>
  </si>
  <si>
    <t>PIMS Collection Dashboard</t>
  </si>
  <si>
    <t xml:space="preserve">Select a month: </t>
  </si>
  <si>
    <t>Link to collection details</t>
  </si>
  <si>
    <t>Collection 
Opens/Snapshot Enrolled on Date</t>
  </si>
  <si>
    <t>Collection 
Closes/Snapshot Deadline</t>
  </si>
  <si>
    <t>ACS</t>
  </si>
  <si>
    <t>Reporting Year: SY 2025-2026</t>
  </si>
  <si>
    <t>All Collections</t>
  </si>
  <si>
    <t>Y</t>
  </si>
  <si>
    <t>N</t>
  </si>
  <si>
    <t>C5 Home Ed/Private Tutoring 2023-24</t>
  </si>
  <si>
    <t>Data Pull</t>
  </si>
  <si>
    <t>C6 Teacher Student Linkages 2024-25</t>
  </si>
  <si>
    <t>C5 Home Ed/Private Tutoring 2024-25</t>
  </si>
  <si>
    <t>2025-26 Internal Snapshot Calendar
Remove Tab Before Publishing</t>
  </si>
  <si>
    <t>Owner</t>
  </si>
  <si>
    <t>Column Number - Internal Snapshot</t>
  </si>
  <si>
    <t>Column Number - 
Std Collection</t>
  </si>
  <si>
    <t>Master File - Drives All Formulas in Workbook</t>
  </si>
  <si>
    <t>Where is the info coming from?</t>
  </si>
  <si>
    <t>Template (Data Source)</t>
  </si>
  <si>
    <t>Student, School Enrollment, Programs Fact</t>
  </si>
  <si>
    <t>Is there a Correction Window?</t>
  </si>
  <si>
    <t>Is there an ACS?</t>
  </si>
  <si>
    <t xml:space="preserve"> </t>
  </si>
  <si>
    <t>Teacher Student Linkages Data Pull 1 &amp; 2</t>
  </si>
  <si>
    <t>C6 Staff Updates 2024-25
C6 Student Updates 2024-25</t>
  </si>
  <si>
    <t>Snapshot Enrollment Date</t>
  </si>
  <si>
    <t>Search:</t>
  </si>
  <si>
    <t>Students Home Schooled or Privately Tutored during the prior school year</t>
  </si>
  <si>
    <t>Data Set Description</t>
  </si>
  <si>
    <t>Calendar</t>
  </si>
  <si>
    <t>Dashboard</t>
  </si>
  <si>
    <t>Is this collection in the Dashboard?</t>
  </si>
  <si>
    <t>YES</t>
  </si>
  <si>
    <t>Is this collection on the Calendar?</t>
  </si>
  <si>
    <t>No - Updated</t>
  </si>
  <si>
    <t>YEs</t>
  </si>
  <si>
    <t>District Fact reporting data 1/2/2026</t>
  </si>
  <si>
    <t>District Fact reporting data 4/2/2026</t>
  </si>
  <si>
    <t>C6 Teacher Student Linkages 2025-26</t>
  </si>
  <si>
    <t>C6 Student Updates 2025-26</t>
  </si>
  <si>
    <t>C1 OCT Student 2025-26</t>
  </si>
  <si>
    <t>C1 OCT Student 2025-26 (Child Accounting)</t>
  </si>
  <si>
    <t>C1 Title 3 Npub Student 2025-26</t>
  </si>
  <si>
    <t>C1 Staff Oct 2025-26</t>
  </si>
  <si>
    <t>C1 Oct Prof Staff Vacancy 2025-26</t>
  </si>
  <si>
    <t>District Fact reporting date 10/1/2025</t>
  </si>
  <si>
    <t>C2 SPEC ED Dec 2025-26</t>
  </si>
  <si>
    <t>C3 Child Acct JIAF 2025-26</t>
  </si>
  <si>
    <t>C4 SP ED Transition/Exits 2025-26</t>
  </si>
  <si>
    <t>C4 LIEP Survey 2025-26</t>
  </si>
  <si>
    <t>C4 CTE 2025-26</t>
  </si>
  <si>
    <t>C5 Child Acct EOY 2025-26</t>
  </si>
  <si>
    <t>C5 Title 1 Student 2025-26</t>
  </si>
  <si>
    <t>C5 Athletic Opp 2025-26</t>
  </si>
  <si>
    <t>C5 Title 3 Prof Dev Act 2025-26</t>
  </si>
  <si>
    <t>C5 Home Ed/Private Tutoring 2025-26</t>
  </si>
  <si>
    <t>C6 PVAAS 2025-26</t>
  </si>
  <si>
    <t>C6 Safe Schools - Bus 2025-26</t>
  </si>
  <si>
    <t>C6 Course/Instructor 2025-26</t>
  </si>
  <si>
    <t>C6 Non-Cte ICN/WBLE 2025-26</t>
  </si>
  <si>
    <t>C6 Career Standards 2025-26</t>
  </si>
  <si>
    <t>C6 Local Assess Early Ind 2025-26</t>
  </si>
  <si>
    <t>C6 Staff Updates 2025-26</t>
  </si>
  <si>
    <t>C6 Local Assess Analytics 2025-26</t>
  </si>
  <si>
    <t>C6 Student Updates 2025-26'</t>
  </si>
  <si>
    <t>C6 Safe Schools - Fire/Sec 2025-26</t>
  </si>
  <si>
    <t>C6 Safe Schools 2025-26</t>
  </si>
  <si>
    <t>C1 Act 35 2025-26</t>
  </si>
  <si>
    <t>C6 Prof Staff Vacancy Updates 2025-26 (Jan.)</t>
  </si>
  <si>
    <t>C6 Prof Staff Vacancy Updates 2025-26</t>
  </si>
  <si>
    <t>C6 Prof Staff Vacancy Updates 2025-26 (April)</t>
  </si>
  <si>
    <t>C6 Prof Staff Vacancy Updates 2025-26 (June)</t>
  </si>
  <si>
    <t>C6 Safe Schools - AED 2025-26</t>
  </si>
  <si>
    <t>C1  Grad Drop Cohort 2024-25</t>
  </si>
  <si>
    <t>C1 SPEC ED ACT 16 2024-25</t>
  </si>
  <si>
    <t>C6 ESSER 2024-25</t>
  </si>
  <si>
    <t>C6 EANS 2024-25</t>
  </si>
  <si>
    <t>Required for all public schools, APSs and PRRIs receiving AEDs through the program described in Act 35 of 2014, 25 P.S. § 14-1424 Automatic external defibrillators.
ACS submitted through the FRCPP</t>
  </si>
  <si>
    <t>September 2025</t>
  </si>
  <si>
    <t>October 2025</t>
  </si>
  <si>
    <t>November 2025</t>
  </si>
  <si>
    <t>December 2025</t>
  </si>
  <si>
    <t>January 2026</t>
  </si>
  <si>
    <t>February 2026</t>
  </si>
  <si>
    <t>March 2026</t>
  </si>
  <si>
    <t>April 2026</t>
  </si>
  <si>
    <t>May 2026</t>
  </si>
  <si>
    <t>June 2026</t>
  </si>
  <si>
    <t>July 2026</t>
  </si>
  <si>
    <t>August 2026</t>
  </si>
  <si>
    <t>ACS_AUN_PRE_WIN_2025-26_YYYYMMDD_HHMM.pdf</t>
  </si>
  <si>
    <t>ACS_AUN_Oct_Staff_2025-26_YYYYMMDD_HHMM.pdf</t>
  </si>
  <si>
    <t>ACS_AUN_Oct_Student_2025-26_YYYYMMDD_HHMM.pdf</t>
  </si>
  <si>
    <t>ACS_AUN_Act_35_2025-26_YYYYMMDD_HHDD.pdf</t>
  </si>
  <si>
    <t>ACS_AUN_PRE_PSSA_2025-26_YYYYMMDD_HHMM.pdf</t>
  </si>
  <si>
    <t>ACS_AUN_KEY_WIN_2025-26_YYYYMMDD_HHMM.pdf</t>
  </si>
  <si>
    <t>ACS_AUN_ELL_Accountability_2025-26_YYYYMMDD_HHMM.pdf</t>
  </si>
  <si>
    <t>ACS_AUN_PRE_SPR_2025-26_YYYYMMDD_HHMM.pdf</t>
  </si>
  <si>
    <t>ACS_AUN_EL_Immigrant_School_Year_2025-26_YYYYMMDD_HHMM.pdf</t>
  </si>
  <si>
    <t>ACS_AUN_Course_Instructor_2025-26_YYYYMMDD_HHMM.pdf</t>
  </si>
  <si>
    <t>ACS_AUN_PRE_SUM_2025-26_YYYYMMDD_HHMM.pdf</t>
  </si>
  <si>
    <t>ACS_AUN_PASA_2025-26_YYYYMMDD_HHMM.pdf</t>
  </si>
  <si>
    <t>ACS_AUN_PSSA_E_2025-26_YYYYMMDD_HHMM.pdf</t>
  </si>
  <si>
    <t>ACS_AUN_PSSA_M-S_2025-26_YYYYMMDD_HHMM.pdf</t>
  </si>
  <si>
    <t>ACS_AUN_KEY_SPR_2025-26_YYYYMMDD_HHMM.pdf</t>
  </si>
  <si>
    <t>ACS_AUN_KEY_ACC_2025-26_YYYYMMDD_HHMM.pdf</t>
  </si>
  <si>
    <t xml:space="preserve">ACS_AUN_Student_Award_Fact_2025-26_YYYYMMDD_HHMM.pdf </t>
  </si>
  <si>
    <t>ACS_AUN_Student Fact_CSB_2025-26_YYYYMMDD_HHMM.pdf</t>
  </si>
  <si>
    <t>ACS_AUN_STUDENT_LOCAL_ASSMNT_SUBTEST_2025-26
    _YYYYMMDD_HHMM.pdf</t>
  </si>
  <si>
    <t>ACS_AUN_Immigrant_End_of_Year_2025-26_YYYYMMDD_HHMM.pdf</t>
  </si>
  <si>
    <t xml:space="preserve">
1. ACS_AUN_CTESecondary_2025-26_YYYYMMDD_HHMM.pdf
2. ACS_AUN_CTEAdult_2025-26_YYYYMMDD_HHMM.pdf
</t>
  </si>
  <si>
    <t>ACS_AUN_ESSER_2024-25_YYYYMMDD_HHMM.pdf</t>
  </si>
  <si>
    <t>ACS_AUN_EANS_2024-25_YYYYMMDD_HHMM.pdf</t>
  </si>
  <si>
    <r>
      <t xml:space="preserve"> Required ACS File Naming Convention
NOTES: </t>
    </r>
    <r>
      <rPr>
        <i/>
        <sz val="14"/>
        <color rgb="FF000000"/>
        <rFont val="Aptos Narrow"/>
        <family val="2"/>
      </rPr>
      <t xml:space="preserve">Use </t>
    </r>
    <r>
      <rPr>
        <i/>
        <sz val="14"/>
        <color indexed="8"/>
        <rFont val="Aptos Narrow"/>
        <family val="2"/>
      </rPr>
      <t>naming convention below unless one is found on the ACS &amp; military time</t>
    </r>
  </si>
  <si>
    <t>Cohort Graduation Rates</t>
  </si>
  <si>
    <t>Graduate and Dropout Counts</t>
  </si>
  <si>
    <t>Sarah Baxter</t>
  </si>
  <si>
    <t xml:space="preserve">
ACS_AUN_GradDrop_2024-25_YYYYMMDD_HHMM.pdf
</t>
  </si>
  <si>
    <t>PY Internal Snapshot 
Run Date (Deadline)</t>
  </si>
  <si>
    <t>CY Internal Snapshot Run Date (Deadline)</t>
  </si>
  <si>
    <t>Current Year (CY) Snapshot Run Date (Deadline)</t>
  </si>
  <si>
    <t>Previous Year (PY) Snapshot Run Date (Deadline)</t>
  </si>
  <si>
    <t>Unique Formulta - Runs on Data Set - Description</t>
  </si>
  <si>
    <t>Key notes for Updating this Tab</t>
  </si>
  <si>
    <t>(a) Professional Personnel
(b) Support Personnel
(c) EL Coordinator</t>
  </si>
  <si>
    <t>(a) Staff, Staff Snapshot (10/1/2025), Staff Assignment
(b) District Fact
(c) Person, Person Role</t>
  </si>
  <si>
    <t>(a) Required
(b) Required
(c) Required</t>
  </si>
  <si>
    <t>Child Accounting SD &amp; CS (kindergarten starting age)</t>
  </si>
  <si>
    <t>Special Education Act 16 -- Services cost per student</t>
  </si>
  <si>
    <t>(a) Student, Student Snapshot (10/1), School Enrollment
(b) Programs Fact</t>
  </si>
  <si>
    <t>(a) Required
(b) Required</t>
  </si>
  <si>
    <t>(a) One Student Template can be submitted for multiple Data Sets
(b) For all schools with any of the tracked programs</t>
  </si>
  <si>
    <t>(a) Student Updates &amp; Internal Snapshot, Grad Drop Cohort
(b) School Enrollment
(c) Programs</t>
  </si>
  <si>
    <t>(a) Student
(b) School Enrollment
(c) Programs Fact</t>
  </si>
  <si>
    <t>Student - Local Assessment for Early Indicators of Success</t>
  </si>
  <si>
    <t xml:space="preserve">Student - Industry-Recognized Credentials and Work-Based Learning Experiences for Non-CTE Students </t>
  </si>
  <si>
    <t>Title III Professional Development Activities</t>
  </si>
  <si>
    <t>Child Accounting SD &amp; IU Preliminary JIAF Collection</t>
  </si>
  <si>
    <t>(a) Student (October 1)
(b) Programs</t>
  </si>
  <si>
    <t>(a) C6 Staff Updates 2025-26
(b) C6 Student Updates 2025-26</t>
  </si>
  <si>
    <t>(a) C6 Student Updates 2025-26
(b) C6 Staff Updates 2025-26</t>
  </si>
  <si>
    <t>(a) Student, School Enrollment, Programs Fact
(b) Staff
(c) Staff, Staff Assignment</t>
  </si>
  <si>
    <t>PSSA Accountability Reporting  for English Language Arts #1 (report data as of the last day of the testing window)</t>
  </si>
  <si>
    <t>PSSA Accountability Reporting for Mathematics #1 (report data as of the last day of the testing window)</t>
  </si>
  <si>
    <t>PSSA Accountability Reporting for Science #1 (report data as of the last day of the testing window)</t>
  </si>
  <si>
    <t>PSSA Accountability Reporting for English Language Arts #2 (report data as of the last day of the testing window)</t>
  </si>
  <si>
    <t>PSSA Accountability Reporting for Mathematics #2 (report data as of the last day of the testing window)</t>
  </si>
  <si>
    <t>PSSA Accountability Reporting for Science #2 (report data as of the last day of the testing window)</t>
  </si>
  <si>
    <t>Grade 11 Keystone Accountability #1 (report data as of the last day of the testing window)</t>
  </si>
  <si>
    <t>Grade 11 Keystone Accountability #2 (report data as of the last day of the testing window)</t>
  </si>
  <si>
    <t>ACCESS for ELLs and Alternate ACCESS for ELLs  Precodes</t>
  </si>
  <si>
    <t>(a) CTE Student Fact, CTE Industry Credential
(b) Student Snapshot CTE Students Only (6/30) - A year long compiled snapshot</t>
  </si>
  <si>
    <r>
      <t xml:space="preserve">PIMS Refresh Schedule
</t>
    </r>
    <r>
      <rPr>
        <b/>
        <sz val="14"/>
        <rFont val="Calibri"/>
        <family val="2"/>
      </rPr>
      <t>(Aug 2025 - June 2026)*</t>
    </r>
  </si>
  <si>
    <t>ACS required for all LEAs who report Course data</t>
  </si>
  <si>
    <t>'Teacher Student Linkages 1</t>
  </si>
  <si>
    <t>Teacher Student Linkages 2</t>
  </si>
  <si>
    <t>Teacher Student Linkages 3</t>
  </si>
  <si>
    <t>Teacher Student Linkages 4</t>
  </si>
  <si>
    <t>Teacher Student Linkages 5</t>
  </si>
  <si>
    <t>Teacher Student Linkages 6</t>
  </si>
  <si>
    <t>PVAAS Student RV Gap Enrollment 1</t>
  </si>
  <si>
    <t>Teacher Student Linkages 1</t>
  </si>
  <si>
    <t>(a) PVAAS Student Enrollment 1 
(b) PVAAS Staff Account Creation, Termination, and Movement within LEA</t>
  </si>
  <si>
    <t>(a) Student, School Enrollment, Programs Fact
(b) Staff</t>
  </si>
  <si>
    <t>(a) PVAAS Student Enrollment 2
(b) PVAAS Staff Account Creation, Termination, and Movement within LEA</t>
  </si>
  <si>
    <t>(a) C6 Student Updates 2025-26
(b) C6 Staff Updates 2025-26
(c) C6 Staff Updates 2025-26</t>
  </si>
  <si>
    <t>(a) PVAAS Student Enrollment 3
(b) PVAAS Staff Account Creation, Termination, and Movement within LEA
(c) PEERS Account Creation</t>
  </si>
  <si>
    <t>(a) PVAAS Student Enrollment 4
(b) PVAAS Staff Account Creation, Termination, and Movement within LEA</t>
  </si>
  <si>
    <t>(a) PVAAS Student Enrollment 5
(b) PVAAS Staff Account Creation, Termination, and Movement within LEA</t>
  </si>
  <si>
    <t>(a) PVAAS Student Enrollment 6
(b) PVAAS Staff Account Creation, Termination, and Movement within LEA</t>
  </si>
  <si>
    <t>Required for SD, IU, Cyber Charter Schools. and CTC (CTCs that offer Keystone "trigger" courses). Optional for Brick and Mortar Charter Schools. (Must submit PIMS SSS data to receive PVAAS teacher-specific reporting.</t>
  </si>
  <si>
    <t>(a) PVAAS Student Enrollment 7 and Subgroup Update
(b) PVAAS Staff Account Creation, Termination, Movement within LEA, and Update Staff Email Addresses</t>
  </si>
  <si>
    <t>PVAAS Student RV Gap Enrollment 2</t>
  </si>
  <si>
    <t>With override, through 4/17</t>
  </si>
  <si>
    <r>
      <t xml:space="preserve">ACS All &gt; </t>
    </r>
    <r>
      <rPr>
        <sz val="12"/>
        <color indexed="8"/>
        <rFont val="Calibri"/>
        <family val="2"/>
      </rPr>
      <t>LEA Staff Profile and ACS </t>
    </r>
  </si>
  <si>
    <t>*Searchable Fields: (1) Collection | Reporting School Year (2) Data Set - Description / Internal Snapshot Name;  NOTE - Search Results will be highlighted in orange</t>
  </si>
  <si>
    <t>7/20 to 7/24</t>
  </si>
  <si>
    <t>7/27 to 8/7</t>
  </si>
  <si>
    <t>Maintenance Window</t>
  </si>
  <si>
    <t>Maintenance</t>
  </si>
  <si>
    <t>PIMS Sandbox Refresh</t>
  </si>
  <si>
    <t>Required for all School Districts</t>
  </si>
  <si>
    <t>ACS_AUN_Prof_Staff_Vac_2025-26_YYYYMMDD_HHDD.pdf</t>
  </si>
  <si>
    <t xml:space="preserve">
1. ACS_AUN_Child_Acct_APS_2024-25_YYYYMMDD_HHMM.pdf
2. ACS_AUN_Child_Acct_CharterSchool_2024-25_YYYYMMDD
    _HHMM.pdf
3. ACS_AUN_Child_Acct_CTC_2024-25_YYYYMMDD_HHMM.pdf
4. ACS_AUN_Child_Acct_IU_2024-25_YYYYMMDD_HHMM.pdf
5. ACS_AUN_Child_Acct_PRRI_2024-25_YYYYMMDD_HHMM.pdf
6. ACS_AUN_Child_Acct_SD_2024-25_YYYYMMDD_HHMM.pdf</t>
  </si>
  <si>
    <t xml:space="preserve">
1. ACS_AUN_Child_Acct_APS_2025-26_YYYYMMDD_HHMM.pdf
2. ACS_AUN_Child_Acct_CharterSchool_2025-26_YYYYMMDD
    _HHMM.pdf
3. ACS_AUN_Child_Acct_CTC_2025-26_YYYYMMDD_HHMM.pdf
4. ACS_AUN_Child_Acct_IU_2025-26_YYYYMMDD_HHMM.pdf
5. ACS_AUN_Child_Acct_PRRI_2025-26_YYYYMMDD_HHMM.pdf
6. ACS_AUN_Child_Acct_SD_2024-26_YYYYMMDD_HHMM.pdf</t>
  </si>
  <si>
    <t>PIMS Item Changed</t>
  </si>
  <si>
    <t>Description of Change</t>
  </si>
  <si>
    <t>NOTE - Most recent change will be listed first</t>
  </si>
  <si>
    <t>12/22 to 1/2</t>
  </si>
  <si>
    <t>1/5 to 1/23</t>
  </si>
  <si>
    <t>Dan Ficca</t>
  </si>
  <si>
    <t>7/20 to 7/31</t>
  </si>
  <si>
    <t>8/3 to 8/21</t>
  </si>
  <si>
    <t>10/15 to 10/30</t>
  </si>
  <si>
    <t>11/14/2025
EL Coordinator - No ACS</t>
  </si>
  <si>
    <t>Included on the LEA Staff 
Profile ACS (Due 11/14)</t>
  </si>
  <si>
    <t>District Fact reporting data 6/26/2026</t>
  </si>
  <si>
    <t>ACS All &gt; Keystone Assessment Subgroup ACS – Precodes</t>
  </si>
  <si>
    <t>As of 1/20 (Snapshot date will display as 1/19 on reports)</t>
  </si>
  <si>
    <t>Must be updated by 12:00 noon on the snapshot run date to be included in the Internal Snapshot, must reflect accurate May 1 data in Student, School Enrollment and Programs Fact.</t>
  </si>
  <si>
    <t>5/1 (Snapshot Date will display as 4/30 on reports)</t>
  </si>
  <si>
    <t>Must be updated by 12:00 noon on the snapshot run date to be included in the Internal Snapshot, must reflect accurate April 24 data in Student, School Enrollment and Programs Fact.</t>
  </si>
  <si>
    <t>4/24 (Snapshot Date will display as 4/23/2026 on reports)</t>
  </si>
  <si>
    <t>Must be updated by 12:00 noon on May 26 to be included in the Internal Snapshot, must reflect accurate May 1 data in Student, School Enrollment and Programs Fact.</t>
  </si>
  <si>
    <t>Must be updated by 12:00 noon on the snapshot run date to be included in the Internal Snapshot, must reflect accurate May 22 data in Student, School Enrollment and Programs Fact.</t>
  </si>
  <si>
    <t>As of 5/22 
(will display as 5/21 Snapshot Date)</t>
  </si>
  <si>
    <t>11/14/2025</t>
  </si>
  <si>
    <t>9/1 to 10/23</t>
  </si>
  <si>
    <t>Submitted in the FRCPP and required for schools with any grade 7 - 12.</t>
  </si>
  <si>
    <t>Submitted in the FRCPP and only required for School Districts</t>
  </si>
  <si>
    <t>ACS is required.  If no data is reported, run and submit an ACS</t>
  </si>
  <si>
    <t>Select the date of the ESSA snapshot for this ACS</t>
  </si>
  <si>
    <t>ACS submitted in the FRCPP</t>
  </si>
  <si>
    <t>Included on the Safe Schools ACS  submitted in the FRCPP</t>
  </si>
  <si>
    <t>C6 Unlawful Absence 2025-26</t>
  </si>
  <si>
    <t>Unlawful  Absence</t>
  </si>
  <si>
    <t>TBD</t>
  </si>
  <si>
    <t>C5  Grad Drop Cohort 2025-26</t>
  </si>
  <si>
    <t>ACS_AUN_CohortGradRate_2025-26_YYYYMMDD_HHMM.pdf</t>
  </si>
  <si>
    <t>Cohort Graduation Rates (25-26)</t>
  </si>
  <si>
    <t>Graduate and Dropout Counts (25-26)</t>
  </si>
  <si>
    <t>(a) Staff
(b) EL Coordinator</t>
  </si>
  <si>
    <t>(a) Staff, Staff Assignment (PIL position only)
(b) Person, Person Role</t>
  </si>
  <si>
    <t>7/22 to 7/27</t>
  </si>
  <si>
    <t>7/29 to 8/10</t>
  </si>
  <si>
    <t>11/14/25 (Grad/Drop)</t>
  </si>
  <si>
    <t>9/1 - 10/23</t>
  </si>
  <si>
    <t>10/31/26 (Grad/Drop)</t>
  </si>
  <si>
    <t>1/30/26 (Cohort)</t>
  </si>
  <si>
    <t>TBD (Cohort)</t>
  </si>
  <si>
    <t>Must be updated by 12:00 noon on the snapshot run date to be included in the Internal Snapshot, must reflect accurate January 20 data in Student, School Enrollment and Programs Fact</t>
  </si>
  <si>
    <t>Must be updated by 12:00 noon on the snapshot run date to be included in the Internal Snapshot, must reflect accurate January 20 data in Student, School Enrollment and Programs Fact.</t>
  </si>
  <si>
    <t>As of 1/20</t>
  </si>
  <si>
    <t>Must be updated by 12:00 noon on the snapshot run date to be included in the Internal Snapshot, must reflect accurate April 2 data in Student, School Enrollment and Programs Fact.</t>
  </si>
  <si>
    <t>Must be updated by 12:00 noon on the collection closes date to be included in the collection</t>
  </si>
  <si>
    <t>Must be updated by 12:00 noon on the snapshot run date to be included in the Internal Snapshot</t>
  </si>
  <si>
    <t>Must be updated by 12:00 noon on the snapshot run date to be included in the data pull</t>
  </si>
  <si>
    <t>Must be updated by 12:00 noon on October 6 to be included in the Internal snapshot</t>
  </si>
  <si>
    <t xml:space="preserve">Must be updated by 12:00 noon on the snapshot run date to be included in the Internal Snapshot </t>
  </si>
  <si>
    <t>Must be updated by 12:00 noon on the snapshot run date to be included in the Internal Snapshot
Internal Snapshot to collect year end student data</t>
  </si>
  <si>
    <t>The due date for child accounting is August 1. Section 2652.1 of the School Code allows for data to be submitted without penalty up to 30 days after the due date, until August 31.</t>
  </si>
  <si>
    <t>(a) None
(b) Snapshot Date June 30; data must reflect all CTE students in the current SY</t>
  </si>
  <si>
    <t>(a) Updates, one day prior to internal snapshot
(b) Updates
(c) Updates</t>
  </si>
  <si>
    <t>Fire Drills and Security Drills must be reported by July 31.
However, the Bus Evacuation Drill ACS and Security Drill Certification must be submitted by April 10.
ACS submitted through the FRCPP</t>
  </si>
  <si>
    <t>Missy Graybill / Rick Levis</t>
  </si>
  <si>
    <t>C1 Student Teachers 24-25</t>
  </si>
  <si>
    <t>Student Teachers</t>
  </si>
  <si>
    <t>District Fact for Student Teachers</t>
  </si>
  <si>
    <t>Optional for all LEAs that want to request student teachers</t>
  </si>
  <si>
    <t>C1 Student Teachers 2024-2025</t>
  </si>
  <si>
    <t>C5 Student Teachers 25-26</t>
  </si>
  <si>
    <t>C5 Student Teachers 2025-26</t>
  </si>
  <si>
    <t>Internal Snapshots / Data Pulls (Continued)</t>
  </si>
  <si>
    <t>Internal Snapshots / Data Pulls</t>
  </si>
  <si>
    <t>Graduate and Dropout Counts (24-25)</t>
  </si>
  <si>
    <t>Cohort Graduation Rates (24-25)</t>
  </si>
  <si>
    <t>ACS_AUN_CohortGradRate_2024-25_YYYYMMDD_HHMM.pdf</t>
  </si>
  <si>
    <t xml:space="preserve">
ACS_AUN_GradDrop_2025-26_YYYYMMDD_HHMM.pdf
</t>
  </si>
  <si>
    <t>ACS All &gt; 
  1. LEA Profile and ACS with Graduation And
       Dropout Data</t>
  </si>
  <si>
    <t>ACS All &gt; LEA Staff Profile and ACS </t>
  </si>
  <si>
    <t>ACS All &gt; Course Instructor ACS</t>
  </si>
  <si>
    <t>ACS All &gt; Student Award Fact ACS</t>
  </si>
  <si>
    <t>ACS All &gt; Student Fact Career Standards Benchmarks ACS</t>
  </si>
  <si>
    <t>ACS All &gt; Student Local Assessment Subtest ACS</t>
  </si>
  <si>
    <t>ACS All &gt; PSSA Assessment Subgroup ACS – Precodes</t>
  </si>
  <si>
    <t>ACS All &gt; Keystone Assessment Subgroup ACS – Reporting</t>
  </si>
  <si>
    <t>ACS All &gt; ACCESS for ELLS Accountability – ACS</t>
  </si>
  <si>
    <t>ACS Allt &gt; Keystone Assessment Subgroup ACS – Precodes</t>
  </si>
  <si>
    <t>ACS All &gt; PSSA Assessment Subgroup ACS – Accountability</t>
  </si>
  <si>
    <t>ACS All &gt; Keystone Assessment Subgroup ACS – Accountability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</si>
</sst>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m/d;@"/>
    <numFmt numFmtId="166" formatCode="m/d/yy;@"/>
    <numFmt numFmtId="167" formatCode="[$-409]mmmm\-yy;@"/>
  </numFmts>
  <fonts count="76" x14ac:knownFonts="1">
    <font>
      <sz val="11"/>
      <color theme="1"/>
      <name val="Calibri"/>
      <family val="2"/>
      <scheme val="minor"/>
    </font>
    <font>
      <sz val="8"/>
      <name val="Calibri"/>
      <family val="2"/>
    </font>
    <font>
      <b/>
      <sz val="14"/>
      <name val="Calibri"/>
      <family val="2"/>
    </font>
    <font>
      <b/>
      <sz val="15"/>
      <color theme="3"/>
      <name val="Calibri"/>
      <family val="2"/>
      <scheme val="minor"/>
    </font>
    <font>
      <b/>
      <sz val="11"/>
      <color theme="3"/>
      <name val="Calibri"/>
      <family val="2"/>
      <scheme val="minor"/>
    </font>
    <font>
      <b/>
      <sz val="18"/>
      <color theme="3"/>
      <name val="Cambria"/>
      <family val="2"/>
      <scheme val="major"/>
    </font>
    <font>
      <b/>
      <sz val="11"/>
      <color theme="1"/>
      <name val="Calibri"/>
      <family val="2"/>
      <scheme val="minor"/>
    </font>
    <font>
      <b/>
      <sz val="16"/>
      <color theme="1"/>
      <name val="Calibri"/>
      <family val="2"/>
      <scheme val="minor"/>
    </font>
    <font>
      <b/>
      <sz val="14"/>
      <color theme="1"/>
      <name val="Calibri"/>
      <family val="2"/>
      <scheme val="minor"/>
    </font>
    <font>
      <sz val="11"/>
      <name val="Calibri"/>
      <family val="2"/>
      <scheme val="minor"/>
    </font>
    <font>
      <sz val="14"/>
      <color theme="1"/>
      <name val="Calibri"/>
      <family val="2"/>
      <scheme val="minor"/>
    </font>
    <font>
      <b/>
      <sz val="14"/>
      <name val="Cambria"/>
      <family val="2"/>
      <scheme val="major"/>
    </font>
    <font>
      <sz val="12"/>
      <color theme="1"/>
      <name val="Calibri"/>
      <family val="2"/>
      <scheme val="minor"/>
    </font>
    <font>
      <b/>
      <sz val="11"/>
      <name val="Calibri"/>
      <family val="2"/>
      <scheme val="minor"/>
    </font>
    <font>
      <b/>
      <sz val="14"/>
      <name val="Calibri"/>
      <family val="2"/>
      <scheme val="minor"/>
    </font>
    <font>
      <b/>
      <sz val="12"/>
      <name val="Calibri"/>
      <family val="2"/>
      <scheme val="minor"/>
    </font>
    <font>
      <b/>
      <sz val="24"/>
      <name val="Calibri"/>
      <family val="2"/>
      <scheme val="minor"/>
    </font>
    <font>
      <sz val="16"/>
      <color theme="1"/>
      <name val="Calibri"/>
      <family val="2"/>
      <scheme val="minor"/>
    </font>
    <font>
      <b/>
      <sz val="18"/>
      <name val="Calibri"/>
      <family val="2"/>
      <scheme val="minor"/>
    </font>
    <font>
      <i/>
      <sz val="10"/>
      <name val="Calibri"/>
      <family val="2"/>
      <scheme val="minor"/>
    </font>
    <font>
      <sz val="18"/>
      <name val="Calibri"/>
      <family val="2"/>
      <scheme val="minor"/>
    </font>
    <font>
      <sz val="8"/>
      <name val="Calibri"/>
      <family val="2"/>
      <scheme val="minor"/>
    </font>
    <font>
      <sz val="12"/>
      <name val="Calibri"/>
      <family val="2"/>
      <scheme val="minor"/>
    </font>
    <font>
      <i/>
      <sz val="12"/>
      <name val="Calibri"/>
      <family val="2"/>
      <scheme val="minor"/>
    </font>
    <font>
      <sz val="12"/>
      <name val="Calibri"/>
      <family val="2"/>
    </font>
    <font>
      <sz val="12"/>
      <color indexed="60"/>
      <name val="Calibri"/>
      <family val="2"/>
    </font>
    <font>
      <sz val="12"/>
      <color rgb="FF000000"/>
      <name val="Calibri"/>
      <family val="2"/>
      <scheme val="minor"/>
    </font>
    <font>
      <b/>
      <sz val="16"/>
      <name val="Calibri"/>
      <family val="2"/>
      <scheme val="minor"/>
    </font>
    <font>
      <sz val="16"/>
      <name val="Calibri"/>
      <family val="2"/>
      <scheme val="minor"/>
    </font>
    <font>
      <b/>
      <sz val="28"/>
      <color theme="1"/>
      <name val="Calibri"/>
      <family val="2"/>
      <scheme val="minor"/>
    </font>
    <font>
      <sz val="14"/>
      <name val="Calibri"/>
      <family val="2"/>
      <scheme val="minor"/>
    </font>
    <font>
      <u/>
      <sz val="11"/>
      <color theme="10"/>
      <name val="Calibri"/>
      <family val="2"/>
      <scheme val="minor"/>
    </font>
    <font>
      <b/>
      <sz val="24"/>
      <name val="Aptos Narrow"/>
      <family val="2"/>
    </font>
    <font>
      <b/>
      <sz val="11"/>
      <name val="Aptos Narrow"/>
      <family val="2"/>
    </font>
    <font>
      <b/>
      <sz val="14"/>
      <name val="Aptos Narrow"/>
      <family val="2"/>
    </font>
    <font>
      <sz val="12"/>
      <name val="Aptos Narrow"/>
      <family val="2"/>
    </font>
    <font>
      <i/>
      <sz val="12"/>
      <name val="Aptos Narrow"/>
      <family val="2"/>
    </font>
    <font>
      <sz val="11"/>
      <name val="Aptos Narrow"/>
      <family val="2"/>
    </font>
    <font>
      <b/>
      <sz val="24"/>
      <color theme="1"/>
      <name val="Aptos Narrow"/>
      <family val="2"/>
    </font>
    <font>
      <b/>
      <sz val="12"/>
      <name val="Aptos Narrow"/>
      <family val="2"/>
    </font>
    <font>
      <sz val="11"/>
      <color theme="1"/>
      <name val="Aptos Narrow"/>
      <family val="2"/>
    </font>
    <font>
      <b/>
      <sz val="18"/>
      <color theme="1"/>
      <name val="Aptos Narrow"/>
      <family val="2"/>
    </font>
    <font>
      <b/>
      <sz val="16"/>
      <color theme="1"/>
      <name val="Aptos Narrow"/>
      <family val="2"/>
    </font>
    <font>
      <b/>
      <sz val="11"/>
      <color theme="1"/>
      <name val="Aptos Narrow"/>
      <family val="2"/>
    </font>
    <font>
      <b/>
      <sz val="16"/>
      <color indexed="8"/>
      <name val="Aptos Narrow"/>
      <family val="2"/>
    </font>
    <font>
      <b/>
      <sz val="10"/>
      <color indexed="8"/>
      <name val="Aptos Narrow"/>
      <family val="2"/>
    </font>
    <font>
      <b/>
      <sz val="14"/>
      <color rgb="FF000000"/>
      <name val="Aptos Narrow"/>
      <family val="2"/>
    </font>
    <font>
      <i/>
      <sz val="11"/>
      <color theme="1"/>
      <name val="Aptos Narrow"/>
      <family val="2"/>
    </font>
    <font>
      <b/>
      <sz val="11"/>
      <color theme="0"/>
      <name val="Aptos Narrow"/>
      <family val="2"/>
    </font>
    <font>
      <b/>
      <sz val="20"/>
      <color theme="0"/>
      <name val="Aptos Narrow"/>
      <family val="2"/>
    </font>
    <font>
      <b/>
      <sz val="14"/>
      <color rgb="FF0000FF"/>
      <name val="Aptos Narrow"/>
      <family val="2"/>
    </font>
    <font>
      <b/>
      <sz val="12"/>
      <color rgb="FFFF0000"/>
      <name val="Aptos Narrow"/>
      <family val="2"/>
    </font>
    <font>
      <b/>
      <i/>
      <sz val="10"/>
      <color indexed="8"/>
      <name val="Aptos Narrow"/>
      <family val="2"/>
    </font>
    <font>
      <b/>
      <sz val="14"/>
      <color theme="1"/>
      <name val="Aptos Narrow"/>
      <family val="2"/>
    </font>
    <font>
      <sz val="12"/>
      <color theme="1"/>
      <name val="Aptos Narrow"/>
      <family val="2"/>
    </font>
    <font>
      <sz val="12"/>
      <color indexed="8"/>
      <name val="Aptos Narrow"/>
      <family val="2"/>
    </font>
    <font>
      <u/>
      <sz val="12"/>
      <color theme="10"/>
      <name val="Aptos Narrow"/>
      <family val="2"/>
    </font>
    <font>
      <sz val="12"/>
      <color rgb="FF000000"/>
      <name val="Aptos Narrow"/>
      <family val="2"/>
    </font>
    <font>
      <sz val="11"/>
      <color rgb="FF006100"/>
      <name val="Calibri"/>
      <family val="2"/>
      <scheme val="minor"/>
    </font>
    <font>
      <sz val="14"/>
      <color rgb="FF000000"/>
      <name val="Aptos Narrow"/>
      <family val="2"/>
    </font>
    <font>
      <i/>
      <sz val="14"/>
      <color rgb="FF000000"/>
      <name val="Aptos Narrow"/>
      <family val="2"/>
    </font>
    <font>
      <b/>
      <sz val="14"/>
      <color indexed="8"/>
      <name val="Aptos Narrow"/>
      <family val="2"/>
    </font>
    <font>
      <i/>
      <sz val="14"/>
      <color indexed="8"/>
      <name val="Aptos Narrow"/>
      <family val="2"/>
    </font>
    <font>
      <b/>
      <sz val="14"/>
      <color rgb="FF000000"/>
      <name val="Calibri"/>
      <family val="2"/>
      <scheme val="minor"/>
    </font>
    <font>
      <sz val="14"/>
      <color theme="1"/>
      <name val="Aptos Narrow"/>
      <family val="2"/>
    </font>
    <font>
      <b/>
      <sz val="36"/>
      <name val="Aptos Narrow"/>
      <family val="2"/>
    </font>
    <font>
      <b/>
      <sz val="20"/>
      <name val="Aptos Narrow"/>
      <family val="2"/>
    </font>
    <font>
      <sz val="20"/>
      <name val="Aptos Narrow"/>
      <family val="2"/>
    </font>
    <font>
      <sz val="14"/>
      <name val="Aptos Narrow"/>
      <family val="2"/>
    </font>
    <font>
      <sz val="12"/>
      <color indexed="8"/>
      <name val="Calibri"/>
      <family val="2"/>
    </font>
    <font>
      <i/>
      <sz val="11"/>
      <name val="Aptos Narrow"/>
      <family val="2"/>
    </font>
    <font>
      <i/>
      <sz val="11"/>
      <color theme="1"/>
      <name val="Calibri"/>
      <family val="2"/>
      <scheme val="minor"/>
    </font>
    <font>
      <sz val="12"/>
      <color rgb="FF006100"/>
      <name val="Aptos Narrow"/>
      <family val="2"/>
    </font>
    <font>
      <sz val="11"/>
      <color theme="0" tint="-0.14999847407452621"/>
      <name val="Aptos Narrow"/>
      <family val="2"/>
    </font>
    <font>
      <u/>
      <sz val="14"/>
      <color theme="10"/>
      <name val="Aptos Narrow"/>
      <family val="2"/>
    </font>
    <font>
      <b/>
      <sz val="18"/>
      <color indexed="8"/>
      <name val="Aptos Narrow"/>
      <family val="2"/>
    </font>
  </fonts>
  <fills count="2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1"/>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CFF"/>
        <bgColor indexed="64"/>
      </patternFill>
    </fill>
    <fill>
      <patternFill patternType="solid">
        <fgColor rgb="FFD9D9D9"/>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C6EFCE"/>
      </patternFill>
    </fill>
    <fill>
      <patternFill patternType="solid">
        <fgColor theme="4" tint="0.79998168889431442"/>
        <bgColor indexed="64"/>
      </patternFill>
    </fill>
    <fill>
      <patternFill patternType="solid">
        <fgColor theme="7" tint="-0.499984740745262"/>
        <bgColor indexed="64"/>
      </patternFill>
    </fill>
    <fill>
      <patternFill patternType="solid">
        <fgColor rgb="FFFF99CC"/>
        <bgColor indexed="64"/>
      </patternFill>
    </fill>
    <fill>
      <patternFill patternType="solid">
        <fgColor theme="9"/>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ck">
        <color theme="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right/>
      <top style="thin">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DashDot">
        <color theme="3"/>
      </left>
      <right style="mediumDashDot">
        <color theme="3"/>
      </right>
      <top style="mediumDashDot">
        <color theme="3"/>
      </top>
      <bottom style="mediumDashDot">
        <color theme="3"/>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s>
  <cellStyleXfs count="6">
    <xf numFmtId="0" fontId="0" fillId="0" borderId="0"/>
    <xf numFmtId="0" fontId="3" fillId="0" borderId="38" applyNumberFormat="0" applyFill="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31" fillId="0" borderId="0" applyNumberFormat="0" applyFill="0" applyBorder="0" applyAlignment="0" applyProtection="0"/>
    <xf numFmtId="0" fontId="58" fillId="20" borderId="0" applyNumberFormat="0" applyBorder="0" applyAlignment="0" applyProtection="0"/>
  </cellStyleXfs>
  <cellXfs count="488">
    <xf numFmtId="0" fontId="0" fillId="0" borderId="0" xfId="0"/>
    <xf numFmtId="0" fontId="3" fillId="0" borderId="0" xfId="1" applyBorder="1" applyAlignment="1">
      <alignment horizontal="center"/>
    </xf>
    <xf numFmtId="0" fontId="4" fillId="0" borderId="0" xfId="2" applyAlignment="1">
      <alignment horizontal="left" wrapText="1"/>
    </xf>
    <xf numFmtId="14" fontId="10" fillId="0" borderId="6" xfId="0" applyNumberFormat="1" applyFont="1" applyBorder="1" applyAlignment="1">
      <alignment horizontal="right" indent="6"/>
    </xf>
    <xf numFmtId="0" fontId="10" fillId="0" borderId="6" xfId="0" applyFont="1" applyBorder="1" applyAlignment="1">
      <alignment horizontal="left" indent="5"/>
    </xf>
    <xf numFmtId="0" fontId="11" fillId="7" borderId="1" xfId="3" applyFont="1" applyFill="1" applyBorder="1" applyAlignment="1">
      <alignment horizontal="right" indent="8"/>
    </xf>
    <xf numFmtId="0" fontId="12" fillId="0" borderId="1" xfId="0" applyFont="1" applyBorder="1" applyAlignment="1">
      <alignment horizontal="left" indent="7"/>
    </xf>
    <xf numFmtId="0" fontId="12" fillId="0" borderId="7" xfId="0" applyFont="1" applyBorder="1" applyAlignment="1">
      <alignment horizontal="left" indent="7"/>
    </xf>
    <xf numFmtId="14" fontId="12" fillId="0" borderId="1" xfId="0" applyNumberFormat="1" applyFont="1" applyBorder="1" applyAlignment="1">
      <alignment horizontal="right" indent="6"/>
    </xf>
    <xf numFmtId="0" fontId="12" fillId="0" borderId="1" xfId="0" applyFont="1" applyBorder="1" applyAlignment="1">
      <alignment horizontal="left" indent="5"/>
    </xf>
    <xf numFmtId="0" fontId="11" fillId="7" borderId="1" xfId="3" applyFont="1" applyFill="1" applyBorder="1" applyAlignment="1">
      <alignment horizontal="left" indent="5"/>
    </xf>
    <xf numFmtId="0" fontId="3" fillId="0" borderId="9" xfId="1" applyBorder="1" applyAlignment="1">
      <alignment horizontal="center"/>
    </xf>
    <xf numFmtId="0" fontId="0" fillId="0" borderId="0" xfId="0" applyAlignment="1">
      <alignment horizontal="center"/>
    </xf>
    <xf numFmtId="0" fontId="0" fillId="0" borderId="0" xfId="0" applyAlignment="1">
      <alignment vertical="top" wrapText="1"/>
    </xf>
    <xf numFmtId="0" fontId="0" fillId="0" borderId="0" xfId="0" applyAlignment="1">
      <alignment horizontal="center" vertical="top" wrapText="1"/>
    </xf>
    <xf numFmtId="0" fontId="13" fillId="0" borderId="0" xfId="0" applyFont="1" applyAlignment="1">
      <alignment wrapText="1"/>
    </xf>
    <xf numFmtId="0" fontId="9" fillId="0" borderId="0" xfId="0" applyFont="1"/>
    <xf numFmtId="0" fontId="9" fillId="0" borderId="0" xfId="0" applyFont="1" applyAlignment="1">
      <alignment wrapText="1"/>
    </xf>
    <xf numFmtId="0" fontId="13" fillId="0" borderId="0" xfId="0" applyFont="1" applyAlignment="1">
      <alignment horizontal="left" vertical="top" wrapText="1"/>
    </xf>
    <xf numFmtId="0" fontId="13" fillId="0" borderId="0" xfId="0" applyFont="1" applyAlignment="1">
      <alignment vertical="top" wrapText="1"/>
    </xf>
    <xf numFmtId="0" fontId="13" fillId="0" borderId="0" xfId="0" applyFont="1" applyAlignment="1">
      <alignment horizontal="center" vertical="center" wrapText="1"/>
    </xf>
    <xf numFmtId="0" fontId="13" fillId="0" borderId="0" xfId="0" applyFont="1" applyAlignment="1">
      <alignment horizontal="center" vertical="top" wrapText="1"/>
    </xf>
    <xf numFmtId="14" fontId="15" fillId="9" borderId="1" xfId="0" applyNumberFormat="1" applyFont="1" applyFill="1" applyBorder="1" applyAlignment="1">
      <alignment horizontal="right" wrapText="1" indent="6"/>
    </xf>
    <xf numFmtId="0" fontId="15" fillId="9" borderId="1" xfId="0" applyFont="1" applyFill="1" applyBorder="1" applyAlignment="1">
      <alignment horizontal="left" vertical="top" wrapText="1" indent="5"/>
    </xf>
    <xf numFmtId="0" fontId="0" fillId="0" borderId="1" xfId="0" applyBorder="1" applyAlignment="1">
      <alignment vertical="top" wrapText="1"/>
    </xf>
    <xf numFmtId="14" fontId="0" fillId="0" borderId="1" xfId="0" applyNumberFormat="1" applyBorder="1" applyAlignment="1">
      <alignment horizontal="center" vertical="top" wrapText="1"/>
    </xf>
    <xf numFmtId="0" fontId="13" fillId="0" borderId="0" xfId="0" applyFont="1" applyAlignment="1">
      <alignment horizontal="left" vertical="top"/>
    </xf>
    <xf numFmtId="14" fontId="13" fillId="0" borderId="0" xfId="0" applyNumberFormat="1" applyFont="1" applyAlignment="1">
      <alignment horizontal="left" vertical="top" wrapText="1"/>
    </xf>
    <xf numFmtId="14" fontId="13" fillId="0" borderId="0" xfId="0" applyNumberFormat="1" applyFont="1" applyAlignment="1">
      <alignment horizontal="center" vertical="top" wrapText="1"/>
    </xf>
    <xf numFmtId="14" fontId="9" fillId="0" borderId="0" xfId="0" applyNumberFormat="1" applyFont="1" applyAlignment="1">
      <alignment horizontal="center" vertical="top" wrapText="1"/>
    </xf>
    <xf numFmtId="0" fontId="12" fillId="0" borderId="0" xfId="0" applyFont="1"/>
    <xf numFmtId="14" fontId="22" fillId="0" borderId="1" xfId="0" applyNumberFormat="1" applyFont="1" applyBorder="1" applyAlignment="1">
      <alignment horizontal="center" vertical="top" wrapText="1"/>
    </xf>
    <xf numFmtId="0" fontId="22" fillId="0" borderId="1" xfId="0" applyFont="1" applyBorder="1" applyAlignment="1">
      <alignment vertical="top" wrapText="1"/>
    </xf>
    <xf numFmtId="49" fontId="22" fillId="0" borderId="1" xfId="0" applyNumberFormat="1" applyFont="1" applyBorder="1" applyAlignment="1">
      <alignment vertical="top" wrapText="1"/>
    </xf>
    <xf numFmtId="0" fontId="24" fillId="0" borderId="1" xfId="0" applyFont="1" applyBorder="1" applyAlignment="1">
      <alignment vertical="top" wrapText="1"/>
    </xf>
    <xf numFmtId="0" fontId="22" fillId="0" borderId="1" xfId="0" applyFont="1" applyBorder="1" applyAlignment="1">
      <alignment horizontal="left" vertical="top" wrapText="1"/>
    </xf>
    <xf numFmtId="0" fontId="22" fillId="0" borderId="11" xfId="0" applyFont="1" applyBorder="1" applyAlignment="1">
      <alignment vertical="top" wrapText="1"/>
    </xf>
    <xf numFmtId="0" fontId="22" fillId="0" borderId="15" xfId="0" applyFont="1" applyBorder="1" applyAlignment="1">
      <alignment vertical="top" wrapText="1"/>
    </xf>
    <xf numFmtId="14" fontId="0" fillId="0" borderId="0" xfId="0" applyNumberFormat="1" applyAlignment="1">
      <alignment horizontal="center"/>
    </xf>
    <xf numFmtId="14" fontId="0" fillId="0" borderId="0" xfId="0" applyNumberFormat="1"/>
    <xf numFmtId="0" fontId="0" fillId="0" borderId="1" xfId="0" applyBorder="1" applyAlignment="1">
      <alignment horizontal="center" vertical="top" wrapText="1"/>
    </xf>
    <xf numFmtId="0" fontId="26" fillId="0" borderId="1" xfId="0" applyFont="1" applyBorder="1"/>
    <xf numFmtId="0" fontId="27" fillId="0" borderId="0" xfId="0" applyFont="1" applyAlignment="1">
      <alignment vertical="center" wrapText="1"/>
    </xf>
    <xf numFmtId="0" fontId="27" fillId="0" borderId="0" xfId="0" applyFont="1" applyAlignment="1">
      <alignment horizontal="left" vertical="center" wrapText="1"/>
    </xf>
    <xf numFmtId="0" fontId="28" fillId="0" borderId="0" xfId="0" applyFont="1" applyAlignment="1">
      <alignment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xf>
    <xf numFmtId="0" fontId="22" fillId="0" borderId="1" xfId="0" applyFont="1" applyBorder="1" applyAlignment="1">
      <alignment horizontal="center" vertical="center" wrapText="1"/>
    </xf>
    <xf numFmtId="14" fontId="22" fillId="0" borderId="1" xfId="0" applyNumberFormat="1" applyFont="1" applyBorder="1" applyAlignment="1">
      <alignment horizontal="center" vertical="center" wrapText="1"/>
    </xf>
    <xf numFmtId="0" fontId="22" fillId="0" borderId="40" xfId="0" applyFont="1" applyBorder="1" applyAlignment="1">
      <alignment horizontal="center" vertical="center" wrapText="1"/>
    </xf>
    <xf numFmtId="14" fontId="22" fillId="0" borderId="40" xfId="0" applyNumberFormat="1" applyFont="1" applyBorder="1" applyAlignment="1">
      <alignment horizontal="center" vertical="center" wrapText="1"/>
    </xf>
    <xf numFmtId="14" fontId="23"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49" fontId="22" fillId="0" borderId="1" xfId="0" applyNumberFormat="1" applyFont="1" applyBorder="1" applyAlignment="1">
      <alignment horizontal="center" vertical="center" wrapText="1"/>
    </xf>
    <xf numFmtId="0" fontId="22" fillId="0" borderId="1"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2" fillId="0" borderId="1" xfId="0" applyFont="1" applyBorder="1" applyAlignment="1">
      <alignment horizontal="center" vertical="top" wrapText="1"/>
    </xf>
    <xf numFmtId="0" fontId="22" fillId="0" borderId="7" xfId="0" applyFont="1" applyBorder="1" applyAlignment="1">
      <alignment vertical="top" wrapText="1"/>
    </xf>
    <xf numFmtId="16" fontId="22" fillId="0" borderId="1" xfId="0" applyNumberFormat="1" applyFont="1" applyBorder="1" applyAlignment="1">
      <alignment vertical="top" wrapText="1"/>
    </xf>
    <xf numFmtId="14" fontId="22" fillId="0" borderId="15" xfId="0" applyNumberFormat="1" applyFont="1" applyBorder="1" applyAlignment="1">
      <alignment horizontal="center" vertical="top" wrapText="1"/>
    </xf>
    <xf numFmtId="0" fontId="22" fillId="0" borderId="29" xfId="0" applyFont="1" applyBorder="1" applyAlignment="1">
      <alignment vertical="top" wrapText="1"/>
    </xf>
    <xf numFmtId="0" fontId="22" fillId="0" borderId="39" xfId="0" applyFont="1" applyBorder="1" applyAlignment="1">
      <alignment horizontal="center" vertical="center" wrapText="1"/>
    </xf>
    <xf numFmtId="14" fontId="22" fillId="0" borderId="39" xfId="0" applyNumberFormat="1" applyFont="1" applyBorder="1" applyAlignment="1">
      <alignment horizontal="center" vertical="center" wrapText="1"/>
    </xf>
    <xf numFmtId="0" fontId="30" fillId="0" borderId="40"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39" xfId="0" applyFont="1" applyBorder="1" applyAlignment="1">
      <alignment horizontal="center" vertical="center" wrapText="1"/>
    </xf>
    <xf numFmtId="0" fontId="8" fillId="7" borderId="7" xfId="0" applyFont="1" applyFill="1" applyBorder="1" applyAlignment="1">
      <alignment horizontal="center" vertical="center"/>
    </xf>
    <xf numFmtId="0" fontId="8" fillId="7" borderId="7" xfId="0" applyFont="1" applyFill="1" applyBorder="1" applyAlignment="1">
      <alignment horizontal="center" vertical="center" wrapText="1"/>
    </xf>
    <xf numFmtId="14" fontId="22" fillId="18" borderId="1" xfId="0" applyNumberFormat="1" applyFont="1" applyFill="1" applyBorder="1" applyAlignment="1">
      <alignment horizontal="center" vertical="top" wrapText="1"/>
    </xf>
    <xf numFmtId="0" fontId="22" fillId="18" borderId="1" xfId="0" applyFont="1" applyFill="1" applyBorder="1" applyAlignment="1">
      <alignment horizontal="center" vertical="top" wrapText="1"/>
    </xf>
    <xf numFmtId="14" fontId="22" fillId="18" borderId="7" xfId="0" applyNumberFormat="1" applyFont="1" applyFill="1" applyBorder="1" applyAlignment="1">
      <alignment horizontal="center" vertical="top" wrapText="1"/>
    </xf>
    <xf numFmtId="14" fontId="22" fillId="18" borderId="15" xfId="0" applyNumberFormat="1" applyFont="1" applyFill="1" applyBorder="1" applyAlignment="1">
      <alignment horizontal="center" vertical="top" wrapText="1"/>
    </xf>
    <xf numFmtId="0" fontId="22" fillId="18" borderId="40" xfId="0" applyFont="1" applyFill="1" applyBorder="1" applyAlignment="1">
      <alignment horizontal="center" vertical="center" wrapText="1"/>
    </xf>
    <xf numFmtId="0" fontId="22" fillId="18" borderId="1" xfId="0" applyFont="1" applyFill="1" applyBorder="1" applyAlignment="1">
      <alignment horizontal="center" vertical="center" wrapText="1"/>
    </xf>
    <xf numFmtId="0" fontId="22" fillId="18" borderId="39" xfId="0" applyFont="1" applyFill="1" applyBorder="1" applyAlignment="1">
      <alignment horizontal="center" vertical="center" wrapText="1"/>
    </xf>
    <xf numFmtId="14" fontId="22" fillId="18" borderId="40" xfId="0" applyNumberFormat="1" applyFont="1" applyFill="1" applyBorder="1" applyAlignment="1">
      <alignment horizontal="center" vertical="center" wrapText="1"/>
    </xf>
    <xf numFmtId="14" fontId="22" fillId="18" borderId="1" xfId="0" applyNumberFormat="1" applyFont="1" applyFill="1" applyBorder="1" applyAlignment="1">
      <alignment horizontal="center" vertical="center" wrapText="1"/>
    </xf>
    <xf numFmtId="0" fontId="27" fillId="7" borderId="1"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43" xfId="0" applyFont="1" applyBorder="1" applyAlignment="1">
      <alignment horizontal="center" vertical="center" wrapText="1"/>
    </xf>
    <xf numFmtId="0" fontId="27" fillId="0" borderId="0" xfId="0" applyFont="1" applyAlignment="1">
      <alignment horizontal="center" vertical="center" wrapText="1"/>
    </xf>
    <xf numFmtId="0" fontId="33" fillId="0" borderId="0" xfId="0" applyFont="1" applyAlignment="1">
      <alignment wrapText="1"/>
    </xf>
    <xf numFmtId="0" fontId="34" fillId="8" borderId="7" xfId="0" applyFont="1" applyFill="1" applyBorder="1" applyAlignment="1">
      <alignment horizontal="center" vertical="center" wrapText="1"/>
    </xf>
    <xf numFmtId="0" fontId="33" fillId="0" borderId="0" xfId="0" applyFont="1" applyAlignment="1">
      <alignment vertical="top" wrapText="1"/>
    </xf>
    <xf numFmtId="0" fontId="33" fillId="0" borderId="0" xfId="0" applyFont="1" applyAlignment="1">
      <alignment horizontal="left" vertical="top" wrapText="1"/>
    </xf>
    <xf numFmtId="14" fontId="33" fillId="0" borderId="0" xfId="0" applyNumberFormat="1" applyFont="1" applyAlignment="1">
      <alignment horizontal="left" vertical="top" wrapText="1"/>
    </xf>
    <xf numFmtId="0" fontId="33" fillId="0" borderId="0" xfId="0" applyFont="1" applyAlignment="1">
      <alignment horizontal="center" vertical="center" wrapText="1"/>
    </xf>
    <xf numFmtId="0" fontId="33" fillId="0" borderId="0" xfId="0" applyFont="1" applyAlignment="1">
      <alignment horizontal="center" vertical="top" wrapText="1"/>
    </xf>
    <xf numFmtId="0" fontId="37" fillId="0" borderId="0" xfId="0" applyFont="1" applyAlignment="1">
      <alignment wrapText="1"/>
    </xf>
    <xf numFmtId="0" fontId="39" fillId="0" borderId="0" xfId="0" applyFont="1" applyAlignment="1">
      <alignment wrapText="1"/>
    </xf>
    <xf numFmtId="0" fontId="35" fillId="0" borderId="0" xfId="0" applyFont="1"/>
    <xf numFmtId="0" fontId="39" fillId="0" borderId="0" xfId="0" applyFont="1" applyAlignment="1">
      <alignment vertical="top" wrapText="1"/>
    </xf>
    <xf numFmtId="0" fontId="35" fillId="0" borderId="1" xfId="0" applyFont="1" applyBorder="1" applyAlignment="1">
      <alignment horizontal="center" vertical="center" wrapText="1"/>
    </xf>
    <xf numFmtId="14" fontId="35" fillId="0" borderId="1" xfId="0" applyNumberFormat="1" applyFont="1" applyBorder="1" applyAlignment="1">
      <alignment horizontal="center" vertical="center" wrapText="1"/>
    </xf>
    <xf numFmtId="0" fontId="35" fillId="0" borderId="1" xfId="0" applyFont="1" applyBorder="1" applyAlignment="1">
      <alignment horizontal="center" vertical="center"/>
    </xf>
    <xf numFmtId="0" fontId="35" fillId="0" borderId="5" xfId="0" applyFont="1" applyBorder="1" applyAlignment="1">
      <alignment horizontal="center" vertical="center" wrapText="1"/>
    </xf>
    <xf numFmtId="14" fontId="35" fillId="0" borderId="5" xfId="0" applyNumberFormat="1" applyFont="1" applyBorder="1" applyAlignment="1">
      <alignment horizontal="center" vertical="center" wrapText="1"/>
    </xf>
    <xf numFmtId="0" fontId="40" fillId="4" borderId="0" xfId="0" applyFont="1" applyFill="1" applyAlignment="1">
      <alignment wrapText="1"/>
    </xf>
    <xf numFmtId="0" fontId="40" fillId="4" borderId="0" xfId="0" applyFont="1" applyFill="1" applyAlignment="1">
      <alignment horizontal="left" vertical="center" wrapText="1" indent="1"/>
    </xf>
    <xf numFmtId="0" fontId="40" fillId="4" borderId="0" xfId="0" applyFont="1" applyFill="1" applyAlignment="1">
      <alignment vertical="center" wrapText="1"/>
    </xf>
    <xf numFmtId="0" fontId="40" fillId="0" borderId="0" xfId="0" applyFont="1" applyAlignment="1">
      <alignment wrapText="1"/>
    </xf>
    <xf numFmtId="0" fontId="40" fillId="4" borderId="3" xfId="0" applyFont="1" applyFill="1" applyBorder="1" applyAlignment="1">
      <alignment wrapText="1"/>
    </xf>
    <xf numFmtId="0" fontId="40" fillId="3" borderId="0" xfId="0" applyFont="1" applyFill="1" applyAlignment="1">
      <alignment wrapText="1"/>
    </xf>
    <xf numFmtId="0" fontId="40" fillId="3" borderId="0" xfId="0" applyFont="1" applyFill="1" applyAlignment="1">
      <alignment horizontal="left" vertical="center" wrapText="1" indent="1"/>
    </xf>
    <xf numFmtId="0" fontId="40" fillId="3" borderId="0" xfId="0" applyFont="1" applyFill="1" applyAlignment="1">
      <alignment vertical="center" wrapText="1"/>
    </xf>
    <xf numFmtId="0" fontId="40" fillId="0" borderId="0" xfId="0" applyFont="1"/>
    <xf numFmtId="0" fontId="42" fillId="3" borderId="0" xfId="0" applyFont="1" applyFill="1" applyAlignment="1">
      <alignment horizontal="center" vertical="center" wrapText="1"/>
    </xf>
    <xf numFmtId="0" fontId="43" fillId="4" borderId="0" xfId="0" applyFont="1" applyFill="1" applyAlignment="1">
      <alignment horizontal="center" vertical="center" wrapText="1"/>
    </xf>
    <xf numFmtId="0" fontId="43" fillId="0" borderId="0" xfId="0" applyFont="1" applyAlignment="1">
      <alignment horizontal="center" vertical="center" wrapText="1"/>
    </xf>
    <xf numFmtId="0" fontId="43" fillId="10" borderId="7" xfId="0" applyFont="1" applyFill="1" applyBorder="1" applyAlignment="1">
      <alignment horizontal="center" vertical="center" wrapText="1"/>
    </xf>
    <xf numFmtId="0" fontId="43" fillId="10" borderId="22" xfId="0" applyFont="1" applyFill="1" applyBorder="1" applyAlignment="1">
      <alignment horizontal="center" vertical="center" wrapText="1"/>
    </xf>
    <xf numFmtId="0" fontId="40" fillId="2" borderId="11" xfId="0" applyFont="1" applyFill="1" applyBorder="1" applyAlignment="1">
      <alignment horizontal="left" vertical="center" wrapText="1" indent="1"/>
    </xf>
    <xf numFmtId="0" fontId="40" fillId="2" borderId="5" xfId="0" applyFont="1" applyFill="1" applyBorder="1" applyAlignment="1">
      <alignment horizontal="center" vertical="center" wrapText="1"/>
    </xf>
    <xf numFmtId="0" fontId="40" fillId="2" borderId="5" xfId="0" applyFont="1" applyFill="1" applyBorder="1" applyAlignment="1">
      <alignment horizontal="left" vertical="center" wrapText="1" indent="1"/>
    </xf>
    <xf numFmtId="14" fontId="40" fillId="0" borderId="7" xfId="0" applyNumberFormat="1" applyFont="1" applyBorder="1" applyAlignment="1">
      <alignment horizontal="center" vertical="center" wrapText="1"/>
    </xf>
    <xf numFmtId="0" fontId="40" fillId="0" borderId="7" xfId="0" applyFont="1" applyBorder="1" applyAlignment="1">
      <alignment horizontal="center" vertical="center" wrapText="1"/>
    </xf>
    <xf numFmtId="0" fontId="40" fillId="2" borderId="17" xfId="0" applyFont="1" applyFill="1" applyBorder="1" applyAlignment="1">
      <alignment horizontal="center" vertical="center" wrapText="1"/>
    </xf>
    <xf numFmtId="14" fontId="40" fillId="2" borderId="17" xfId="0" applyNumberFormat="1" applyFont="1" applyFill="1" applyBorder="1" applyAlignment="1">
      <alignment horizontal="center" vertical="center" wrapText="1"/>
    </xf>
    <xf numFmtId="14" fontId="40" fillId="2" borderId="17" xfId="0" applyNumberFormat="1" applyFont="1" applyFill="1" applyBorder="1" applyAlignment="1">
      <alignment horizontal="left" vertical="center" wrapText="1" indent="1"/>
    </xf>
    <xf numFmtId="0" fontId="43" fillId="4" borderId="0" xfId="0" applyFont="1" applyFill="1" applyAlignment="1">
      <alignment wrapText="1"/>
    </xf>
    <xf numFmtId="0" fontId="43" fillId="0" borderId="0" xfId="0" applyFont="1" applyAlignment="1">
      <alignment wrapText="1"/>
    </xf>
    <xf numFmtId="0" fontId="40" fillId="2" borderId="14" xfId="0" applyFont="1" applyFill="1" applyBorder="1" applyAlignment="1">
      <alignment horizontal="left" vertical="center" wrapText="1" indent="1"/>
    </xf>
    <xf numFmtId="0" fontId="40" fillId="0" borderId="15" xfId="0" applyFont="1" applyBorder="1" applyAlignment="1">
      <alignment horizontal="center" vertical="center" wrapText="1"/>
    </xf>
    <xf numFmtId="0" fontId="43" fillId="6" borderId="7" xfId="0" applyFont="1" applyFill="1" applyBorder="1" applyAlignment="1">
      <alignment horizontal="center" vertical="center" wrapText="1"/>
    </xf>
    <xf numFmtId="0" fontId="43" fillId="6" borderId="22" xfId="0" applyFont="1" applyFill="1" applyBorder="1" applyAlignment="1">
      <alignment horizontal="center" vertical="center" wrapText="1"/>
    </xf>
    <xf numFmtId="0" fontId="43" fillId="6" borderId="6" xfId="0" applyFont="1" applyFill="1" applyBorder="1" applyAlignment="1">
      <alignment horizontal="center" vertical="center" wrapText="1"/>
    </xf>
    <xf numFmtId="0" fontId="43" fillId="6" borderId="6" xfId="0" applyFont="1" applyFill="1" applyBorder="1" applyAlignment="1">
      <alignment vertical="center" wrapText="1"/>
    </xf>
    <xf numFmtId="0" fontId="43" fillId="6" borderId="10" xfId="0" applyFont="1" applyFill="1" applyBorder="1" applyAlignment="1">
      <alignment vertical="center" wrapText="1"/>
    </xf>
    <xf numFmtId="0" fontId="40" fillId="2" borderId="23" xfId="0" applyFont="1" applyFill="1" applyBorder="1" applyAlignment="1">
      <alignment horizontal="left" vertical="center" wrapText="1" indent="1"/>
    </xf>
    <xf numFmtId="165" fontId="40" fillId="0" borderId="1" xfId="0" applyNumberFormat="1" applyFont="1" applyBorder="1" applyAlignment="1">
      <alignment horizontal="center" vertical="center" wrapText="1"/>
    </xf>
    <xf numFmtId="14" fontId="40" fillId="0" borderId="1" xfId="0" applyNumberFormat="1" applyFont="1" applyBorder="1" applyAlignment="1">
      <alignment horizontal="center" vertical="center" wrapText="1"/>
    </xf>
    <xf numFmtId="0" fontId="40" fillId="0" borderId="17" xfId="0" applyFont="1" applyBorder="1" applyAlignment="1">
      <alignment horizontal="center" vertical="center" wrapText="1"/>
    </xf>
    <xf numFmtId="0" fontId="43" fillId="6" borderId="10" xfId="0" applyFont="1" applyFill="1" applyBorder="1" applyAlignment="1">
      <alignment horizontal="center" vertical="center" wrapText="1"/>
    </xf>
    <xf numFmtId="0" fontId="40" fillId="0" borderId="11" xfId="0" applyFont="1" applyBorder="1" applyAlignment="1">
      <alignment horizontal="left" vertical="center" wrapText="1" indent="1"/>
    </xf>
    <xf numFmtId="0" fontId="40" fillId="0" borderId="1" xfId="0" applyFont="1" applyBorder="1" applyAlignment="1">
      <alignment horizontal="left" vertical="center" wrapText="1" indent="1"/>
    </xf>
    <xf numFmtId="165" fontId="40" fillId="0" borderId="17" xfId="0" applyNumberFormat="1" applyFont="1" applyBorder="1" applyAlignment="1">
      <alignment horizontal="center" vertical="center" wrapText="1"/>
    </xf>
    <xf numFmtId="0" fontId="40" fillId="0" borderId="13" xfId="0" applyFont="1" applyBorder="1" applyAlignment="1">
      <alignment horizontal="left" vertical="center" wrapText="1" indent="1"/>
    </xf>
    <xf numFmtId="0" fontId="40" fillId="0" borderId="1" xfId="0" applyFont="1" applyBorder="1" applyAlignment="1">
      <alignment horizontal="center" vertical="center" wrapText="1"/>
    </xf>
    <xf numFmtId="14" fontId="47" fillId="0" borderId="20" xfId="0" applyNumberFormat="1" applyFont="1" applyBorder="1" applyAlignment="1">
      <alignment horizontal="center" vertical="center" wrapText="1"/>
    </xf>
    <xf numFmtId="165" fontId="40" fillId="0" borderId="20" xfId="0" applyNumberFormat="1" applyFont="1" applyBorder="1" applyAlignment="1">
      <alignment horizontal="center" vertical="center" wrapText="1"/>
    </xf>
    <xf numFmtId="0" fontId="40" fillId="0" borderId="14" xfId="0" applyFont="1" applyBorder="1" applyAlignment="1">
      <alignment horizontal="left" vertical="center" wrapText="1" indent="1"/>
    </xf>
    <xf numFmtId="0" fontId="40" fillId="0" borderId="15" xfId="0" applyFont="1" applyBorder="1" applyAlignment="1">
      <alignment horizontal="left" vertical="center" wrapText="1" indent="1"/>
    </xf>
    <xf numFmtId="165" fontId="40" fillId="0" borderId="15" xfId="0" applyNumberFormat="1" applyFont="1" applyBorder="1" applyAlignment="1">
      <alignment horizontal="center" vertical="center" wrapText="1"/>
    </xf>
    <xf numFmtId="14" fontId="47" fillId="0" borderId="16" xfId="0" applyNumberFormat="1" applyFont="1" applyBorder="1" applyAlignment="1">
      <alignment horizontal="center" vertical="center" wrapText="1"/>
    </xf>
    <xf numFmtId="0" fontId="43" fillId="5" borderId="7" xfId="0" applyFont="1" applyFill="1" applyBorder="1" applyAlignment="1">
      <alignment horizontal="center" vertical="center" wrapText="1"/>
    </xf>
    <xf numFmtId="0" fontId="43" fillId="5" borderId="22" xfId="0" applyFont="1" applyFill="1" applyBorder="1" applyAlignment="1">
      <alignment horizontal="center" vertical="center" wrapText="1"/>
    </xf>
    <xf numFmtId="0" fontId="40" fillId="2" borderId="19" xfId="0" applyFont="1" applyFill="1" applyBorder="1" applyAlignment="1">
      <alignment horizontal="left" vertical="center" wrapText="1" indent="1"/>
    </xf>
    <xf numFmtId="0" fontId="40" fillId="2" borderId="1" xfId="0" applyFont="1" applyFill="1" applyBorder="1" applyAlignment="1">
      <alignment horizontal="center" vertical="center" wrapText="1"/>
    </xf>
    <xf numFmtId="0" fontId="40" fillId="2" borderId="1" xfId="0" applyFont="1" applyFill="1" applyBorder="1" applyAlignment="1">
      <alignment horizontal="left" vertical="center" wrapText="1" indent="1"/>
    </xf>
    <xf numFmtId="0" fontId="40" fillId="2" borderId="15" xfId="0" applyFont="1" applyFill="1" applyBorder="1" applyAlignment="1">
      <alignment horizontal="left" vertical="center" wrapText="1" indent="1"/>
    </xf>
    <xf numFmtId="0" fontId="43" fillId="17" borderId="7" xfId="0" applyFont="1" applyFill="1" applyBorder="1" applyAlignment="1">
      <alignment horizontal="center" vertical="center" wrapText="1"/>
    </xf>
    <xf numFmtId="0" fontId="43" fillId="17" borderId="22" xfId="0" applyFont="1" applyFill="1" applyBorder="1" applyAlignment="1">
      <alignment horizontal="center" vertical="center" wrapText="1"/>
    </xf>
    <xf numFmtId="0" fontId="43" fillId="12" borderId="7" xfId="0" applyFont="1" applyFill="1" applyBorder="1" applyAlignment="1">
      <alignment horizontal="center" vertical="center" wrapText="1"/>
    </xf>
    <xf numFmtId="0" fontId="43" fillId="12" borderId="22" xfId="0" applyFont="1" applyFill="1" applyBorder="1" applyAlignment="1">
      <alignment horizontal="center" vertical="center" wrapText="1"/>
    </xf>
    <xf numFmtId="49" fontId="40" fillId="2" borderId="11" xfId="0" applyNumberFormat="1" applyFont="1" applyFill="1" applyBorder="1" applyAlignment="1">
      <alignment horizontal="left" vertical="center" wrapText="1" indent="1"/>
    </xf>
    <xf numFmtId="0" fontId="37" fillId="2" borderId="7" xfId="0" applyFont="1" applyFill="1" applyBorder="1" applyAlignment="1">
      <alignment horizontal="center" vertical="center" wrapText="1"/>
    </xf>
    <xf numFmtId="0" fontId="40" fillId="2" borderId="37" xfId="0" applyFont="1" applyFill="1" applyBorder="1" applyAlignment="1">
      <alignment horizontal="left" vertical="center" wrapText="1" indent="1"/>
    </xf>
    <xf numFmtId="0" fontId="40" fillId="2" borderId="41" xfId="0" applyFont="1" applyFill="1" applyBorder="1" applyAlignment="1">
      <alignment horizontal="left" vertical="center" wrapText="1" indent="1"/>
    </xf>
    <xf numFmtId="165" fontId="40" fillId="2" borderId="16" xfId="0" applyNumberFormat="1" applyFont="1" applyFill="1" applyBorder="1" applyAlignment="1">
      <alignment horizontal="center" vertical="center" wrapText="1"/>
    </xf>
    <xf numFmtId="0" fontId="43" fillId="13" borderId="7" xfId="0" applyFont="1" applyFill="1" applyBorder="1" applyAlignment="1">
      <alignment horizontal="center" vertical="center" wrapText="1"/>
    </xf>
    <xf numFmtId="0" fontId="43" fillId="13" borderId="22" xfId="0" applyFont="1" applyFill="1" applyBorder="1" applyAlignment="1">
      <alignment horizontal="center" vertical="center" wrapText="1"/>
    </xf>
    <xf numFmtId="0" fontId="37" fillId="2" borderId="1" xfId="0" applyFont="1" applyFill="1" applyBorder="1" applyAlignment="1">
      <alignment horizontal="center" vertical="center" wrapText="1"/>
    </xf>
    <xf numFmtId="165" fontId="40" fillId="0" borderId="7" xfId="0" applyNumberFormat="1" applyFont="1" applyBorder="1" applyAlignment="1">
      <alignment horizontal="center" vertical="center" wrapText="1"/>
    </xf>
    <xf numFmtId="165" fontId="40" fillId="0" borderId="5" xfId="0" applyNumberFormat="1" applyFont="1" applyBorder="1" applyAlignment="1">
      <alignment horizontal="center" vertical="center" wrapText="1"/>
    </xf>
    <xf numFmtId="0" fontId="43" fillId="14" borderId="7" xfId="0" applyFont="1" applyFill="1" applyBorder="1" applyAlignment="1">
      <alignment horizontal="center" vertical="center" wrapText="1"/>
    </xf>
    <xf numFmtId="0" fontId="43" fillId="14" borderId="22" xfId="0" applyFont="1" applyFill="1" applyBorder="1" applyAlignment="1">
      <alignment horizontal="center" vertical="center" wrapText="1"/>
    </xf>
    <xf numFmtId="0" fontId="40" fillId="0" borderId="19" xfId="0" applyFont="1" applyBorder="1" applyAlignment="1">
      <alignment horizontal="left" vertical="center" wrapText="1" indent="1"/>
    </xf>
    <xf numFmtId="0" fontId="37" fillId="0" borderId="7" xfId="0" applyFont="1" applyBorder="1" applyAlignment="1">
      <alignment horizontal="center" vertical="center" wrapText="1"/>
    </xf>
    <xf numFmtId="14" fontId="40" fillId="0" borderId="26" xfId="0" applyNumberFormat="1" applyFont="1" applyBorder="1" applyAlignment="1">
      <alignment horizontal="center" vertical="center" wrapText="1"/>
    </xf>
    <xf numFmtId="165" fontId="40" fillId="0" borderId="26" xfId="0" applyNumberFormat="1" applyFont="1" applyBorder="1" applyAlignment="1">
      <alignment horizontal="center" vertical="center" wrapText="1"/>
    </xf>
    <xf numFmtId="0" fontId="43" fillId="8" borderId="27" xfId="0" applyFont="1" applyFill="1" applyBorder="1" applyAlignment="1">
      <alignment horizontal="left" vertical="center" wrapText="1" indent="1"/>
    </xf>
    <xf numFmtId="0" fontId="43" fillId="8" borderId="28" xfId="0" applyFont="1" applyFill="1" applyBorder="1" applyAlignment="1">
      <alignment horizontal="center" vertical="center" wrapText="1"/>
    </xf>
    <xf numFmtId="0" fontId="43" fillId="8" borderId="28" xfId="0" applyFont="1" applyFill="1" applyBorder="1" applyAlignment="1">
      <alignment horizontal="left" vertical="center" wrapText="1" indent="1"/>
    </xf>
    <xf numFmtId="49" fontId="43" fillId="8" borderId="28" xfId="0" applyNumberFormat="1" applyFont="1" applyFill="1" applyBorder="1" applyAlignment="1">
      <alignment horizontal="center" vertical="center" wrapText="1"/>
    </xf>
    <xf numFmtId="165" fontId="37" fillId="0" borderId="1" xfId="0" applyNumberFormat="1" applyFont="1" applyBorder="1" applyAlignment="1">
      <alignment horizontal="center" vertical="center" wrapText="1"/>
    </xf>
    <xf numFmtId="0" fontId="35" fillId="0" borderId="1" xfId="0" applyFont="1" applyBorder="1" applyAlignment="1">
      <alignment vertical="top" wrapText="1"/>
    </xf>
    <xf numFmtId="0" fontId="35" fillId="0" borderId="1" xfId="0" applyFont="1" applyBorder="1" applyAlignment="1">
      <alignment horizontal="left" vertical="top" wrapText="1"/>
    </xf>
    <xf numFmtId="164" fontId="37" fillId="0" borderId="1" xfId="0" applyNumberFormat="1" applyFont="1" applyBorder="1" applyAlignment="1">
      <alignment horizontal="center" vertical="center" wrapText="1"/>
    </xf>
    <xf numFmtId="0" fontId="40" fillId="4" borderId="0" xfId="0" applyFont="1" applyFill="1"/>
    <xf numFmtId="0" fontId="37" fillId="0" borderId="1" xfId="0" applyFont="1" applyBorder="1" applyAlignment="1">
      <alignment horizontal="center" vertical="center" wrapText="1"/>
    </xf>
    <xf numFmtId="0" fontId="40" fillId="0" borderId="1" xfId="0" applyFont="1" applyBorder="1" applyAlignment="1">
      <alignment vertical="center" wrapText="1"/>
    </xf>
    <xf numFmtId="0" fontId="40" fillId="0" borderId="15" xfId="0" applyFont="1" applyBorder="1" applyAlignment="1">
      <alignment vertical="center" wrapText="1"/>
    </xf>
    <xf numFmtId="165" fontId="37" fillId="0" borderId="15" xfId="0" applyNumberFormat="1" applyFont="1" applyBorder="1" applyAlignment="1">
      <alignment horizontal="center" vertical="center" wrapText="1"/>
    </xf>
    <xf numFmtId="0" fontId="40" fillId="0" borderId="0" xfId="0" applyFont="1" applyAlignment="1">
      <alignment horizontal="left" vertical="center" wrapText="1" indent="1"/>
    </xf>
    <xf numFmtId="0" fontId="40" fillId="0" borderId="0" xfId="0" applyFont="1" applyAlignment="1">
      <alignment vertical="center" wrapText="1"/>
    </xf>
    <xf numFmtId="0" fontId="39" fillId="0" borderId="0" xfId="0" applyFont="1" applyAlignment="1">
      <alignment vertical="center" wrapText="1"/>
    </xf>
    <xf numFmtId="0" fontId="35" fillId="0" borderId="5" xfId="0" applyFont="1" applyBorder="1" applyAlignment="1">
      <alignment vertical="top" wrapText="1"/>
    </xf>
    <xf numFmtId="0" fontId="37" fillId="0" borderId="0" xfId="0" applyFont="1"/>
    <xf numFmtId="14" fontId="35" fillId="0" borderId="1" xfId="0" applyNumberFormat="1" applyFont="1" applyBorder="1" applyAlignment="1">
      <alignment horizontal="center" vertical="top" wrapText="1"/>
    </xf>
    <xf numFmtId="14" fontId="38" fillId="0" borderId="25" xfId="0" applyNumberFormat="1" applyFont="1" applyBorder="1" applyAlignment="1">
      <alignment horizontal="center" vertical="center" wrapText="1"/>
    </xf>
    <xf numFmtId="0" fontId="53" fillId="0" borderId="15" xfId="0" applyFont="1" applyBorder="1" applyAlignment="1">
      <alignment horizontal="center" vertical="center" wrapText="1"/>
    </xf>
    <xf numFmtId="0" fontId="54" fillId="0" borderId="5" xfId="0" applyFont="1" applyBorder="1" applyAlignment="1">
      <alignment vertical="top" wrapText="1"/>
    </xf>
    <xf numFmtId="0" fontId="54" fillId="0" borderId="1" xfId="0" applyFont="1" applyBorder="1" applyAlignment="1">
      <alignment vertical="top" wrapText="1"/>
    </xf>
    <xf numFmtId="0" fontId="54" fillId="0" borderId="1" xfId="0" applyFont="1" applyBorder="1" applyAlignment="1">
      <alignment horizontal="left" vertical="top" wrapText="1"/>
    </xf>
    <xf numFmtId="14" fontId="54" fillId="0" borderId="1" xfId="0" applyNumberFormat="1" applyFont="1" applyBorder="1" applyAlignment="1">
      <alignment horizontal="left" vertical="top" wrapText="1"/>
    </xf>
    <xf numFmtId="49" fontId="35" fillId="0" borderId="1" xfId="0" applyNumberFormat="1" applyFont="1" applyBorder="1" applyAlignment="1">
      <alignment vertical="top" wrapText="1"/>
    </xf>
    <xf numFmtId="0" fontId="43" fillId="0" borderId="0" xfId="0" applyFont="1" applyAlignment="1">
      <alignment horizontal="left" vertical="top" wrapText="1"/>
    </xf>
    <xf numFmtId="0" fontId="43" fillId="0" borderId="0" xfId="0" applyFont="1" applyAlignment="1">
      <alignment vertical="top" wrapText="1"/>
    </xf>
    <xf numFmtId="14" fontId="40" fillId="0" borderId="0" xfId="0" applyNumberFormat="1" applyFont="1" applyAlignment="1">
      <alignment wrapText="1"/>
    </xf>
    <xf numFmtId="14" fontId="40" fillId="0" borderId="0" xfId="0" applyNumberFormat="1" applyFont="1" applyAlignment="1">
      <alignment horizontal="center" wrapText="1"/>
    </xf>
    <xf numFmtId="14" fontId="43" fillId="0" borderId="0" xfId="0" applyNumberFormat="1" applyFont="1" applyAlignment="1">
      <alignment horizontal="center" wrapText="1"/>
    </xf>
    <xf numFmtId="0" fontId="58" fillId="20" borderId="0" xfId="5" applyBorder="1" applyAlignment="1">
      <alignment vertical="top" wrapText="1"/>
    </xf>
    <xf numFmtId="14" fontId="58" fillId="20" borderId="0" xfId="5" applyNumberFormat="1" applyBorder="1" applyAlignment="1">
      <alignment horizontal="center" vertical="top" wrapText="1"/>
    </xf>
    <xf numFmtId="14" fontId="58" fillId="20" borderId="0" xfId="5" applyNumberFormat="1" applyBorder="1" applyAlignment="1">
      <alignment horizontal="center"/>
    </xf>
    <xf numFmtId="14" fontId="58" fillId="20" borderId="0" xfId="5" applyNumberFormat="1" applyBorder="1" applyAlignment="1">
      <alignment horizontal="center" wrapText="1"/>
    </xf>
    <xf numFmtId="0" fontId="9" fillId="0" borderId="0" xfId="5" applyFont="1" applyFill="1" applyBorder="1" applyAlignment="1">
      <alignment vertical="top" wrapText="1"/>
    </xf>
    <xf numFmtId="0" fontId="58" fillId="0" borderId="0" xfId="5" applyFill="1" applyBorder="1" applyAlignment="1">
      <alignment vertical="top" wrapText="1"/>
    </xf>
    <xf numFmtId="14" fontId="58" fillId="0" borderId="0" xfId="5" applyNumberFormat="1" applyFill="1" applyBorder="1" applyAlignment="1">
      <alignment horizontal="center" vertical="top" wrapText="1"/>
    </xf>
    <xf numFmtId="14" fontId="58" fillId="0" borderId="0" xfId="5" applyNumberFormat="1" applyFill="1" applyBorder="1" applyAlignment="1">
      <alignment horizontal="center"/>
    </xf>
    <xf numFmtId="14" fontId="58" fillId="0" borderId="0" xfId="5" applyNumberFormat="1" applyFill="1" applyBorder="1" applyAlignment="1">
      <alignment horizontal="center" wrapText="1"/>
    </xf>
    <xf numFmtId="0" fontId="14" fillId="8" borderId="1" xfId="0" applyFont="1" applyFill="1" applyBorder="1" applyAlignment="1" applyProtection="1">
      <alignment horizontal="center" vertical="center" wrapText="1"/>
      <protection locked="0"/>
    </xf>
    <xf numFmtId="0" fontId="8" fillId="8" borderId="1" xfId="0" applyFont="1" applyFill="1" applyBorder="1" applyAlignment="1" applyProtection="1">
      <alignment horizontal="center" vertical="center" wrapText="1"/>
      <protection locked="0"/>
    </xf>
    <xf numFmtId="14" fontId="8" fillId="8" borderId="1" xfId="0" applyNumberFormat="1" applyFont="1" applyFill="1" applyBorder="1" applyAlignment="1" applyProtection="1">
      <alignment horizontal="center" vertical="center" wrapText="1"/>
      <protection locked="0"/>
    </xf>
    <xf numFmtId="14" fontId="63" fillId="8" borderId="1" xfId="0" applyNumberFormat="1" applyFont="1" applyFill="1" applyBorder="1" applyAlignment="1" applyProtection="1">
      <alignment horizontal="center" vertical="center" wrapText="1"/>
      <protection locked="0"/>
    </xf>
    <xf numFmtId="49" fontId="63" fillId="8" borderId="1" xfId="0"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0" xfId="0" applyAlignment="1">
      <alignment vertical="top"/>
    </xf>
    <xf numFmtId="14" fontId="0" fillId="0" borderId="0" xfId="0" applyNumberFormat="1" applyAlignment="1">
      <alignment horizontal="center" vertical="top" wrapText="1"/>
    </xf>
    <xf numFmtId="14" fontId="0" fillId="0" borderId="0" xfId="0" applyNumberFormat="1" applyAlignment="1">
      <alignment horizontal="center" wrapText="1"/>
    </xf>
    <xf numFmtId="0" fontId="34" fillId="8" borderId="50" xfId="0" applyFont="1" applyFill="1" applyBorder="1" applyAlignment="1" applyProtection="1">
      <alignment horizontal="center" vertical="center" wrapText="1"/>
      <protection locked="0"/>
    </xf>
    <xf numFmtId="0" fontId="53" fillId="8" borderId="51" xfId="0" applyFont="1" applyFill="1" applyBorder="1" applyAlignment="1" applyProtection="1">
      <alignment horizontal="center" vertical="center" wrapText="1"/>
      <protection locked="0"/>
    </xf>
    <xf numFmtId="14" fontId="53" fillId="8" borderId="51" xfId="0" applyNumberFormat="1" applyFont="1" applyFill="1" applyBorder="1" applyAlignment="1" applyProtection="1">
      <alignment horizontal="center" vertical="center" wrapText="1"/>
      <protection locked="0"/>
    </xf>
    <xf numFmtId="14" fontId="53" fillId="8" borderId="52" xfId="0" applyNumberFormat="1" applyFont="1" applyFill="1" applyBorder="1" applyAlignment="1" applyProtection="1">
      <alignment horizontal="center" vertical="center" wrapText="1"/>
      <protection locked="0"/>
    </xf>
    <xf numFmtId="49" fontId="46" fillId="8" borderId="53" xfId="0" applyNumberFormat="1" applyFont="1" applyFill="1" applyBorder="1" applyAlignment="1" applyProtection="1">
      <alignment horizontal="center" vertical="center" wrapText="1"/>
      <protection locked="0"/>
    </xf>
    <xf numFmtId="0" fontId="54" fillId="0" borderId="1" xfId="0" applyFont="1" applyBorder="1" applyAlignment="1" applyProtection="1">
      <alignment horizontal="left" vertical="top" wrapText="1"/>
      <protection locked="0"/>
    </xf>
    <xf numFmtId="14" fontId="54" fillId="0" borderId="1" xfId="0" applyNumberFormat="1" applyFont="1" applyBorder="1" applyAlignment="1" applyProtection="1">
      <alignment horizontal="center" vertical="top" wrapText="1"/>
      <protection locked="0"/>
    </xf>
    <xf numFmtId="0" fontId="35" fillId="0" borderId="1" xfId="0" applyFont="1" applyBorder="1" applyAlignment="1" applyProtection="1">
      <alignment horizontal="left" vertical="top" wrapText="1"/>
      <protection locked="0"/>
    </xf>
    <xf numFmtId="0" fontId="54" fillId="0" borderId="1" xfId="0" applyFont="1" applyBorder="1" applyAlignment="1" applyProtection="1">
      <alignment vertical="top" wrapText="1"/>
      <protection locked="0"/>
    </xf>
    <xf numFmtId="0" fontId="54" fillId="0" borderId="0" xfId="0" applyFont="1" applyProtection="1">
      <protection locked="0"/>
    </xf>
    <xf numFmtId="14" fontId="54" fillId="0" borderId="0" xfId="0" applyNumberFormat="1" applyFont="1" applyProtection="1">
      <protection locked="0"/>
    </xf>
    <xf numFmtId="14" fontId="54" fillId="0" borderId="0" xfId="0" applyNumberFormat="1" applyFont="1" applyAlignment="1" applyProtection="1">
      <alignment horizontal="center"/>
      <protection locked="0"/>
    </xf>
    <xf numFmtId="0" fontId="64" fillId="0" borderId="0" xfId="0" applyFont="1" applyProtection="1">
      <protection locked="0"/>
    </xf>
    <xf numFmtId="0" fontId="35" fillId="0" borderId="1" xfId="0" applyFont="1" applyBorder="1" applyAlignment="1">
      <alignment horizontal="center" vertical="top" wrapText="1"/>
    </xf>
    <xf numFmtId="0" fontId="35" fillId="0" borderId="1" xfId="0" quotePrefix="1" applyFont="1" applyBorder="1" applyAlignment="1">
      <alignment horizontal="center" vertical="center" wrapText="1"/>
    </xf>
    <xf numFmtId="0" fontId="33" fillId="0" borderId="0" xfId="0" applyFont="1" applyAlignment="1">
      <alignment vertical="center" wrapText="1"/>
    </xf>
    <xf numFmtId="14" fontId="35" fillId="0" borderId="5" xfId="0" applyNumberFormat="1" applyFont="1" applyBorder="1" applyAlignment="1">
      <alignment horizontal="center" vertical="top" wrapText="1"/>
    </xf>
    <xf numFmtId="0" fontId="35" fillId="0" borderId="1" xfId="0" applyFont="1" applyBorder="1" applyAlignment="1">
      <alignment horizontal="left" vertical="center" wrapText="1"/>
    </xf>
    <xf numFmtId="49" fontId="35" fillId="0" borderId="1" xfId="0" applyNumberFormat="1" applyFont="1" applyBorder="1" applyAlignment="1">
      <alignment horizontal="center" vertical="center" wrapText="1"/>
    </xf>
    <xf numFmtId="0" fontId="39" fillId="0" borderId="0" xfId="0" applyFont="1" applyAlignment="1">
      <alignment horizontal="center" vertical="center" wrapText="1"/>
    </xf>
    <xf numFmtId="0" fontId="39" fillId="0" borderId="0" xfId="0" applyFont="1" applyAlignment="1">
      <alignment horizontal="left" vertical="center" wrapText="1"/>
    </xf>
    <xf numFmtId="0" fontId="35" fillId="0" borderId="0" xfId="0" applyFont="1" applyAlignment="1">
      <alignment vertical="center" wrapText="1"/>
    </xf>
    <xf numFmtId="0" fontId="39" fillId="0" borderId="0" xfId="0" applyFont="1" applyAlignment="1">
      <alignment horizontal="left" vertical="top" wrapText="1"/>
    </xf>
    <xf numFmtId="0" fontId="39" fillId="0" borderId="0" xfId="0" applyFont="1" applyAlignment="1">
      <alignment horizontal="center" vertical="top" wrapText="1"/>
    </xf>
    <xf numFmtId="0" fontId="35" fillId="0" borderId="0" xfId="0" applyFont="1" applyAlignment="1">
      <alignment wrapText="1"/>
    </xf>
    <xf numFmtId="14" fontId="39" fillId="0" borderId="0" xfId="0" applyNumberFormat="1" applyFont="1" applyAlignment="1">
      <alignment horizontal="left" vertical="top" wrapText="1"/>
    </xf>
    <xf numFmtId="0" fontId="64" fillId="0" borderId="0" xfId="0" applyFont="1"/>
    <xf numFmtId="0" fontId="34" fillId="0" borderId="0" xfId="0" applyFont="1" applyAlignment="1">
      <alignment wrapText="1"/>
    </xf>
    <xf numFmtId="0" fontId="34" fillId="16" borderId="7" xfId="0" applyFont="1" applyFill="1" applyBorder="1" applyAlignment="1">
      <alignment horizontal="center" vertical="center" wrapText="1"/>
    </xf>
    <xf numFmtId="0" fontId="34" fillId="16" borderId="1" xfId="0" applyFont="1" applyFill="1" applyBorder="1" applyAlignment="1">
      <alignment horizontal="center" vertical="center" wrapText="1"/>
    </xf>
    <xf numFmtId="0" fontId="53" fillId="11" borderId="1" xfId="0" applyFont="1" applyFill="1" applyBorder="1" applyAlignment="1">
      <alignment horizontal="center" vertical="center" wrapText="1"/>
    </xf>
    <xf numFmtId="0" fontId="53" fillId="11" borderId="7" xfId="0" applyFont="1" applyFill="1" applyBorder="1" applyAlignment="1">
      <alignment horizontal="center" vertical="center"/>
    </xf>
    <xf numFmtId="0" fontId="53" fillId="11" borderId="7" xfId="0" applyFont="1" applyFill="1" applyBorder="1" applyAlignment="1">
      <alignment horizontal="center" vertical="center" wrapText="1"/>
    </xf>
    <xf numFmtId="0" fontId="53" fillId="21" borderId="1" xfId="0" applyFont="1" applyFill="1" applyBorder="1" applyAlignment="1">
      <alignment horizontal="center" vertical="center" wrapText="1"/>
    </xf>
    <xf numFmtId="0" fontId="53" fillId="21" borderId="7" xfId="0" applyFont="1" applyFill="1" applyBorder="1" applyAlignment="1">
      <alignment horizontal="center" vertical="center"/>
    </xf>
    <xf numFmtId="0" fontId="53" fillId="21" borderId="7" xfId="0" applyFont="1" applyFill="1" applyBorder="1" applyAlignment="1">
      <alignment horizontal="center" vertical="center" wrapText="1"/>
    </xf>
    <xf numFmtId="0" fontId="54" fillId="0" borderId="1" xfId="0" applyFont="1" applyBorder="1" applyAlignment="1">
      <alignment horizontal="center" vertical="top"/>
    </xf>
    <xf numFmtId="0" fontId="35" fillId="0" borderId="5" xfId="0" applyFont="1" applyBorder="1" applyAlignment="1">
      <alignment horizontal="left" vertical="center" wrapText="1"/>
    </xf>
    <xf numFmtId="0" fontId="37" fillId="0" borderId="15"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8" xfId="0" applyFont="1" applyBorder="1" applyAlignment="1">
      <alignment horizontal="left" vertical="center" wrapText="1" indent="1"/>
    </xf>
    <xf numFmtId="14" fontId="40" fillId="0" borderId="15" xfId="0" applyNumberFormat="1" applyFont="1" applyBorder="1" applyAlignment="1">
      <alignment horizontal="center" vertical="center" wrapText="1"/>
    </xf>
    <xf numFmtId="14" fontId="40" fillId="0" borderId="16" xfId="0" applyNumberFormat="1" applyFont="1" applyBorder="1" applyAlignment="1">
      <alignment horizontal="left" vertical="center" wrapText="1" indent="1"/>
    </xf>
    <xf numFmtId="14" fontId="40" fillId="0" borderId="17" xfId="0" applyNumberFormat="1" applyFont="1" applyBorder="1" applyAlignment="1">
      <alignment horizontal="center" vertical="center" wrapText="1"/>
    </xf>
    <xf numFmtId="0" fontId="34" fillId="8" borderId="0" xfId="0" applyFont="1" applyFill="1" applyAlignment="1">
      <alignment horizontal="center" vertical="center" wrapText="1"/>
    </xf>
    <xf numFmtId="0" fontId="34" fillId="8" borderId="1" xfId="0" applyFont="1" applyFill="1" applyBorder="1" applyAlignment="1">
      <alignment horizontal="center" vertical="center" wrapText="1"/>
    </xf>
    <xf numFmtId="0" fontId="0" fillId="0" borderId="1" xfId="0" applyBorder="1"/>
    <xf numFmtId="0" fontId="0" fillId="0" borderId="0" xfId="0" applyAlignment="1">
      <alignment wrapText="1"/>
    </xf>
    <xf numFmtId="0" fontId="54" fillId="0" borderId="0" xfId="0" applyFont="1" applyAlignment="1" applyProtection="1">
      <alignment horizontal="center"/>
      <protection locked="0"/>
    </xf>
    <xf numFmtId="167" fontId="12" fillId="0" borderId="1" xfId="0" applyNumberFormat="1" applyFont="1" applyBorder="1" applyAlignment="1" applyProtection="1">
      <alignment horizontal="center" vertical="center" wrapText="1"/>
      <protection locked="0"/>
    </xf>
    <xf numFmtId="49" fontId="35" fillId="0" borderId="1" xfId="0" applyNumberFormat="1" applyFont="1" applyBorder="1" applyAlignment="1">
      <alignment horizontal="center" vertical="top" wrapText="1"/>
    </xf>
    <xf numFmtId="0" fontId="35" fillId="0" borderId="5" xfId="0" applyFont="1" applyBorder="1" applyAlignment="1">
      <alignment horizontal="center" vertical="top" wrapText="1"/>
    </xf>
    <xf numFmtId="0" fontId="54" fillId="0" borderId="1" xfId="0" applyFont="1" applyBorder="1" applyAlignment="1">
      <alignment horizontal="center" vertical="top" wrapText="1"/>
    </xf>
    <xf numFmtId="0" fontId="56" fillId="0" borderId="1" xfId="4" applyFont="1" applyFill="1" applyBorder="1" applyAlignment="1">
      <alignment horizontal="center" vertical="top" wrapText="1"/>
    </xf>
    <xf numFmtId="0" fontId="40" fillId="0" borderId="0" xfId="0" applyFont="1" applyAlignment="1">
      <alignment horizontal="center" wrapText="1"/>
    </xf>
    <xf numFmtId="0" fontId="54" fillId="0" borderId="0" xfId="0" applyFont="1" applyAlignment="1">
      <alignment wrapText="1"/>
    </xf>
    <xf numFmtId="0" fontId="40" fillId="0" borderId="11" xfId="0" applyFont="1" applyBorder="1" applyAlignment="1">
      <alignment horizontal="left" vertical="top" wrapText="1" indent="1"/>
    </xf>
    <xf numFmtId="0" fontId="40" fillId="0" borderId="14" xfId="0" applyFont="1" applyBorder="1" applyAlignment="1">
      <alignment horizontal="left" vertical="top" wrapText="1" indent="1"/>
    </xf>
    <xf numFmtId="0" fontId="35" fillId="0" borderId="1" xfId="0" quotePrefix="1" applyFont="1" applyBorder="1" applyAlignment="1">
      <alignment horizontal="left" vertical="center" wrapText="1"/>
    </xf>
    <xf numFmtId="0" fontId="70" fillId="0" borderId="0" xfId="0" applyFont="1" applyAlignment="1">
      <alignment horizontal="left" vertical="top" wrapText="1"/>
    </xf>
    <xf numFmtId="0" fontId="66" fillId="23" borderId="54" xfId="0" applyFont="1" applyFill="1" applyBorder="1" applyAlignment="1">
      <alignment horizontal="right" vertical="center" wrapText="1"/>
    </xf>
    <xf numFmtId="14" fontId="15" fillId="10" borderId="1" xfId="0" applyNumberFormat="1" applyFont="1" applyFill="1" applyBorder="1" applyAlignment="1">
      <alignment horizontal="right" wrapText="1" indent="6"/>
    </xf>
    <xf numFmtId="0" fontId="15" fillId="10" borderId="1" xfId="0" applyFont="1" applyFill="1" applyBorder="1" applyAlignment="1">
      <alignment horizontal="left" vertical="top" wrapText="1" indent="5"/>
    </xf>
    <xf numFmtId="0" fontId="66" fillId="23" borderId="55" xfId="0" applyFont="1" applyFill="1" applyBorder="1" applyAlignment="1">
      <alignment horizontal="right" vertical="center" wrapText="1"/>
    </xf>
    <xf numFmtId="0" fontId="67" fillId="0" borderId="56" xfId="0" quotePrefix="1" applyFont="1" applyBorder="1" applyAlignment="1">
      <alignment horizontal="center" vertical="center" wrapText="1"/>
    </xf>
    <xf numFmtId="0" fontId="53" fillId="11" borderId="15" xfId="0" applyFont="1" applyFill="1" applyBorder="1" applyAlignment="1">
      <alignment horizontal="center" vertical="center" wrapText="1"/>
    </xf>
    <xf numFmtId="0" fontId="61" fillId="11" borderId="15" xfId="0" applyFont="1" applyFill="1" applyBorder="1" applyAlignment="1">
      <alignment horizontal="center" vertical="center" wrapText="1"/>
    </xf>
    <xf numFmtId="14" fontId="53" fillId="11" borderId="15" xfId="0" applyNumberFormat="1" applyFont="1" applyFill="1" applyBorder="1" applyAlignment="1">
      <alignment horizontal="center" vertical="center" wrapText="1"/>
    </xf>
    <xf numFmtId="0" fontId="34" fillId="21" borderId="7"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5" fillId="24" borderId="1" xfId="0" applyFont="1" applyFill="1" applyBorder="1" applyAlignment="1">
      <alignment horizontal="center" vertical="center" wrapText="1"/>
    </xf>
    <xf numFmtId="0" fontId="35" fillId="24" borderId="1" xfId="0" applyFont="1" applyFill="1" applyBorder="1" applyAlignment="1">
      <alignment vertical="center" wrapText="1"/>
    </xf>
    <xf numFmtId="0" fontId="35" fillId="24" borderId="1" xfId="0" applyFont="1" applyFill="1" applyBorder="1" applyAlignment="1">
      <alignment vertical="top" wrapText="1"/>
    </xf>
    <xf numFmtId="14" fontId="35" fillId="24" borderId="1" xfId="0" applyNumberFormat="1" applyFont="1" applyFill="1" applyBorder="1" applyAlignment="1">
      <alignment horizontal="center" vertical="top" wrapText="1"/>
    </xf>
    <xf numFmtId="14" fontId="35" fillId="24" borderId="1" xfId="0" applyNumberFormat="1" applyFont="1" applyFill="1" applyBorder="1" applyAlignment="1">
      <alignment horizontal="center" vertical="center" wrapText="1"/>
    </xf>
    <xf numFmtId="0" fontId="54" fillId="24" borderId="1" xfId="0" applyFont="1" applyFill="1" applyBorder="1" applyAlignment="1">
      <alignment vertical="top" wrapText="1"/>
    </xf>
    <xf numFmtId="0" fontId="39" fillId="24" borderId="0" xfId="0" applyFont="1" applyFill="1" applyAlignment="1">
      <alignment wrapText="1"/>
    </xf>
    <xf numFmtId="0" fontId="35" fillId="24" borderId="1" xfId="0" applyFont="1" applyFill="1" applyBorder="1" applyAlignment="1">
      <alignment horizontal="center" vertical="top" wrapText="1"/>
    </xf>
    <xf numFmtId="49" fontId="35" fillId="0" borderId="1" xfId="0" applyNumberFormat="1" applyFont="1" applyBorder="1" applyAlignment="1">
      <alignment horizontal="left" vertical="top" wrapText="1"/>
    </xf>
    <xf numFmtId="0" fontId="54" fillId="0" borderId="0" xfId="0" applyFont="1" applyAlignment="1">
      <alignment horizontal="center" vertical="center" wrapText="1"/>
    </xf>
    <xf numFmtId="0" fontId="35" fillId="0" borderId="5" xfId="0" applyFont="1" applyBorder="1" applyAlignment="1">
      <alignment vertical="center" wrapText="1"/>
    </xf>
    <xf numFmtId="49" fontId="35" fillId="0" borderId="5" xfId="0" applyNumberFormat="1" applyFont="1" applyBorder="1" applyAlignment="1">
      <alignment vertical="top" wrapText="1"/>
    </xf>
    <xf numFmtId="0" fontId="54" fillId="0" borderId="1" xfId="0" applyFont="1" applyBorder="1" applyAlignment="1">
      <alignment horizontal="center" vertical="center" wrapText="1"/>
    </xf>
    <xf numFmtId="0" fontId="35" fillId="0" borderId="1" xfId="0" applyFont="1" applyBorder="1" applyAlignment="1">
      <alignment vertical="center" wrapText="1"/>
    </xf>
    <xf numFmtId="0" fontId="54" fillId="0" borderId="1" xfId="0" quotePrefix="1" applyFont="1" applyBorder="1" applyAlignment="1">
      <alignment vertical="top" wrapText="1"/>
    </xf>
    <xf numFmtId="0" fontId="35" fillId="0" borderId="7" xfId="0" applyFont="1" applyBorder="1" applyAlignment="1">
      <alignment vertical="top" wrapText="1"/>
    </xf>
    <xf numFmtId="0" fontId="54" fillId="0" borderId="1" xfId="0" quotePrefix="1" applyFont="1" applyBorder="1" applyAlignment="1">
      <alignment horizontal="center" vertical="top" wrapText="1"/>
    </xf>
    <xf numFmtId="0" fontId="68" fillId="0" borderId="7" xfId="0" applyFont="1" applyBorder="1" applyAlignment="1">
      <alignment horizontal="center" vertical="center" wrapText="1"/>
    </xf>
    <xf numFmtId="16" fontId="35" fillId="0" borderId="1" xfId="0" applyNumberFormat="1" applyFont="1" applyBorder="1" applyAlignment="1">
      <alignment horizontal="center" vertical="top" wrapText="1"/>
    </xf>
    <xf numFmtId="16" fontId="35" fillId="0" borderId="1" xfId="0" applyNumberFormat="1" applyFont="1" applyBorder="1" applyAlignment="1">
      <alignment vertical="top" wrapText="1"/>
    </xf>
    <xf numFmtId="0" fontId="35" fillId="0" borderId="5" xfId="0" applyFont="1" applyBorder="1" applyAlignment="1">
      <alignment horizontal="left" vertical="top" wrapText="1"/>
    </xf>
    <xf numFmtId="165" fontId="35" fillId="0" borderId="1" xfId="0" applyNumberFormat="1" applyFont="1" applyBorder="1" applyAlignment="1">
      <alignment horizontal="center" vertical="center" wrapText="1"/>
    </xf>
    <xf numFmtId="14" fontId="35" fillId="0" borderId="7" xfId="0" applyNumberFormat="1" applyFont="1" applyBorder="1" applyAlignment="1">
      <alignment horizontal="center" vertical="center" wrapText="1"/>
    </xf>
    <xf numFmtId="14" fontId="36" fillId="0" borderId="1" xfId="0" applyNumberFormat="1" applyFont="1" applyBorder="1" applyAlignment="1">
      <alignment horizontal="center" vertical="center" wrapText="1"/>
    </xf>
    <xf numFmtId="0" fontId="12" fillId="0" borderId="1" xfId="0" applyFont="1" applyBorder="1" applyAlignment="1">
      <alignment vertical="top" wrapText="1"/>
    </xf>
    <xf numFmtId="0" fontId="12" fillId="0" borderId="1" xfId="0" applyFont="1" applyBorder="1" applyAlignment="1">
      <alignment horizontal="center" vertical="top" wrapText="1"/>
    </xf>
    <xf numFmtId="0" fontId="36" fillId="0" borderId="1" xfId="0" applyFont="1" applyBorder="1" applyAlignment="1">
      <alignment horizontal="center" vertical="center" wrapText="1"/>
    </xf>
    <xf numFmtId="14" fontId="54" fillId="0" borderId="1" xfId="0" applyNumberFormat="1" applyFont="1" applyBorder="1" applyAlignment="1">
      <alignment horizontal="center" vertical="center" wrapText="1"/>
    </xf>
    <xf numFmtId="14" fontId="35" fillId="0" borderId="1" xfId="0" quotePrefix="1" applyNumberFormat="1" applyFont="1" applyBorder="1" applyAlignment="1">
      <alignment horizontal="center" vertical="center" wrapText="1"/>
    </xf>
    <xf numFmtId="166" fontId="35"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0" fontId="35" fillId="24" borderId="7" xfId="0" applyFont="1" applyFill="1" applyBorder="1" applyAlignment="1">
      <alignment horizontal="center" vertical="center" wrapText="1"/>
    </xf>
    <xf numFmtId="167" fontId="12" fillId="0" borderId="1" xfId="0" applyNumberFormat="1" applyFont="1" applyBorder="1" applyAlignment="1" applyProtection="1">
      <alignment horizontal="center" vertical="top" wrapText="1"/>
      <protection locked="0"/>
    </xf>
    <xf numFmtId="14" fontId="54" fillId="0" borderId="1" xfId="0" applyNumberFormat="1" applyFont="1" applyBorder="1" applyAlignment="1">
      <alignment horizontal="center" vertical="top" wrapText="1"/>
    </xf>
    <xf numFmtId="14" fontId="54" fillId="0" borderId="1" xfId="0" applyNumberFormat="1" applyFont="1" applyBorder="1" applyAlignment="1">
      <alignment horizontal="center" vertical="top"/>
    </xf>
    <xf numFmtId="0" fontId="72" fillId="20" borderId="0" xfId="5" applyFont="1" applyBorder="1" applyAlignment="1">
      <alignment vertical="top" wrapText="1"/>
    </xf>
    <xf numFmtId="0" fontId="53" fillId="23" borderId="0" xfId="0" applyFont="1" applyFill="1" applyAlignment="1">
      <alignment vertical="top" wrapText="1"/>
    </xf>
    <xf numFmtId="14" fontId="64" fillId="19" borderId="49" xfId="0" applyNumberFormat="1" applyFont="1" applyFill="1" applyBorder="1" applyAlignment="1" applyProtection="1">
      <alignment vertical="top" wrapText="1"/>
      <protection locked="0"/>
    </xf>
    <xf numFmtId="14" fontId="40" fillId="7" borderId="0" xfId="0" applyNumberFormat="1" applyFont="1" applyFill="1" applyAlignment="1">
      <alignment horizontal="center" vertical="top" wrapText="1"/>
    </xf>
    <xf numFmtId="14" fontId="73" fillId="7" borderId="0" xfId="0" applyNumberFormat="1" applyFont="1" applyFill="1" applyAlignment="1">
      <alignment horizontal="center" wrapText="1"/>
    </xf>
    <xf numFmtId="14" fontId="40" fillId="7" borderId="0" xfId="0" applyNumberFormat="1" applyFont="1" applyFill="1" applyAlignment="1">
      <alignment horizontal="center" wrapText="1"/>
    </xf>
    <xf numFmtId="0" fontId="74" fillId="7" borderId="0" xfId="4" applyFont="1" applyFill="1" applyBorder="1" applyAlignment="1">
      <alignment horizontal="right"/>
    </xf>
    <xf numFmtId="0" fontId="54" fillId="0" borderId="1" xfId="0" applyFont="1" applyBorder="1" applyAlignment="1">
      <alignment horizontal="left" vertical="top"/>
    </xf>
    <xf numFmtId="14" fontId="35" fillId="0" borderId="1" xfId="0" applyNumberFormat="1" applyFont="1" applyBorder="1" applyAlignment="1">
      <alignment horizontal="left" vertical="top" wrapText="1"/>
    </xf>
    <xf numFmtId="0" fontId="54" fillId="24" borderId="1" xfId="0" applyFont="1" applyFill="1" applyBorder="1" applyAlignment="1">
      <alignment horizontal="left" vertical="top" wrapText="1"/>
    </xf>
    <xf numFmtId="0" fontId="40" fillId="0" borderId="23" xfId="0" applyFont="1" applyBorder="1" applyAlignment="1">
      <alignment horizontal="left" vertical="center" wrapText="1" indent="1"/>
    </xf>
    <xf numFmtId="0" fontId="40" fillId="0" borderId="5" xfId="0" applyFont="1" applyBorder="1" applyAlignment="1">
      <alignment horizontal="left" vertical="center" wrapText="1" indent="1"/>
    </xf>
    <xf numFmtId="0" fontId="54" fillId="0" borderId="5" xfId="0" applyFont="1" applyBorder="1" applyAlignment="1">
      <alignment horizontal="left" vertical="top" wrapText="1"/>
    </xf>
    <xf numFmtId="0" fontId="54" fillId="0" borderId="5" xfId="0" applyFont="1" applyBorder="1" applyAlignment="1">
      <alignment horizontal="center" vertical="top" wrapText="1"/>
    </xf>
    <xf numFmtId="0" fontId="40" fillId="0" borderId="11" xfId="0" applyFont="1" applyBorder="1" applyAlignment="1">
      <alignment horizontal="left" vertical="center" wrapText="1"/>
    </xf>
    <xf numFmtId="165" fontId="37" fillId="0" borderId="7" xfId="0" applyNumberFormat="1" applyFont="1" applyBorder="1" applyAlignment="1">
      <alignment horizontal="center" vertical="center" wrapText="1"/>
    </xf>
    <xf numFmtId="0" fontId="7" fillId="0" borderId="0" xfId="0" applyFont="1" applyAlignment="1">
      <alignment horizontal="center" vertical="center" wrapText="1"/>
    </xf>
    <xf numFmtId="0" fontId="17" fillId="0" borderId="0" xfId="0" applyFont="1" applyAlignment="1">
      <alignment horizontal="center" vertical="center" wrapText="1"/>
    </xf>
    <xf numFmtId="0" fontId="0" fillId="0" borderId="0" xfId="0" applyAlignment="1">
      <alignment horizontal="center" vertical="center" wrapText="1"/>
    </xf>
    <xf numFmtId="0" fontId="71" fillId="0" borderId="25" xfId="0" applyFont="1" applyBorder="1" applyAlignment="1">
      <alignment horizontal="center" vertical="center" wrapText="1"/>
    </xf>
    <xf numFmtId="0" fontId="65" fillId="0" borderId="0" xfId="0" applyFont="1" applyAlignment="1">
      <alignment horizontal="center" vertical="center"/>
    </xf>
    <xf numFmtId="0" fontId="49" fillId="22" borderId="0" xfId="0" applyFont="1" applyFill="1" applyAlignment="1">
      <alignment horizontal="center" vertical="top" wrapText="1"/>
    </xf>
    <xf numFmtId="0" fontId="32" fillId="0" borderId="25" xfId="0" applyFont="1" applyBorder="1" applyAlignment="1">
      <alignment horizontal="center" vertical="center"/>
    </xf>
    <xf numFmtId="0" fontId="67" fillId="0" borderId="57" xfId="0" quotePrefix="1" applyFont="1" applyBorder="1" applyAlignment="1">
      <alignment horizontal="center" vertical="center" wrapText="1"/>
    </xf>
    <xf numFmtId="0" fontId="66" fillId="0" borderId="56" xfId="0" applyFont="1" applyBorder="1" applyAlignment="1">
      <alignment horizontal="center" vertical="center" wrapText="1"/>
    </xf>
    <xf numFmtId="0" fontId="70" fillId="0" borderId="0" xfId="0" applyFont="1" applyAlignment="1">
      <alignment horizontal="left" vertical="top" wrapText="1"/>
    </xf>
    <xf numFmtId="0" fontId="38" fillId="0" borderId="25" xfId="0" applyFont="1" applyBorder="1" applyAlignment="1">
      <alignment horizontal="center" vertical="center" wrapText="1"/>
    </xf>
    <xf numFmtId="0" fontId="34" fillId="8" borderId="2" xfId="0" applyFont="1" applyFill="1" applyBorder="1" applyAlignment="1">
      <alignment horizontal="center" vertical="center" wrapText="1"/>
    </xf>
    <xf numFmtId="0" fontId="34" fillId="8" borderId="29" xfId="0" applyFont="1" applyFill="1" applyBorder="1" applyAlignment="1">
      <alignment horizontal="center" vertical="center" wrapText="1"/>
    </xf>
    <xf numFmtId="0" fontId="38" fillId="8" borderId="1" xfId="0" applyFont="1" applyFill="1" applyBorder="1" applyAlignment="1">
      <alignment horizontal="center" vertical="center" wrapText="1"/>
    </xf>
    <xf numFmtId="0" fontId="38" fillId="8" borderId="1" xfId="0" applyFont="1" applyFill="1" applyBorder="1" applyAlignment="1">
      <alignment horizontal="center" vertical="center"/>
    </xf>
    <xf numFmtId="0" fontId="46" fillId="8" borderId="1" xfId="0" applyFont="1" applyFill="1" applyBorder="1" applyAlignment="1">
      <alignment horizontal="center" vertical="center" wrapText="1"/>
    </xf>
    <xf numFmtId="0" fontId="34" fillId="21" borderId="1" xfId="0" applyFont="1" applyFill="1" applyBorder="1" applyAlignment="1">
      <alignment horizontal="center" vertical="center" wrapText="1"/>
    </xf>
    <xf numFmtId="49" fontId="46" fillId="8" borderId="1" xfId="0" applyNumberFormat="1" applyFont="1" applyFill="1" applyBorder="1" applyAlignment="1">
      <alignment horizontal="center" vertical="center" wrapText="1"/>
    </xf>
    <xf numFmtId="0" fontId="43" fillId="13" borderId="20" xfId="0" applyFont="1" applyFill="1" applyBorder="1" applyAlignment="1">
      <alignment horizontal="center" vertical="center" wrapText="1"/>
    </xf>
    <xf numFmtId="0" fontId="43" fillId="13" borderId="21" xfId="0" applyFont="1" applyFill="1" applyBorder="1" applyAlignment="1">
      <alignment horizontal="center" vertical="center" wrapText="1"/>
    </xf>
    <xf numFmtId="0" fontId="43" fillId="14" borderId="19" xfId="0" applyFont="1" applyFill="1" applyBorder="1" applyAlignment="1">
      <alignment horizontal="center" vertical="center" wrapText="1"/>
    </xf>
    <xf numFmtId="0" fontId="43" fillId="14" borderId="23" xfId="0" applyFont="1" applyFill="1" applyBorder="1" applyAlignment="1">
      <alignment horizontal="center" vertical="center" wrapText="1"/>
    </xf>
    <xf numFmtId="0" fontId="43" fillId="14" borderId="7" xfId="0" applyFont="1" applyFill="1" applyBorder="1" applyAlignment="1">
      <alignment horizontal="center" vertical="center" wrapText="1"/>
    </xf>
    <xf numFmtId="0" fontId="43" fillId="14" borderId="5" xfId="0" applyFont="1" applyFill="1" applyBorder="1" applyAlignment="1">
      <alignment horizontal="center" vertical="center" wrapText="1"/>
    </xf>
    <xf numFmtId="0" fontId="43" fillId="14" borderId="2" xfId="0" applyFont="1" applyFill="1" applyBorder="1" applyAlignment="1">
      <alignment horizontal="center" vertical="center" wrapText="1"/>
    </xf>
    <xf numFmtId="0" fontId="43" fillId="14" borderId="29" xfId="0" applyFont="1" applyFill="1" applyBorder="1" applyAlignment="1">
      <alignment horizontal="center" vertical="center" wrapText="1"/>
    </xf>
    <xf numFmtId="0" fontId="43" fillId="14" borderId="20" xfId="0" applyFont="1" applyFill="1" applyBorder="1" applyAlignment="1">
      <alignment horizontal="center" vertical="center" wrapText="1"/>
    </xf>
    <xf numFmtId="0" fontId="43" fillId="14" borderId="21"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23" xfId="0" applyFont="1" applyFill="1" applyBorder="1" applyAlignment="1">
      <alignment horizontal="center" vertical="center" wrapText="1"/>
    </xf>
    <xf numFmtId="0" fontId="43" fillId="13" borderId="7" xfId="0" applyFont="1" applyFill="1" applyBorder="1" applyAlignment="1">
      <alignment horizontal="center" vertical="center" wrapText="1"/>
    </xf>
    <xf numFmtId="0" fontId="43" fillId="13" borderId="5" xfId="0" applyFont="1" applyFill="1" applyBorder="1" applyAlignment="1">
      <alignment horizontal="center" vertical="center" wrapText="1"/>
    </xf>
    <xf numFmtId="0" fontId="43" fillId="13" borderId="2" xfId="0" applyFont="1" applyFill="1" applyBorder="1" applyAlignment="1">
      <alignment horizontal="center" vertical="center" wrapText="1"/>
    </xf>
    <xf numFmtId="0" fontId="43" fillId="13" borderId="29" xfId="0" applyFont="1" applyFill="1" applyBorder="1" applyAlignment="1">
      <alignment horizontal="center" vertical="center" wrapText="1"/>
    </xf>
    <xf numFmtId="0" fontId="46" fillId="7" borderId="30" xfId="0" applyFont="1" applyFill="1" applyBorder="1" applyAlignment="1">
      <alignment horizontal="center" vertical="center" wrapText="1"/>
    </xf>
    <xf numFmtId="0" fontId="46" fillId="7" borderId="31" xfId="0" applyFont="1" applyFill="1" applyBorder="1" applyAlignment="1">
      <alignment horizontal="center" vertical="center" wrapText="1"/>
    </xf>
    <xf numFmtId="0" fontId="46" fillId="7" borderId="32" xfId="0" applyFont="1" applyFill="1" applyBorder="1" applyAlignment="1">
      <alignment horizontal="center" vertical="center" wrapText="1"/>
    </xf>
    <xf numFmtId="0" fontId="50" fillId="7" borderId="30" xfId="0" applyFont="1" applyFill="1" applyBorder="1" applyAlignment="1">
      <alignment horizontal="center" vertical="center" wrapText="1"/>
    </xf>
    <xf numFmtId="0" fontId="50" fillId="7" borderId="31" xfId="0" applyFont="1" applyFill="1" applyBorder="1" applyAlignment="1">
      <alignment horizontal="center" vertical="center" wrapText="1"/>
    </xf>
    <xf numFmtId="0" fontId="50" fillId="7" borderId="32" xfId="0" applyFont="1" applyFill="1" applyBorder="1" applyAlignment="1">
      <alignment horizontal="center" vertical="center" wrapText="1"/>
    </xf>
    <xf numFmtId="14" fontId="40" fillId="2" borderId="20" xfId="0" applyNumberFormat="1"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21"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48" fillId="4" borderId="2" xfId="0" applyFont="1" applyFill="1" applyBorder="1" applyAlignment="1">
      <alignment horizontal="center" vertical="center" wrapText="1"/>
    </xf>
    <xf numFmtId="0" fontId="48" fillId="4" borderId="17" xfId="0" applyFont="1" applyFill="1" applyBorder="1" applyAlignment="1">
      <alignment horizontal="center" vertical="center" wrapText="1"/>
    </xf>
    <xf numFmtId="0" fontId="43" fillId="12" borderId="7" xfId="0" applyFont="1" applyFill="1" applyBorder="1" applyAlignment="1">
      <alignment horizontal="center" vertical="center" wrapText="1"/>
    </xf>
    <xf numFmtId="0" fontId="43" fillId="12" borderId="24" xfId="0" applyFont="1" applyFill="1" applyBorder="1" applyAlignment="1">
      <alignment horizontal="center" vertical="center" wrapText="1"/>
    </xf>
    <xf numFmtId="0" fontId="43" fillId="12" borderId="5" xfId="0" applyFont="1" applyFill="1" applyBorder="1" applyAlignment="1">
      <alignment horizontal="center" vertical="center" wrapText="1"/>
    </xf>
    <xf numFmtId="0" fontId="43" fillId="10" borderId="7" xfId="0" applyFont="1" applyFill="1" applyBorder="1" applyAlignment="1">
      <alignment horizontal="center" vertical="center" wrapText="1"/>
    </xf>
    <xf numFmtId="0" fontId="43" fillId="10" borderId="5" xfId="0" applyFont="1" applyFill="1" applyBorder="1" applyAlignment="1">
      <alignment horizontal="center" vertical="center" wrapText="1"/>
    </xf>
    <xf numFmtId="0" fontId="43" fillId="10" borderId="20" xfId="0" applyFont="1" applyFill="1" applyBorder="1" applyAlignment="1">
      <alignment horizontal="center" vertical="center" wrapText="1"/>
    </xf>
    <xf numFmtId="0" fontId="43" fillId="10" borderId="21" xfId="0" applyFont="1" applyFill="1" applyBorder="1" applyAlignment="1">
      <alignment horizontal="center" vertical="center" wrapText="1"/>
    </xf>
    <xf numFmtId="0" fontId="43" fillId="6" borderId="47" xfId="0" applyFont="1" applyFill="1" applyBorder="1" applyAlignment="1">
      <alignment horizontal="center" vertical="center" wrapText="1"/>
    </xf>
    <xf numFmtId="0" fontId="43" fillId="6" borderId="48" xfId="0" applyFont="1" applyFill="1" applyBorder="1" applyAlignment="1">
      <alignment horizontal="center" vertical="center" wrapText="1"/>
    </xf>
    <xf numFmtId="0" fontId="43" fillId="6" borderId="7" xfId="0" applyFont="1" applyFill="1" applyBorder="1" applyAlignment="1">
      <alignment horizontal="center" vertical="center" wrapText="1"/>
    </xf>
    <xf numFmtId="0" fontId="43" fillId="6" borderId="5" xfId="0" applyFont="1" applyFill="1" applyBorder="1" applyAlignment="1">
      <alignment horizontal="center" vertical="center" wrapText="1"/>
    </xf>
    <xf numFmtId="0" fontId="43" fillId="6" borderId="2" xfId="0" applyFont="1" applyFill="1" applyBorder="1" applyAlignment="1">
      <alignment horizontal="center" vertical="center" wrapText="1"/>
    </xf>
    <xf numFmtId="0" fontId="43" fillId="6" borderId="29" xfId="0" applyFont="1" applyFill="1" applyBorder="1" applyAlignment="1">
      <alignment horizontal="center" vertical="center" wrapText="1"/>
    </xf>
    <xf numFmtId="0" fontId="43" fillId="6" borderId="20" xfId="0" applyFont="1" applyFill="1" applyBorder="1" applyAlignment="1">
      <alignment horizontal="center" vertical="center" wrapText="1"/>
    </xf>
    <xf numFmtId="0" fontId="43" fillId="6" borderId="21" xfId="0" applyFont="1" applyFill="1" applyBorder="1" applyAlignment="1">
      <alignment horizontal="center" vertical="center" wrapText="1"/>
    </xf>
    <xf numFmtId="0" fontId="43" fillId="5" borderId="20" xfId="0" applyFont="1" applyFill="1" applyBorder="1" applyAlignment="1">
      <alignment horizontal="center" vertical="center" wrapText="1"/>
    </xf>
    <xf numFmtId="0" fontId="43" fillId="5" borderId="21" xfId="0" applyFont="1" applyFill="1" applyBorder="1" applyAlignment="1">
      <alignment horizontal="center" vertical="center" wrapText="1"/>
    </xf>
    <xf numFmtId="0" fontId="43" fillId="17" borderId="47" xfId="0" applyFont="1" applyFill="1" applyBorder="1" applyAlignment="1">
      <alignment horizontal="center" vertical="center" wrapText="1"/>
    </xf>
    <xf numFmtId="0" fontId="43" fillId="17" borderId="48" xfId="0" applyFont="1" applyFill="1" applyBorder="1" applyAlignment="1">
      <alignment horizontal="center" vertical="center" wrapText="1"/>
    </xf>
    <xf numFmtId="0" fontId="43" fillId="17" borderId="7" xfId="0" applyFont="1" applyFill="1" applyBorder="1" applyAlignment="1">
      <alignment horizontal="center" vertical="center" wrapText="1"/>
    </xf>
    <xf numFmtId="0" fontId="43" fillId="17" borderId="5" xfId="0" applyFont="1" applyFill="1" applyBorder="1" applyAlignment="1">
      <alignment horizontal="center" vertical="center" wrapText="1"/>
    </xf>
    <xf numFmtId="0" fontId="49" fillId="4" borderId="0" xfId="0" applyFont="1" applyFill="1" applyAlignment="1">
      <alignment horizontal="center" vertical="center" wrapText="1"/>
    </xf>
    <xf numFmtId="0" fontId="40" fillId="2" borderId="20"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3" fillId="17" borderId="2" xfId="0" applyFont="1" applyFill="1" applyBorder="1" applyAlignment="1">
      <alignment horizontal="center" vertical="center" wrapText="1"/>
    </xf>
    <xf numFmtId="0" fontId="43" fillId="17" borderId="29" xfId="0" applyFont="1" applyFill="1" applyBorder="1" applyAlignment="1">
      <alignment horizontal="center" vertical="center" wrapText="1"/>
    </xf>
    <xf numFmtId="0" fontId="43" fillId="17" borderId="20" xfId="0" applyFont="1" applyFill="1" applyBorder="1" applyAlignment="1">
      <alignment horizontal="center" vertical="center" wrapText="1"/>
    </xf>
    <xf numFmtId="0" fontId="43" fillId="17" borderId="21" xfId="0" applyFont="1" applyFill="1" applyBorder="1" applyAlignment="1">
      <alignment horizontal="center" vertical="center" wrapText="1"/>
    </xf>
    <xf numFmtId="0" fontId="43" fillId="12" borderId="19" xfId="0" applyFont="1" applyFill="1" applyBorder="1" applyAlignment="1">
      <alignment horizontal="center" vertical="center" wrapText="1"/>
    </xf>
    <xf numFmtId="0" fontId="43" fillId="12" borderId="46" xfId="0" applyFont="1" applyFill="1" applyBorder="1" applyAlignment="1">
      <alignment horizontal="center" vertical="center" wrapText="1"/>
    </xf>
    <xf numFmtId="0" fontId="43" fillId="12" borderId="23" xfId="0" applyFont="1" applyFill="1" applyBorder="1" applyAlignment="1">
      <alignment horizontal="center" vertical="center" wrapText="1"/>
    </xf>
    <xf numFmtId="0" fontId="43" fillId="12" borderId="2" xfId="0" applyFont="1" applyFill="1" applyBorder="1" applyAlignment="1">
      <alignment horizontal="center" vertical="center" wrapText="1"/>
    </xf>
    <xf numFmtId="0" fontId="43" fillId="12" borderId="29" xfId="0" applyFont="1" applyFill="1" applyBorder="1" applyAlignment="1">
      <alignment horizontal="center" vertical="center" wrapText="1"/>
    </xf>
    <xf numFmtId="0" fontId="43" fillId="12" borderId="20" xfId="0" applyFont="1" applyFill="1" applyBorder="1" applyAlignment="1">
      <alignment horizontal="center" vertical="center" wrapText="1"/>
    </xf>
    <xf numFmtId="0" fontId="43" fillId="12" borderId="21" xfId="0" applyFont="1" applyFill="1" applyBorder="1" applyAlignment="1">
      <alignment horizontal="center" vertical="center" wrapText="1"/>
    </xf>
    <xf numFmtId="0" fontId="43" fillId="5" borderId="7" xfId="0" applyFont="1" applyFill="1" applyBorder="1" applyAlignment="1">
      <alignment horizontal="center" vertical="center" wrapText="1"/>
    </xf>
    <xf numFmtId="0" fontId="43" fillId="5" borderId="5" xfId="0" applyFont="1" applyFill="1" applyBorder="1" applyAlignment="1">
      <alignment horizontal="center" vertical="center" wrapText="1"/>
    </xf>
    <xf numFmtId="0" fontId="41" fillId="15" borderId="34" xfId="0" applyFont="1" applyFill="1" applyBorder="1" applyAlignment="1">
      <alignment horizontal="center" vertical="center" wrapText="1"/>
    </xf>
    <xf numFmtId="0" fontId="42" fillId="15" borderId="35" xfId="0" applyFont="1" applyFill="1" applyBorder="1" applyAlignment="1">
      <alignment horizontal="center" vertical="center" wrapText="1"/>
    </xf>
    <xf numFmtId="0" fontId="42" fillId="15" borderId="36" xfId="0" applyFont="1" applyFill="1" applyBorder="1" applyAlignment="1">
      <alignment horizontal="center" vertical="center" wrapText="1"/>
    </xf>
    <xf numFmtId="0" fontId="43" fillId="6" borderId="37" xfId="0" applyFont="1" applyFill="1" applyBorder="1" applyAlignment="1">
      <alignment horizontal="center" vertical="center" wrapText="1"/>
    </xf>
    <xf numFmtId="0" fontId="43" fillId="6" borderId="6" xfId="0" applyFont="1" applyFill="1" applyBorder="1" applyAlignment="1">
      <alignment horizontal="center" vertical="center" wrapText="1"/>
    </xf>
    <xf numFmtId="0" fontId="75" fillId="15" borderId="34" xfId="0" applyFont="1" applyFill="1" applyBorder="1" applyAlignment="1">
      <alignment horizontal="center" vertical="center" wrapText="1"/>
    </xf>
    <xf numFmtId="0" fontId="43" fillId="10" borderId="19" xfId="0" applyFont="1" applyFill="1" applyBorder="1" applyAlignment="1">
      <alignment horizontal="center" vertical="center" wrapText="1"/>
    </xf>
    <xf numFmtId="0" fontId="43" fillId="10" borderId="23" xfId="0" applyFont="1" applyFill="1" applyBorder="1" applyAlignment="1">
      <alignment horizontal="center" vertical="center" wrapText="1"/>
    </xf>
    <xf numFmtId="0" fontId="43" fillId="10" borderId="2" xfId="0" applyFont="1" applyFill="1" applyBorder="1" applyAlignment="1">
      <alignment horizontal="center" vertical="center" wrapText="1"/>
    </xf>
    <xf numFmtId="0" fontId="43" fillId="10" borderId="29" xfId="0" applyFont="1" applyFill="1" applyBorder="1" applyAlignment="1">
      <alignment horizontal="center" vertical="center" wrapText="1"/>
    </xf>
    <xf numFmtId="0" fontId="43" fillId="5" borderId="47" xfId="0" applyFont="1" applyFill="1" applyBorder="1" applyAlignment="1">
      <alignment horizontal="center" vertical="center" wrapText="1"/>
    </xf>
    <xf numFmtId="0" fontId="43" fillId="5" borderId="48" xfId="0" applyFont="1" applyFill="1" applyBorder="1" applyAlignment="1">
      <alignment horizontal="center" vertical="center" wrapText="1"/>
    </xf>
    <xf numFmtId="0" fontId="43" fillId="5" borderId="2" xfId="0" applyFont="1" applyFill="1" applyBorder="1" applyAlignment="1">
      <alignment horizontal="center" vertical="center" wrapText="1"/>
    </xf>
    <xf numFmtId="0" fontId="43" fillId="5" borderId="29" xfId="0" applyFont="1" applyFill="1" applyBorder="1" applyAlignment="1">
      <alignment horizontal="center" vertical="center" wrapText="1"/>
    </xf>
    <xf numFmtId="165" fontId="40" fillId="0" borderId="2" xfId="0" applyNumberFormat="1" applyFont="1" applyBorder="1" applyAlignment="1">
      <alignment horizontal="center" vertical="center" wrapText="1"/>
    </xf>
    <xf numFmtId="165" fontId="40" fillId="0" borderId="29" xfId="0" applyNumberFormat="1" applyFont="1" applyBorder="1" applyAlignment="1">
      <alignment horizontal="center" vertical="center" wrapText="1"/>
    </xf>
    <xf numFmtId="0" fontId="43" fillId="8" borderId="2" xfId="0" applyFont="1" applyFill="1" applyBorder="1" applyAlignment="1">
      <alignment horizontal="center" vertical="center" wrapText="1"/>
    </xf>
    <xf numFmtId="0" fontId="43" fillId="8" borderId="29" xfId="0" applyFont="1" applyFill="1" applyBorder="1" applyAlignment="1">
      <alignment horizontal="center" vertical="center" wrapText="1"/>
    </xf>
    <xf numFmtId="0" fontId="18" fillId="8" borderId="2" xfId="1" applyFont="1" applyFill="1" applyBorder="1" applyAlignment="1">
      <alignment horizontal="center" wrapText="1"/>
    </xf>
    <xf numFmtId="0" fontId="18" fillId="8" borderId="29" xfId="1" applyFont="1" applyFill="1" applyBorder="1" applyAlignment="1">
      <alignment horizontal="center" wrapText="1"/>
    </xf>
    <xf numFmtId="0" fontId="18" fillId="5" borderId="2" xfId="1" applyFont="1" applyFill="1" applyBorder="1" applyAlignment="1">
      <alignment horizontal="center" wrapText="1"/>
    </xf>
    <xf numFmtId="0" fontId="20" fillId="5" borderId="29" xfId="0" applyFont="1" applyFill="1" applyBorder="1" applyAlignment="1">
      <alignment horizontal="center" wrapText="1"/>
    </xf>
    <xf numFmtId="14" fontId="12" fillId="0" borderId="7" xfId="0" applyNumberFormat="1" applyFont="1" applyBorder="1" applyAlignment="1">
      <alignment horizontal="center" vertical="center"/>
    </xf>
    <xf numFmtId="0" fontId="12" fillId="0" borderId="5" xfId="0" applyFont="1" applyBorder="1" applyAlignment="1">
      <alignment horizontal="center" vertical="center"/>
    </xf>
    <xf numFmtId="0" fontId="18" fillId="5" borderId="4" xfId="1" applyFont="1" applyFill="1" applyBorder="1" applyAlignment="1">
      <alignment horizontal="center" wrapText="1"/>
    </xf>
    <xf numFmtId="0" fontId="20" fillId="5" borderId="8" xfId="0" applyFont="1" applyFill="1" applyBorder="1" applyAlignment="1">
      <alignment horizontal="center" wrapText="1"/>
    </xf>
    <xf numFmtId="0" fontId="19" fillId="7" borderId="1" xfId="2" applyFont="1" applyFill="1" applyBorder="1" applyAlignment="1">
      <alignment horizontal="center" wrapText="1"/>
    </xf>
    <xf numFmtId="0" fontId="19" fillId="7" borderId="1" xfId="0" applyFont="1" applyFill="1" applyBorder="1" applyAlignment="1">
      <alignment horizontal="center" wrapText="1"/>
    </xf>
    <xf numFmtId="14" fontId="15" fillId="9" borderId="2" xfId="0" applyNumberFormat="1" applyFont="1" applyFill="1" applyBorder="1" applyAlignment="1">
      <alignment horizontal="center" wrapText="1"/>
    </xf>
    <xf numFmtId="14" fontId="15" fillId="9" borderId="29" xfId="0" applyNumberFormat="1" applyFont="1" applyFill="1" applyBorder="1" applyAlignment="1">
      <alignment horizontal="center" wrapText="1"/>
    </xf>
    <xf numFmtId="14" fontId="15" fillId="10" borderId="2" xfId="0" applyNumberFormat="1" applyFont="1" applyFill="1" applyBorder="1" applyAlignment="1">
      <alignment horizontal="center" wrapText="1"/>
    </xf>
    <xf numFmtId="14" fontId="15" fillId="10" borderId="29" xfId="0" applyNumberFormat="1" applyFont="1" applyFill="1" applyBorder="1" applyAlignment="1">
      <alignment horizontal="center" wrapText="1"/>
    </xf>
    <xf numFmtId="0" fontId="14" fillId="0" borderId="7" xfId="0" applyFont="1" applyBorder="1" applyAlignment="1">
      <alignment horizontal="center" vertical="center" wrapText="1"/>
    </xf>
    <xf numFmtId="0" fontId="14" fillId="0" borderId="43" xfId="0" applyFont="1" applyBorder="1" applyAlignment="1">
      <alignment horizontal="center" vertical="center" wrapText="1"/>
    </xf>
    <xf numFmtId="0" fontId="8" fillId="7" borderId="2" xfId="0" applyFont="1" applyFill="1" applyBorder="1" applyAlignment="1">
      <alignment horizontal="right" vertical="center"/>
    </xf>
    <xf numFmtId="0" fontId="8" fillId="7" borderId="6" xfId="0" applyFont="1" applyFill="1" applyBorder="1" applyAlignment="1">
      <alignment horizontal="right" vertical="center"/>
    </xf>
    <xf numFmtId="0" fontId="14" fillId="0" borderId="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9" xfId="0" applyFont="1" applyBorder="1" applyAlignment="1">
      <alignment horizontal="center" vertical="center" wrapText="1"/>
    </xf>
    <xf numFmtId="0" fontId="27" fillId="0" borderId="0" xfId="0" applyFont="1" applyAlignment="1">
      <alignment horizontal="center" vertical="center" wrapText="1"/>
    </xf>
    <xf numFmtId="0" fontId="16" fillId="0" borderId="1" xfId="0" applyFont="1" applyBorder="1" applyAlignment="1">
      <alignment horizontal="center" vertical="center"/>
    </xf>
    <xf numFmtId="0" fontId="29" fillId="0" borderId="22" xfId="0" applyFont="1" applyBorder="1" applyAlignment="1">
      <alignment horizontal="right" vertical="center"/>
    </xf>
    <xf numFmtId="0" fontId="29" fillId="0" borderId="44" xfId="0" applyFont="1" applyBorder="1" applyAlignment="1">
      <alignment horizontal="right" vertical="center"/>
    </xf>
    <xf numFmtId="0" fontId="29" fillId="0" borderId="42" xfId="0" applyFont="1" applyBorder="1" applyAlignment="1">
      <alignment horizontal="right" vertical="center"/>
    </xf>
    <xf numFmtId="0" fontId="29" fillId="0" borderId="9" xfId="0" applyFont="1" applyBorder="1" applyAlignment="1">
      <alignment horizontal="right" vertical="center"/>
    </xf>
    <xf numFmtId="0" fontId="29" fillId="0" borderId="0" xfId="0" applyFont="1" applyAlignment="1">
      <alignment horizontal="right" vertical="center"/>
    </xf>
    <xf numFmtId="0" fontId="29" fillId="0" borderId="45" xfId="0" applyFont="1" applyBorder="1" applyAlignment="1">
      <alignment horizontal="right" vertical="center"/>
    </xf>
    <xf numFmtId="0" fontId="29" fillId="0" borderId="4" xfId="0" applyFont="1" applyBorder="1" applyAlignment="1">
      <alignment horizontal="right" vertical="center"/>
    </xf>
    <xf numFmtId="0" fontId="29" fillId="0" borderId="25" xfId="0" applyFont="1" applyBorder="1" applyAlignment="1">
      <alignment horizontal="right" vertical="center"/>
    </xf>
    <xf numFmtId="0" fontId="29" fillId="0" borderId="8" xfId="0" applyFont="1" applyBorder="1" applyAlignment="1">
      <alignment horizontal="right" vertical="center"/>
    </xf>
    <xf numFmtId="0" fontId="8" fillId="0" borderId="2" xfId="0" applyFont="1" applyBorder="1" applyAlignment="1">
      <alignment horizontal="center" vertical="center"/>
    </xf>
    <xf numFmtId="0" fontId="8" fillId="0" borderId="29" xfId="0" applyFont="1" applyBorder="1" applyAlignment="1">
      <alignment horizontal="center" vertical="center"/>
    </xf>
    <xf numFmtId="0" fontId="8" fillId="0" borderId="2" xfId="0" applyFont="1" applyBorder="1" applyAlignment="1">
      <alignment horizontal="center" vertical="center" wrapText="1"/>
    </xf>
    <xf numFmtId="0" fontId="8" fillId="0" borderId="29" xfId="0" applyFont="1" applyBorder="1" applyAlignment="1">
      <alignment horizontal="center" vertical="center" wrapText="1"/>
    </xf>
    <xf numFmtId="0" fontId="12" fillId="0" borderId="22" xfId="0" applyFont="1" applyBorder="1" applyAlignment="1">
      <alignment horizontal="center"/>
    </xf>
    <xf numFmtId="0" fontId="12" fillId="0" borderId="44" xfId="0" applyFont="1" applyBorder="1" applyAlignment="1">
      <alignment horizontal="center"/>
    </xf>
    <xf numFmtId="0" fontId="12" fillId="0" borderId="42" xfId="0" applyFont="1" applyBorder="1" applyAlignment="1">
      <alignment horizontal="center"/>
    </xf>
    <xf numFmtId="0" fontId="12" fillId="0" borderId="9" xfId="0" applyFont="1" applyBorder="1" applyAlignment="1">
      <alignment horizontal="center"/>
    </xf>
    <xf numFmtId="0" fontId="12" fillId="0" borderId="0" xfId="0" applyFont="1" applyAlignment="1">
      <alignment horizontal="center"/>
    </xf>
    <xf numFmtId="0" fontId="12" fillId="0" borderId="45" xfId="0" applyFont="1" applyBorder="1" applyAlignment="1">
      <alignment horizontal="center"/>
    </xf>
    <xf numFmtId="0" fontId="12" fillId="0" borderId="4" xfId="0" applyFont="1" applyBorder="1" applyAlignment="1">
      <alignment horizontal="center"/>
    </xf>
    <xf numFmtId="0" fontId="12" fillId="0" borderId="25" xfId="0" applyFont="1" applyBorder="1" applyAlignment="1">
      <alignment horizontal="center"/>
    </xf>
    <xf numFmtId="0" fontId="12" fillId="0" borderId="8" xfId="0" applyFont="1" applyBorder="1" applyAlignment="1">
      <alignment horizontal="center"/>
    </xf>
  </cellXfs>
  <cellStyles count="6">
    <cellStyle name="Good" xfId="5" builtinId="26"/>
    <cellStyle name="Heading 1" xfId="1" builtinId="16"/>
    <cellStyle name="Heading 4" xfId="2" builtinId="19"/>
    <cellStyle name="Hyperlink" xfId="4" builtinId="8"/>
    <cellStyle name="Normal" xfId="0" builtinId="0"/>
    <cellStyle name="Title" xfId="3" builtinId="15"/>
  </cellStyles>
  <dxfs count="18">
    <dxf>
      <font>
        <color rgb="FF9C0006"/>
      </font>
      <fill>
        <patternFill>
          <bgColor rgb="FFFFC7CE"/>
        </patternFill>
      </fill>
    </dxf>
    <dxf>
      <fill>
        <patternFill>
          <bgColor theme="5" tint="0.59996337778862885"/>
        </patternFill>
      </fill>
    </dxf>
    <dxf>
      <fill>
        <patternFill>
          <bgColor theme="5" tint="0.39994506668294322"/>
        </patternFill>
      </fill>
    </dxf>
    <dxf>
      <font>
        <color theme="9" tint="-0.24994659260841701"/>
      </font>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patternType="darkDown">
          <fgColor theme="0" tint="-0.14996795556505021"/>
        </patternFill>
      </fill>
    </dxf>
    <dxf>
      <fill>
        <patternFill patternType="darkDown">
          <fgColor theme="0" tint="-0.14996795556505021"/>
        </patternFill>
      </fill>
    </dxf>
    <dxf>
      <fill>
        <patternFill>
          <bgColor theme="5" tint="0.59996337778862885"/>
        </patternFill>
      </fill>
    </dxf>
    <dxf>
      <fill>
        <patternFill>
          <bgColor rgb="FFFFC000"/>
        </patternFill>
      </fill>
    </dxf>
    <dxf>
      <font>
        <b/>
        <i val="0"/>
        <color rgb="FF00B050"/>
      </font>
      <fill>
        <patternFill>
          <bgColor rgb="FFDDFFEC"/>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rgb="FF9C0006"/>
      </font>
      <fill>
        <patternFill>
          <bgColor rgb="FFFFC7CE"/>
        </patternFill>
      </fill>
    </dxf>
  </dxfs>
  <tableStyles count="0" defaultTableStyle="TableStyleMedium2" defaultPivotStyle="PivotStyleLight16"/>
  <colors>
    <mruColors>
      <color rgb="FFDDFFEC"/>
      <color rgb="FFFF99CC"/>
      <color rgb="FFFFFFCC"/>
      <color rgb="FFB8CCE4"/>
      <color rgb="FFCCECFF"/>
      <color rgb="FFFFCCFF"/>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68580</xdr:colOff>
      <xdr:row>0</xdr:row>
      <xdr:rowOff>40004</xdr:rowOff>
    </xdr:from>
    <xdr:to>
      <xdr:col>16</xdr:col>
      <xdr:colOff>72390</xdr:colOff>
      <xdr:row>83</xdr:row>
      <xdr:rowOff>0</xdr:rowOff>
    </xdr:to>
    <xdr:sp macro="" textlink="">
      <xdr:nvSpPr>
        <xdr:cNvPr id="2" name="TextBox 1">
          <a:extLst>
            <a:ext uri="{FF2B5EF4-FFF2-40B4-BE49-F238E27FC236}">
              <a16:creationId xmlns:a16="http://schemas.microsoft.com/office/drawing/2014/main" id="{4FA455B9-46FE-43A4-925C-C6A79734B8BC}"/>
            </a:ext>
          </a:extLst>
        </xdr:cNvPr>
        <xdr:cNvSpPr txBox="1"/>
      </xdr:nvSpPr>
      <xdr:spPr>
        <a:xfrm>
          <a:off x="68580" y="40004"/>
          <a:ext cx="9757410" cy="1513903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t>About the Elementary/Secondary</a:t>
          </a:r>
          <a:r>
            <a:rPr lang="en-US" sz="1600" b="1" baseline="0"/>
            <a:t> </a:t>
          </a:r>
          <a:r>
            <a:rPr lang="en-US" sz="1600" b="1"/>
            <a:t>PIMS Data Collection </a:t>
          </a:r>
          <a:r>
            <a:rPr lang="en-US" sz="1600" b="1" baseline="0">
              <a:effectLst/>
            </a:rPr>
            <a:t>Calendar</a:t>
          </a:r>
        </a:p>
        <a:p>
          <a:r>
            <a:rPr lang="en-US" sz="1100">
              <a:solidFill>
                <a:schemeClr val="dk1"/>
              </a:solidFill>
              <a:effectLst/>
              <a:latin typeface="+mn-lt"/>
              <a:ea typeface="+mn-ea"/>
              <a:cs typeface="+mn-cs"/>
            </a:rPr>
            <a:t>PIMS submissions are statewide data that are collected throughout the year in condensed, subject area Collections. The Data Collection Calendar is a complex tool that offers pertinent PIMS information in multiple tabs and formats to suit various needs.</a:t>
          </a:r>
        </a:p>
        <a:p>
          <a:endParaRPr lang="en-US" sz="1200">
            <a:effectLst/>
          </a:endParaRPr>
        </a:p>
        <a:p>
          <a:r>
            <a:rPr lang="en-US" sz="1400" b="1" u="sng">
              <a:solidFill>
                <a:schemeClr val="dk1"/>
              </a:solidFill>
              <a:effectLst/>
              <a:latin typeface="+mn-lt"/>
              <a:ea typeface="+mn-ea"/>
              <a:cs typeface="+mn-cs"/>
            </a:rPr>
            <a:t>Change Log</a:t>
          </a:r>
          <a:r>
            <a:rPr lang="en-US" sz="1200" b="1">
              <a:solidFill>
                <a:schemeClr val="dk1"/>
              </a:solidFill>
              <a:effectLst/>
              <a:latin typeface="+mn-lt"/>
              <a:ea typeface="+mn-ea"/>
              <a:cs typeface="+mn-cs"/>
            </a:rPr>
            <a:t>:</a:t>
          </a:r>
          <a:endParaRPr lang="en-US" sz="1400">
            <a:effectLst/>
          </a:endParaRPr>
        </a:p>
        <a:p>
          <a:pPr eaLnBrk="1" fontAlgn="auto" latinLnBrk="0" hangingPunct="1"/>
          <a:r>
            <a:rPr lang="en-US" sz="1100">
              <a:solidFill>
                <a:schemeClr val="dk1"/>
              </a:solidFill>
              <a:effectLst/>
              <a:latin typeface="+mn-lt"/>
              <a:ea typeface="+mn-ea"/>
              <a:cs typeface="+mn-cs"/>
            </a:rPr>
            <a:t>The Change Log tab outlines any adjustments that were made to the submission calendar by PDE. It specifically indicates which tabs and collections were updated, what the basics of the change were, and the date the change was made. The changes are organized by date the change</a:t>
          </a:r>
          <a:r>
            <a:rPr lang="en-US" sz="1100" baseline="0">
              <a:solidFill>
                <a:schemeClr val="dk1"/>
              </a:solidFill>
              <a:effectLst/>
              <a:latin typeface="+mn-lt"/>
              <a:ea typeface="+mn-ea"/>
              <a:cs typeface="+mn-cs"/>
            </a:rPr>
            <a:t> was made </a:t>
          </a:r>
          <a:r>
            <a:rPr lang="en-US" sz="1100">
              <a:solidFill>
                <a:schemeClr val="dk1"/>
              </a:solidFill>
              <a:effectLst/>
              <a:latin typeface="+mn-lt"/>
              <a:ea typeface="+mn-ea"/>
              <a:cs typeface="+mn-cs"/>
            </a:rPr>
            <a:t>and all changes are highlighted in yellow.</a:t>
          </a:r>
          <a:endParaRPr lang="en-US" sz="1200">
            <a:effectLst/>
          </a:endParaRPr>
        </a:p>
        <a:p>
          <a:endParaRPr lang="en-US" sz="1200" b="1"/>
        </a:p>
        <a:p>
          <a:r>
            <a:rPr lang="en-US" sz="1400" b="1" u="sng">
              <a:solidFill>
                <a:schemeClr val="tx2"/>
              </a:solidFill>
            </a:rPr>
            <a:t>Dashboard</a:t>
          </a:r>
          <a:r>
            <a:rPr lang="en-US" sz="1400" b="1">
              <a:solidFill>
                <a:schemeClr val="tx2"/>
              </a:solidFill>
            </a:rPr>
            <a:t>:</a:t>
          </a:r>
        </a:p>
        <a:p>
          <a:r>
            <a:rPr lang="en-US" sz="1100" b="0"/>
            <a:t>The</a:t>
          </a:r>
          <a:r>
            <a:rPr lang="en-US" sz="1100" b="0" baseline="0"/>
            <a:t> Dashboard offers a simplified view of the upcoming standard collections, internal snapshots, data pulls and maintenance dates (sandbox refresh &amp; maintenance window).  A specific month should be selected from the dropdown list located in cell B2.  This month selection will prepopulate the below dashboard with pertinent high level information for all standard collections, internal snapshots and data pulls with a deadline within the month selected.  This tab should be used as a tool to understand upcoming PIMS related tasks. </a:t>
          </a:r>
          <a:endParaRPr lang="en-US" sz="1100" b="0"/>
        </a:p>
        <a:p>
          <a:endParaRPr lang="en-US" sz="1200" b="1"/>
        </a:p>
        <a:p>
          <a:r>
            <a:rPr lang="en-US" sz="1400" b="1" u="sng">
              <a:solidFill>
                <a:srgbClr val="0070C0"/>
              </a:solidFill>
            </a:rPr>
            <a:t>Collection</a:t>
          </a:r>
          <a:r>
            <a:rPr lang="en-US" sz="1400" b="1" u="sng" baseline="0">
              <a:solidFill>
                <a:srgbClr val="0070C0"/>
              </a:solidFill>
            </a:rPr>
            <a:t> Details Calendar</a:t>
          </a:r>
          <a:r>
            <a:rPr lang="en-US" sz="1400" b="1">
              <a:solidFill>
                <a:srgbClr val="0070C0"/>
              </a:solidFill>
            </a:rPr>
            <a:t>:</a:t>
          </a:r>
        </a:p>
        <a:p>
          <a:r>
            <a:rPr lang="en-US" sz="1100">
              <a:solidFill>
                <a:schemeClr val="dk1"/>
              </a:solidFill>
              <a:effectLst/>
              <a:latin typeface="+mn-lt"/>
              <a:ea typeface="+mn-ea"/>
              <a:cs typeface="+mn-cs"/>
            </a:rPr>
            <a:t>The PIMS Calendar tab offers an overview of PIMS data submissions including Internal Snapshots for an LEA. Each</a:t>
          </a:r>
          <a:r>
            <a:rPr lang="en-US" sz="1100" baseline="0">
              <a:solidFill>
                <a:schemeClr val="dk1"/>
              </a:solidFill>
              <a:effectLst/>
              <a:latin typeface="+mn-lt"/>
              <a:ea typeface="+mn-ea"/>
              <a:cs typeface="+mn-cs"/>
            </a:rPr>
            <a:t> column can be filtered and sorted to your personal preference</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This tab offers a search tool located at the top of the worksheet.   The searchable fields include the (1) Collection | Reporting School Year and (2) Data Set - Description / Internal Snapshot Name.  The search fields is not case specific nor does it require an exact match.  After hitting "enter," the resulting row(s) will be highlighted with an orange cell fill.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Each Collection category lists the required Templates to be submitted in PIMS for the specified collection, as well as the data submission window open and close dates</a:t>
          </a:r>
          <a:r>
            <a:rPr lang="en-US" sz="1100" i="1">
              <a:solidFill>
                <a:schemeClr val="dk1"/>
              </a:solidFill>
              <a:effectLst/>
              <a:latin typeface="+mn-lt"/>
              <a:ea typeface="+mn-ea"/>
              <a:cs typeface="+mn-cs"/>
            </a:rPr>
            <a:t>. </a:t>
          </a:r>
          <a:r>
            <a:rPr lang="en-US" sz="1100" b="1" i="1">
              <a:solidFill>
                <a:schemeClr val="dk1"/>
              </a:solidFill>
              <a:effectLst/>
              <a:latin typeface="+mn-lt"/>
              <a:ea typeface="+mn-ea"/>
              <a:cs typeface="+mn-cs"/>
            </a:rPr>
            <a:t>Data must be submitted without error by 12:00 pm (noon) to be included in an LEAs submission data for the collection. </a:t>
          </a:r>
          <a:r>
            <a:rPr lang="en-US" sz="1100">
              <a:solidFill>
                <a:schemeClr val="dk1"/>
              </a:solidFill>
              <a:effectLst/>
              <a:latin typeface="+mn-lt"/>
              <a:ea typeface="+mn-ea"/>
              <a:cs typeface="+mn-cs"/>
            </a:rPr>
            <a:t>Once a window closes, extra steps must be taken to request access to upload any additional data or changes. The Calendar also provides the deadline for submission of the signed LEA ACS document to validate the data submitted.</a:t>
          </a:r>
        </a:p>
        <a:p>
          <a:endParaRPr lang="en-US" sz="1200" b="1"/>
        </a:p>
        <a:p>
          <a:r>
            <a:rPr lang="en-US" sz="1100" b="1" i="1">
              <a:solidFill>
                <a:schemeClr val="dk1"/>
              </a:solidFill>
              <a:effectLst/>
              <a:latin typeface="+mn-lt"/>
              <a:ea typeface="+mn-ea"/>
              <a:cs typeface="+mn-cs"/>
            </a:rPr>
            <a:t>Three collection types are noted in the Collection Details Calendar</a:t>
          </a:r>
          <a:r>
            <a:rPr lang="en-US" sz="1100">
              <a:solidFill>
                <a:schemeClr val="dk1"/>
              </a:solidFill>
              <a:effectLst/>
              <a:latin typeface="+mn-lt"/>
              <a:ea typeface="+mn-ea"/>
              <a:cs typeface="+mn-cs"/>
            </a:rPr>
            <a:t>:</a:t>
          </a:r>
          <a:endParaRPr lang="en-US" sz="1200">
            <a:solidFill>
              <a:schemeClr val="dk1"/>
            </a:solidFill>
            <a:effectLst/>
            <a:latin typeface="+mn-lt"/>
            <a:ea typeface="+mn-ea"/>
            <a:cs typeface="+mn-cs"/>
          </a:endParaRPr>
        </a:p>
        <a:p>
          <a:pPr marL="228600" lvl="0" indent="-228600">
            <a:buFont typeface="+mj-lt"/>
            <a:buAutoNum type="arabicPeriod"/>
          </a:pPr>
          <a:r>
            <a:rPr lang="en-US" sz="1100" b="1">
              <a:solidFill>
                <a:schemeClr val="dk1"/>
              </a:solidFill>
              <a:effectLst/>
              <a:latin typeface="+mn-lt"/>
              <a:ea typeface="+mn-ea"/>
              <a:cs typeface="+mn-cs"/>
            </a:rPr>
            <a:t>Standard Collections</a:t>
          </a:r>
          <a:r>
            <a:rPr lang="en-US" sz="1100">
              <a:solidFill>
                <a:schemeClr val="dk1"/>
              </a:solidFill>
              <a:effectLst/>
              <a:latin typeface="+mn-lt"/>
              <a:ea typeface="+mn-ea"/>
              <a:cs typeface="+mn-cs"/>
            </a:rPr>
            <a:t> – A standard collection is a standalone collection with a designated name in eScholar Data Manager. The templates for standard collections are specific to each respective collection. Most standard collections require a signed Accuracy Certification Statement (ACS) to finalize submitted data. The Collection Details tab provides the collection's open and close dates, as well as a correction window when applicable. The ACS due date is also listed in the Details tab. The PDE Review Window is used to identify any significant discrepancies for communication to LEAs. A complete file must be submitted by the collection close date. Upon submission, LEAs should run any collection-specific error or validation reports in PIMS Reports v2. If errors or updates are needed, the LEA should then initiate an Override Request to reopen the collection. All updates are due by the close of the correction window.</a:t>
          </a:r>
          <a:endParaRPr lang="en-US" sz="1200">
            <a:solidFill>
              <a:schemeClr val="dk1"/>
            </a:solidFill>
            <a:effectLst/>
            <a:latin typeface="+mn-lt"/>
            <a:ea typeface="+mn-ea"/>
            <a:cs typeface="+mn-cs"/>
          </a:endParaRPr>
        </a:p>
        <a:p>
          <a:pPr marL="228600" lvl="0" indent="-228600">
            <a:buFont typeface="+mj-lt"/>
            <a:buAutoNum type="arabicPeriod"/>
          </a:pPr>
          <a:r>
            <a:rPr lang="en-US" sz="1100" b="1">
              <a:solidFill>
                <a:schemeClr val="dk1"/>
              </a:solidFill>
              <a:effectLst/>
              <a:latin typeface="+mn-lt"/>
              <a:ea typeface="+mn-ea"/>
              <a:cs typeface="+mn-cs"/>
            </a:rPr>
            <a:t>Internal Snapshots</a:t>
          </a:r>
          <a:r>
            <a:rPr lang="en-US" sz="1100">
              <a:solidFill>
                <a:schemeClr val="dk1"/>
              </a:solidFill>
              <a:effectLst/>
              <a:latin typeface="+mn-lt"/>
              <a:ea typeface="+mn-ea"/>
              <a:cs typeface="+mn-cs"/>
            </a:rPr>
            <a:t> – An internal snapshot captures point-in-time information based on student enrollment as of the snapshot date. LEAs maintain their student and school enrollment data between submission windows using the Collection 6 (C6) update, and PDE will pull the most current information on the scheduled snapshot date. PIMS will be unavailable for 24 hours while the snapshot data is processed. The Collection Details tab includes a column that indicates which template data is captured in the internal snapshot and the templates that must be updated prior to the deadline stated in the Comment column. The deadlines for updating information in C6 are specified in the Comments and the CY Snapshot Deadline columns. This data is collected based on the date listed in the "CY Internal Snapshot Enrolled on Date" column. There are times when the "Enrolled on Date" and "Snapshot Deadline" do not match. When running verification reports and ACS documents, LEAs should use the "Enrolled on Date" as the Snapshot Date. </a:t>
          </a:r>
        </a:p>
        <a:p>
          <a:pPr marL="457200" lvl="1" indent="0">
            <a:buFontTx/>
            <a:buNone/>
          </a:pPr>
          <a:r>
            <a:rPr lang="en-US" sz="1100" i="1">
              <a:solidFill>
                <a:schemeClr val="dk1"/>
              </a:solidFill>
              <a:effectLst/>
              <a:latin typeface="+mn-lt"/>
              <a:ea typeface="+mn-ea"/>
              <a:cs typeface="+mn-cs"/>
            </a:rPr>
            <a:t>Reminders:</a:t>
          </a:r>
          <a:r>
            <a:rPr lang="en-US" sz="1100">
              <a:solidFill>
                <a:schemeClr val="dk1"/>
              </a:solidFill>
              <a:effectLst/>
              <a:latin typeface="+mn-lt"/>
              <a:ea typeface="+mn-ea"/>
              <a:cs typeface="+mn-cs"/>
            </a:rPr>
            <a:t> </a:t>
          </a:r>
          <a:endParaRPr lang="en-US" sz="1200">
            <a:solidFill>
              <a:schemeClr val="dk1"/>
            </a:solidFill>
            <a:effectLst/>
            <a:latin typeface="+mn-lt"/>
            <a:ea typeface="+mn-ea"/>
            <a:cs typeface="+mn-cs"/>
          </a:endParaRPr>
        </a:p>
        <a:p>
          <a:pPr marL="685800" lvl="1" indent="-228600">
            <a:buFont typeface="+mj-lt"/>
            <a:buAutoNum type="alphaLcParenR"/>
          </a:pPr>
          <a:r>
            <a:rPr lang="en-US" sz="1100">
              <a:solidFill>
                <a:schemeClr val="dk1"/>
              </a:solidFill>
              <a:effectLst/>
              <a:latin typeface="+mn-lt"/>
              <a:ea typeface="+mn-ea"/>
              <a:cs typeface="+mn-cs"/>
            </a:rPr>
            <a:t>PreSnap PIMS Reports should be run prior to the snapshot being taken. Use the time between running the PreSnap Reports and the Internal Snapshot Date to make any corrections to your data.</a:t>
          </a:r>
          <a:endParaRPr lang="en-US" sz="1200">
            <a:solidFill>
              <a:schemeClr val="dk1"/>
            </a:solidFill>
            <a:effectLst/>
            <a:latin typeface="+mn-lt"/>
            <a:ea typeface="+mn-ea"/>
            <a:cs typeface="+mn-cs"/>
          </a:endParaRPr>
        </a:p>
        <a:p>
          <a:pPr marL="685800" lvl="1" indent="-228600">
            <a:buFont typeface="+mj-lt"/>
            <a:buAutoNum type="alphaLcParenR"/>
          </a:pPr>
          <a:r>
            <a:rPr lang="en-US" sz="1100">
              <a:solidFill>
                <a:schemeClr val="dk1"/>
              </a:solidFill>
              <a:effectLst/>
              <a:latin typeface="+mn-lt"/>
              <a:ea typeface="+mn-ea"/>
              <a:cs typeface="+mn-cs"/>
            </a:rPr>
            <a:t>PIMS is down for 24 hours to create internal snapshots following the update deadline.</a:t>
          </a:r>
          <a:endParaRPr lang="en-US" sz="1200">
            <a:solidFill>
              <a:schemeClr val="dk1"/>
            </a:solidFill>
            <a:effectLst/>
            <a:latin typeface="+mn-lt"/>
            <a:ea typeface="+mn-ea"/>
            <a:cs typeface="+mn-cs"/>
          </a:endParaRPr>
        </a:p>
        <a:p>
          <a:pPr marL="685800" lvl="1" indent="-228600">
            <a:buFont typeface="+mj-lt"/>
            <a:buAutoNum type="alphaLcParenR"/>
          </a:pPr>
          <a:r>
            <a:rPr lang="en-US" sz="1100">
              <a:solidFill>
                <a:schemeClr val="dk1"/>
              </a:solidFill>
              <a:effectLst/>
              <a:latin typeface="+mn-lt"/>
              <a:ea typeface="+mn-ea"/>
              <a:cs typeface="+mn-cs"/>
            </a:rPr>
            <a:t>ACSs should be run two days after the collection closes or snapshot run date, using Column K as the Snapshot Date in PIMS Reports. Use the time between running the ACS and the ACS submission date to gather the appropriate signatures and submit your signed ACS to PDE. No changes to the internal snapshot data can be made at this time.</a:t>
          </a:r>
          <a:endParaRPr lang="en-US" sz="1200">
            <a:solidFill>
              <a:schemeClr val="dk1"/>
            </a:solidFill>
            <a:effectLst/>
            <a:latin typeface="+mn-lt"/>
            <a:ea typeface="+mn-ea"/>
            <a:cs typeface="+mn-cs"/>
          </a:endParaRPr>
        </a:p>
        <a:p>
          <a:pPr marL="685800" lvl="1" indent="-228600">
            <a:buFont typeface="+mj-lt"/>
            <a:buAutoNum type="alphaLcParenR"/>
          </a:pPr>
          <a:r>
            <a:rPr lang="en-US" sz="1100">
              <a:solidFill>
                <a:schemeClr val="dk1"/>
              </a:solidFill>
              <a:effectLst/>
              <a:latin typeface="+mn-lt"/>
              <a:ea typeface="+mn-ea"/>
              <a:cs typeface="+mn-cs"/>
            </a:rPr>
            <a:t>For additional details on which LEA types are required to report individual PIMS collections, please review the updated guidance provided in the "Template Submissions by LEA Type" section of PIMS Manual, Volume 1.</a:t>
          </a:r>
          <a:endParaRPr lang="en-US" sz="1200">
            <a:solidFill>
              <a:schemeClr val="dk1"/>
            </a:solidFill>
            <a:effectLst/>
            <a:latin typeface="+mn-lt"/>
            <a:ea typeface="+mn-ea"/>
            <a:cs typeface="+mn-cs"/>
          </a:endParaRPr>
        </a:p>
        <a:p>
          <a:pPr marL="228600" lvl="0" indent="-228600">
            <a:buFont typeface="+mj-lt"/>
            <a:buAutoNum type="arabicPeriod"/>
          </a:pPr>
          <a:r>
            <a:rPr lang="en-US" sz="1100" b="1">
              <a:solidFill>
                <a:schemeClr val="dk1"/>
              </a:solidFill>
              <a:effectLst/>
              <a:latin typeface="+mn-lt"/>
              <a:ea typeface="+mn-ea"/>
              <a:cs typeface="+mn-cs"/>
            </a:rPr>
            <a:t>Data Pulls</a:t>
          </a:r>
          <a:r>
            <a:rPr lang="en-US" sz="1100">
              <a:solidFill>
                <a:schemeClr val="dk1"/>
              </a:solidFill>
              <a:effectLst/>
              <a:latin typeface="+mn-lt"/>
              <a:ea typeface="+mn-ea"/>
              <a:cs typeface="+mn-cs"/>
            </a:rPr>
            <a:t> – A data pull is similar to an internal snapshot in many ways. LEAs maintain their student and school enrollment data, as well as their staff template data, between submission windows using the Collection 6 (C6) update, and PDE pulls the most current information on the scheduled data pull date. When a data pull falls on an internal snapshot date, PIMS will be unavailable for 24 hours while the snapshot data is processed. How are data pulls used? Data gathered from data pulls is sent to SAS EVAAS, our third-party vendor, to update the PVAAS system with student enrollment information and staff account creation and maintenance. Deadlines for data pulls are found in the Collection Details tab under the "CY Internal Snapshot Enrolled On Date" column. No changes can be made after the deadline.</a:t>
          </a:r>
          <a:endParaRPr lang="en-US" sz="1200">
            <a:solidFill>
              <a:schemeClr val="dk1"/>
            </a:solidFill>
            <a:effectLst/>
            <a:latin typeface="+mn-lt"/>
            <a:ea typeface="+mn-ea"/>
            <a:cs typeface="+mn-cs"/>
          </a:endParaRPr>
        </a:p>
        <a:p>
          <a:endParaRPr lang="en-US" sz="1200" b="1" baseline="0"/>
        </a:p>
        <a:p>
          <a:r>
            <a:rPr lang="en-US" sz="1400" b="1" u="sng" baseline="0">
              <a:solidFill>
                <a:srgbClr val="00B050"/>
              </a:solidFill>
            </a:rPr>
            <a:t>ACS Summary</a:t>
          </a:r>
          <a:r>
            <a:rPr lang="en-US" sz="1400" b="1" baseline="0">
              <a:solidFill>
                <a:srgbClr val="00B050"/>
              </a:solidFill>
            </a:rPr>
            <a:t>:</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ACS Summary tab provides complete information for each PIMS Collection that requires submission of an ACS. Each</a:t>
          </a:r>
          <a:r>
            <a:rPr lang="en-US" sz="1100" baseline="0">
              <a:solidFill>
                <a:schemeClr val="dk1"/>
              </a:solidFill>
              <a:effectLst/>
              <a:latin typeface="+mn-lt"/>
              <a:ea typeface="+mn-ea"/>
              <a:cs typeface="+mn-cs"/>
            </a:rPr>
            <a:t> column can be filtered and sorted to your personal preference</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This tab offers a search tool located at the top of the worksheet.   The searchable fields include the (1) Collection | Reporting School Year and (2) Data Set - Description / Internal Snapshot Name.  The search fields is not case specific nor does it require an exact match.  After hitting "enter," the resulting row(s) will be highlighted wiht an orange cell fill.</a:t>
          </a:r>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ACS Calendar also provides the file path in PIMS Reports V2 to generate and print the ACS document and the proper file name format that should be used when submitting the ACS to PDE. The ACS due date is the date that the verified and signed ACS document should be received by the appropriate PDE Program Office.</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Reminders:</a:t>
          </a: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US" sz="1100">
              <a:solidFill>
                <a:schemeClr val="dk1"/>
              </a:solidFill>
              <a:effectLst/>
              <a:latin typeface="+mn-lt"/>
              <a:ea typeface="+mn-ea"/>
              <a:cs typeface="+mn-cs"/>
            </a:rPr>
            <a:t>PreSnap PIMS Reports should be run prior to the Snapshot being taken. Use the time between running the PreSnap Reports and the Internal Snapshot Date to make any corrections to your data.</a:t>
          </a: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US" sz="1100">
              <a:solidFill>
                <a:schemeClr val="dk1"/>
              </a:solidFill>
              <a:effectLst/>
              <a:latin typeface="+mn-lt"/>
              <a:ea typeface="+mn-ea"/>
              <a:cs typeface="+mn-cs"/>
            </a:rPr>
            <a:t>PIMS is down for 24 hours to create Internal Snapshots following the update deadline.</a:t>
          </a: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US" sz="1100">
              <a:solidFill>
                <a:schemeClr val="dk1"/>
              </a:solidFill>
              <a:effectLst/>
              <a:latin typeface="+mn-lt"/>
              <a:ea typeface="+mn-ea"/>
              <a:cs typeface="+mn-cs"/>
            </a:rPr>
            <a:t>ACS’s should be run two days after the Collection Closes or Snapshot Run Date. Use the time between running the ACS and the ACS Submission date to gather the appropriate signatures and submit your signed ACS to PDE. No changes to the internal snapshot data can be made at this time. If changes are made after the ACS was submitted, resubmit an updated ACS.</a:t>
          </a: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US" sz="1100">
              <a:solidFill>
                <a:schemeClr val="dk1"/>
              </a:solidFill>
              <a:effectLst/>
              <a:latin typeface="+mn-lt"/>
              <a:ea typeface="+mn-ea"/>
              <a:cs typeface="+mn-cs"/>
            </a:rPr>
            <a:t>For additional details on which LEA types are required to report individual PIMS Collections, please review the updated guidance provided in the “Who Reports?” section of PIMS Manual, Volume I - Template Submission by LEA Type.</a:t>
          </a:r>
        </a:p>
        <a:p>
          <a:endParaRPr lang="en-US" sz="1200">
            <a:effectLst/>
          </a:endParaRPr>
        </a:p>
        <a:p>
          <a:r>
            <a:rPr lang="en-US" sz="1400" b="1" u="sng">
              <a:solidFill>
                <a:schemeClr val="dk1"/>
              </a:solidFill>
              <a:effectLst/>
              <a:latin typeface="+mn-lt"/>
              <a:ea typeface="+mn-ea"/>
              <a:cs typeface="+mn-cs"/>
            </a:rPr>
            <a:t>Executive</a:t>
          </a:r>
          <a:r>
            <a:rPr lang="en-US" sz="1400" b="1" u="sng" baseline="0">
              <a:solidFill>
                <a:schemeClr val="dk1"/>
              </a:solidFill>
              <a:effectLst/>
              <a:latin typeface="+mn-lt"/>
              <a:ea typeface="+mn-ea"/>
              <a:cs typeface="+mn-cs"/>
            </a:rPr>
            <a:t> Summary</a:t>
          </a:r>
          <a:r>
            <a:rPr lang="en-US" sz="1400" b="1" baseline="0">
              <a:solidFill>
                <a:schemeClr val="dk1"/>
              </a:solidFill>
              <a:effectLst/>
              <a:latin typeface="+mn-lt"/>
              <a:ea typeface="+mn-ea"/>
              <a:cs typeface="+mn-cs"/>
            </a:rPr>
            <a:t>:</a:t>
          </a:r>
          <a:endParaRPr lang="en-US" sz="1400">
            <a:effectLst/>
          </a:endParaRPr>
        </a:p>
        <a:p>
          <a:pPr eaLnBrk="1" fontAlgn="auto" latinLnBrk="0" hangingPunct="1"/>
          <a:r>
            <a:rPr lang="en-US" sz="1100">
              <a:solidFill>
                <a:schemeClr val="dk1"/>
              </a:solidFill>
              <a:effectLst/>
              <a:latin typeface="+mn-lt"/>
              <a:ea typeface="+mn-ea"/>
              <a:cs typeface="+mn-cs"/>
            </a:rPr>
            <a:t>The Executive Summary tab offers an overview of PIMS data submissions for an LEA but in a simplified format that still provides complete Collection and ACS deadline information. This format does remove the added details of template requirements that may not be as useful for non-PIMS Administrators.</a:t>
          </a:r>
          <a:endParaRPr lang="en-US" sz="1200">
            <a:effectLst/>
          </a:endParaRPr>
        </a:p>
        <a:p>
          <a:endParaRPr lang="en-US" sz="1200" b="1" baseline="0"/>
        </a:p>
        <a:p>
          <a:r>
            <a:rPr lang="en-US" sz="1400" b="1" u="sng" baseline="0">
              <a:solidFill>
                <a:schemeClr val="accent6"/>
              </a:solidFill>
            </a:rPr>
            <a:t>New PIMS Refresh Schedule</a:t>
          </a:r>
          <a:r>
            <a:rPr lang="en-US" sz="1400" b="1" baseline="0">
              <a:solidFill>
                <a:schemeClr val="accent6"/>
              </a:solidFill>
            </a:rPr>
            <a:t>:</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PIMS Sandbox Refresh Schedule tab outlines when data is updated in each of the PIMS environments. PIMS data submissions are collected in an environment called Production. Data that is uploaded to PIMS is “refreshed” twice a day and once the refresh occurs, the data becomes available for updated PIMS reports. PIMS Sandbox is a test environment only. Files that are uploaded to Sandbox are not officially submitted to PDE and do not become part of the data warehouse. Data collections are often available in Sandbox before the official submission window opens in Production. Sandbox allows LEAs to upload data and check their files for errors prior to officially submitting the data to PIMS. Because Sandbox does not warehouse the official PIMS submission data, it may not always reflect the latest correction and updates that an LEA makes. Sandbox is refreshed on the dates provided by the PIMS Sandbox Refresh Schedule. When refreshed, the most current data is exported from PIMS Production and imported into the Sandbox environment.</a:t>
          </a:r>
        </a:p>
        <a:p>
          <a:endParaRPr lang="en-US" sz="1100" b="1" baseline="0"/>
        </a:p>
        <a:p>
          <a:endParaRPr lang="en-US" sz="1100" b="1" baseline="0"/>
        </a:p>
      </xdr:txBody>
    </xdr:sp>
    <xdr:clientData/>
  </xdr:twoCellAnchor>
</xdr:wsDr>
</file>

<file path=xl/persons/person.xml><?xml version="1.0" encoding="utf-8"?>
<personList xmlns="http://schemas.microsoft.com/office/spreadsheetml/2018/threadedcomments" xmlns:x="http://schemas.openxmlformats.org/spreadsheetml/2006/main">
  <person displayName="Lowrie, Kayla" id="{60577F75-7045-4FAB-A10C-45682B55D25C}" userId="S::klowrie@pa.gov::6a7e03dc-8346-4e6f-ad09-e2ebbb3f280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5" dT="2025-06-27T17:42:34.69" personId="{60577F75-7045-4FAB-A10C-45682B55D25C}" id="{A691F1DA-73C4-40AB-AA6A-0F70AAE19A63}">
    <text>Should align with PVAAS Student 
Enrollment 3</text>
  </threadedComment>
  <threadedComment ref="C20" dT="2025-06-27T17:44:05.13" personId="{60577F75-7045-4FAB-A10C-45682B55D25C}" id="{410ABD72-ABBC-4E64-A59A-09581E44E182}">
    <text>Should align with PVAAS Student Enrollment 6 &amp; Keystone Reporting #2 Deadline</text>
  </threadedComment>
  <threadedComment ref="C23" dT="2025-06-30T13:58:29.13" personId="{60577F75-7045-4FAB-A10C-45682B55D25C}" id="{471CBE75-2209-4FB7-B0AB-4938237B81F4}">
    <text>These dates are still being confirmed with DRC (Doug)</text>
  </threadedComment>
  <threadedComment ref="C24" dT="2025-06-27T17:45:20.14" personId="{60577F75-7045-4FAB-A10C-45682B55D25C}" id="{A3891BCD-7094-4E1F-9026-BFDC5CCFEB72}">
    <text>Should align with PVAAS Accountability Reporting #1</text>
  </threadedComment>
  <threadedComment ref="B47" dT="2025-06-26T14:38:47.85" personId="{60577F75-7045-4FAB-A10C-45682B55D25C}" id="{8C5B6239-AE32-424C-8BD5-CD2F2B821AEA}">
    <text>Moving to C5 (PIMS Change)</text>
  </threadedComment>
  <threadedComment ref="B49" dT="2025-06-26T14:38:57.58" personId="{60577F75-7045-4FAB-A10C-45682B55D25C}" id="{CD3C8516-E69E-4A25-BF1C-6F64BAB5203D}">
    <text>Moving to C5 (PIMS Change)</text>
  </threadedComment>
  <threadedComment ref="B51" dT="2025-06-27T17:01:53.74" personId="{60577F75-7045-4FAB-A10C-45682B55D25C}" id="{5040755E-E0F9-4108-B7EA-67C6D2E8B193}">
    <text>Same as Oct 1</text>
  </threadedComment>
  <threadedComment ref="B76" dT="2025-07-02T15:30:49.14" personId="{60577F75-7045-4FAB-A10C-45682B55D25C}" id="{618992E3-5349-478F-85F1-CE62EDAAFB5D}">
    <text>Update to match the Spring Precodes Date (Yashira)</text>
  </threadedComment>
  <threadedComment ref="J85" dT="2025-07-03T14:11:34.90" personId="{60577F75-7045-4FAB-A10C-45682B55D25C}" id="{74456EBF-DCAD-4FAF-BE41-9D862C761A69}">
    <text>These dates are correct.  Confirmed with Tony</text>
  </threadedComment>
</ThreadedComments>
</file>

<file path=xl/threadedComments/threadedComment2.xml><?xml version="1.0" encoding="utf-8"?>
<ThreadedComments xmlns="http://schemas.microsoft.com/office/spreadsheetml/2018/threadedcomments" xmlns:x="http://schemas.openxmlformats.org/spreadsheetml/2006/main">
  <threadedComment ref="H3" dT="2025-07-08T12:57:27.31" personId="{60577F75-7045-4FAB-A10C-45682B55D25C}" id="{4A82F11A-E66C-45E2-A84C-18A17C303BF9}">
    <text>Previously “PIMS Internal Snapshot Date
as of (Actual Snapshot Date, Used for ACS/reports)”</text>
  </threadedComment>
  <threadedComment ref="I3" dT="2025-07-08T12:57:01.49" personId="{60577F75-7045-4FAB-A10C-45682B55D25C}" id="{BD1DA0B2-FA57-40D2-80E2-16AC9FA7F5FC}">
    <text>Previously “Snapshot Run Date”</text>
  </threadedComment>
</ThreadedComments>
</file>

<file path=xl/threadedComments/threadedComment3.xml><?xml version="1.0" encoding="utf-8"?>
<ThreadedComments xmlns="http://schemas.microsoft.com/office/spreadsheetml/2018/threadedcomments" xmlns:x="http://schemas.openxmlformats.org/spreadsheetml/2006/main">
  <threadedComment ref="A2" dT="2025-06-20T13:45:13.22" personId="{60577F75-7045-4FAB-A10C-45682B55D25C}" id="{D068E736-33B8-414E-89C3-749729652A2F}">
    <text>Do all internal snapshots come from Staff/Student?</text>
  </threadedComment>
  <threadedComment ref="C2" dT="2025-06-20T13:43:10.96" personId="{60577F75-7045-4FAB-A10C-45682B55D25C}" id="{615EC58A-59A8-4351-B284-40361D7CD65B}">
    <text>What does this mean?  Better Name?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EBCEF-9B13-475C-8C52-806BA22E6A98}">
  <sheetPr codeName="Sheet1"/>
  <dimension ref="A1"/>
  <sheetViews>
    <sheetView showGridLines="0" zoomScale="130" zoomScaleNormal="130" workbookViewId="0">
      <selection activeCell="T77" sqref="T77"/>
    </sheetView>
  </sheetViews>
  <sheetFormatPr defaultRowHeight="15"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E38"/>
  <sheetViews>
    <sheetView zoomScale="140" zoomScaleNormal="140" workbookViewId="0">
      <pane ySplit="3" topLeftCell="A4" activePane="bottomLeft" state="frozen"/>
      <selection pane="bottomLeft" activeCell="D24" sqref="D24"/>
    </sheetView>
  </sheetViews>
  <sheetFormatPr defaultColWidth="9.140625" defaultRowHeight="15" x14ac:dyDescent="0.25"/>
  <cols>
    <col min="1" max="1" width="7.85546875" style="14" bestFit="1" customWidth="1"/>
    <col min="2" max="2" width="13.42578125" style="13" customWidth="1"/>
    <col min="3" max="3" width="17.5703125" style="13" customWidth="1"/>
    <col min="4" max="4" width="27.85546875" style="13" customWidth="1"/>
    <col min="5" max="5" width="49" style="14" customWidth="1"/>
    <col min="6" max="16384" width="9.140625" style="13"/>
  </cols>
  <sheetData>
    <row r="1" spans="1:5" ht="21" x14ac:dyDescent="0.25">
      <c r="A1" s="342" t="s">
        <v>115</v>
      </c>
      <c r="B1" s="343"/>
      <c r="C1" s="343"/>
      <c r="D1" s="343"/>
      <c r="E1" s="344"/>
    </row>
    <row r="2" spans="1:5" x14ac:dyDescent="0.25">
      <c r="A2" s="345" t="s">
        <v>619</v>
      </c>
      <c r="B2" s="345"/>
      <c r="C2" s="345"/>
      <c r="D2" s="345"/>
      <c r="E2" s="345"/>
    </row>
    <row r="3" spans="1:5" ht="28.15" customHeight="1" x14ac:dyDescent="0.25">
      <c r="A3" s="290" t="s">
        <v>116</v>
      </c>
      <c r="B3" s="290" t="s">
        <v>118</v>
      </c>
      <c r="C3" s="290" t="s">
        <v>117</v>
      </c>
      <c r="D3" s="290" t="s">
        <v>617</v>
      </c>
      <c r="E3" s="290" t="s">
        <v>618</v>
      </c>
    </row>
    <row r="4" spans="1:5" x14ac:dyDescent="0.25">
      <c r="A4" s="40"/>
      <c r="B4" s="24"/>
      <c r="C4" s="24"/>
      <c r="D4" s="24"/>
      <c r="E4" s="25"/>
    </row>
    <row r="5" spans="1:5" ht="15.75" x14ac:dyDescent="0.25">
      <c r="A5" s="40"/>
      <c r="B5" s="24"/>
      <c r="C5" s="41"/>
      <c r="D5" s="24"/>
      <c r="E5" s="25"/>
    </row>
    <row r="6" spans="1:5" x14ac:dyDescent="0.25">
      <c r="A6" s="40"/>
      <c r="B6" s="24"/>
      <c r="C6" s="24"/>
      <c r="D6" s="24"/>
      <c r="E6" s="25"/>
    </row>
    <row r="7" spans="1:5" x14ac:dyDescent="0.25">
      <c r="A7" s="40"/>
      <c r="B7" s="24"/>
      <c r="C7" s="24"/>
      <c r="D7" s="24"/>
      <c r="E7" s="25"/>
    </row>
    <row r="8" spans="1:5" x14ac:dyDescent="0.25">
      <c r="A8" s="40"/>
      <c r="B8" s="24"/>
      <c r="C8" s="24"/>
      <c r="D8" s="24"/>
      <c r="E8" s="25"/>
    </row>
    <row r="9" spans="1:5" x14ac:dyDescent="0.25">
      <c r="A9" s="40"/>
      <c r="B9" s="24"/>
      <c r="C9" s="24"/>
      <c r="D9" s="24"/>
      <c r="E9" s="25"/>
    </row>
    <row r="10" spans="1:5" x14ac:dyDescent="0.25">
      <c r="A10" s="40"/>
      <c r="B10" s="24"/>
      <c r="C10" s="24"/>
      <c r="D10" s="24"/>
      <c r="E10" s="25"/>
    </row>
    <row r="11" spans="1:5" x14ac:dyDescent="0.25">
      <c r="A11" s="40"/>
      <c r="B11" s="24"/>
      <c r="C11" s="24"/>
      <c r="D11" s="24"/>
      <c r="E11" s="25"/>
    </row>
    <row r="12" spans="1:5" x14ac:dyDescent="0.25">
      <c r="A12" s="40"/>
      <c r="B12" s="24"/>
      <c r="C12" s="24"/>
      <c r="D12" s="24"/>
      <c r="E12" s="25"/>
    </row>
    <row r="13" spans="1:5" x14ac:dyDescent="0.25">
      <c r="A13" s="40"/>
      <c r="B13" s="24"/>
      <c r="C13" s="24"/>
      <c r="D13" s="24"/>
      <c r="E13" s="25"/>
    </row>
    <row r="14" spans="1:5" x14ac:dyDescent="0.25">
      <c r="A14" s="40"/>
      <c r="B14" s="24"/>
      <c r="C14" s="24"/>
      <c r="D14" s="24"/>
      <c r="E14" s="25"/>
    </row>
    <row r="15" spans="1:5" x14ac:dyDescent="0.25">
      <c r="A15" s="40"/>
      <c r="B15" s="24"/>
      <c r="C15" s="24"/>
      <c r="D15" s="24"/>
      <c r="E15" s="25"/>
    </row>
    <row r="16" spans="1:5" x14ac:dyDescent="0.25">
      <c r="A16" s="40"/>
      <c r="B16" s="24"/>
      <c r="C16" s="24"/>
      <c r="D16" s="24"/>
      <c r="E16" s="25"/>
    </row>
    <row r="17" spans="1:5" x14ac:dyDescent="0.25">
      <c r="A17" s="40"/>
      <c r="B17" s="24"/>
      <c r="C17" s="24"/>
      <c r="D17" s="24"/>
      <c r="E17" s="25"/>
    </row>
    <row r="18" spans="1:5" x14ac:dyDescent="0.25">
      <c r="A18" s="40"/>
      <c r="B18" s="24"/>
      <c r="C18" s="24"/>
      <c r="D18" s="24"/>
      <c r="E18" s="25"/>
    </row>
    <row r="19" spans="1:5" x14ac:dyDescent="0.25">
      <c r="A19" s="40"/>
      <c r="B19" s="24"/>
      <c r="C19" s="24"/>
      <c r="D19" s="24"/>
      <c r="E19" s="25"/>
    </row>
    <row r="20" spans="1:5" x14ac:dyDescent="0.25">
      <c r="A20" s="40"/>
      <c r="B20" s="24"/>
      <c r="C20" s="24"/>
      <c r="D20" s="24"/>
      <c r="E20" s="25"/>
    </row>
    <row r="21" spans="1:5" x14ac:dyDescent="0.25">
      <c r="A21" s="40"/>
      <c r="B21" s="24"/>
      <c r="C21" s="24"/>
      <c r="D21" s="24"/>
      <c r="E21" s="25"/>
    </row>
    <row r="22" spans="1:5" x14ac:dyDescent="0.25">
      <c r="A22" s="40"/>
      <c r="B22" s="24"/>
      <c r="C22" s="24"/>
      <c r="D22" s="24"/>
      <c r="E22" s="25"/>
    </row>
    <row r="23" spans="1:5" x14ac:dyDescent="0.25">
      <c r="A23" s="40"/>
      <c r="B23" s="24"/>
      <c r="C23" s="24"/>
      <c r="D23" s="24"/>
      <c r="E23" s="25"/>
    </row>
    <row r="24" spans="1:5" x14ac:dyDescent="0.25">
      <c r="A24" s="40"/>
      <c r="B24" s="24"/>
      <c r="C24" s="24"/>
      <c r="D24" s="24"/>
      <c r="E24" s="25"/>
    </row>
    <row r="25" spans="1:5" x14ac:dyDescent="0.25">
      <c r="A25" s="40"/>
      <c r="B25" s="24"/>
      <c r="C25" s="24"/>
      <c r="D25" s="24"/>
      <c r="E25" s="25"/>
    </row>
    <row r="26" spans="1:5" x14ac:dyDescent="0.25">
      <c r="A26" s="40"/>
      <c r="B26" s="24"/>
      <c r="C26" s="24"/>
      <c r="D26" s="24"/>
      <c r="E26" s="25"/>
    </row>
    <row r="27" spans="1:5" x14ac:dyDescent="0.25">
      <c r="A27" s="40"/>
      <c r="B27" s="24"/>
      <c r="C27" s="24"/>
      <c r="D27" s="24"/>
      <c r="E27" s="25"/>
    </row>
    <row r="28" spans="1:5" x14ac:dyDescent="0.25">
      <c r="A28" s="40"/>
      <c r="B28" s="24"/>
      <c r="C28" s="24"/>
      <c r="D28" s="24"/>
      <c r="E28" s="25"/>
    </row>
    <row r="29" spans="1:5" x14ac:dyDescent="0.25">
      <c r="A29" s="40"/>
      <c r="B29" s="24"/>
      <c r="C29" s="24"/>
      <c r="D29" s="24"/>
      <c r="E29" s="25"/>
    </row>
    <row r="30" spans="1:5" x14ac:dyDescent="0.25">
      <c r="A30" s="40"/>
      <c r="B30" s="24"/>
      <c r="C30" s="24"/>
      <c r="D30" s="24"/>
      <c r="E30" s="25"/>
    </row>
    <row r="31" spans="1:5" x14ac:dyDescent="0.25">
      <c r="A31" s="40"/>
      <c r="B31" s="24"/>
      <c r="C31" s="24"/>
      <c r="D31" s="24"/>
      <c r="E31" s="25"/>
    </row>
    <row r="32" spans="1:5" x14ac:dyDescent="0.25">
      <c r="A32" s="40"/>
      <c r="B32" s="24"/>
      <c r="C32" s="24"/>
      <c r="D32" s="24"/>
      <c r="E32" s="25"/>
    </row>
    <row r="33" spans="1:5" x14ac:dyDescent="0.25">
      <c r="A33" s="40"/>
      <c r="B33" s="24"/>
      <c r="C33" s="24"/>
      <c r="D33" s="24"/>
      <c r="E33" s="25"/>
    </row>
    <row r="34" spans="1:5" x14ac:dyDescent="0.25">
      <c r="A34" s="40"/>
      <c r="B34" s="24"/>
      <c r="C34" s="24"/>
      <c r="D34" s="24"/>
      <c r="E34" s="25"/>
    </row>
    <row r="35" spans="1:5" x14ac:dyDescent="0.25">
      <c r="A35" s="40"/>
      <c r="B35" s="24"/>
      <c r="C35" s="24"/>
      <c r="D35" s="24"/>
      <c r="E35" s="25"/>
    </row>
    <row r="36" spans="1:5" x14ac:dyDescent="0.25">
      <c r="A36" s="40"/>
      <c r="B36" s="24"/>
      <c r="C36" s="24"/>
      <c r="D36" s="24"/>
      <c r="E36" s="25"/>
    </row>
    <row r="37" spans="1:5" x14ac:dyDescent="0.25">
      <c r="A37" s="40"/>
      <c r="B37" s="24"/>
      <c r="C37" s="24"/>
      <c r="D37" s="24"/>
      <c r="E37" s="25"/>
    </row>
    <row r="38" spans="1:5" x14ac:dyDescent="0.25">
      <c r="A38" s="40"/>
      <c r="B38" s="24"/>
      <c r="C38" s="24"/>
      <c r="D38" s="24"/>
      <c r="E38" s="25"/>
    </row>
  </sheetData>
  <mergeCells count="2">
    <mergeCell ref="A1:E1"/>
    <mergeCell ref="A2:E2"/>
  </mergeCells>
  <phoneticPr fontId="1" type="noConversion"/>
  <pageMargins left="0.7" right="0.7" top="0.75" bottom="0.75" header="0.3" footer="0.3"/>
  <pageSetup orientation="portrait" r:id="rId1"/>
  <headerFooter>
    <oddFooter>&amp;C&amp;P of &amp;N&amp;RDate Printed: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445DE-BEE2-401E-893B-A01196437E16}">
  <sheetPr codeName="Sheet8"/>
  <dimension ref="A1:A14"/>
  <sheetViews>
    <sheetView workbookViewId="0"/>
  </sheetViews>
  <sheetFormatPr defaultRowHeight="15" x14ac:dyDescent="0.25"/>
  <cols>
    <col min="1" max="1" width="14.28515625" style="39" bestFit="1" customWidth="1"/>
  </cols>
  <sheetData>
    <row r="1" spans="1:1" x14ac:dyDescent="0.25">
      <c r="A1" s="39" t="s">
        <v>437</v>
      </c>
    </row>
    <row r="2" spans="1:1" x14ac:dyDescent="0.25">
      <c r="A2" s="39" t="s">
        <v>429</v>
      </c>
    </row>
    <row r="3" spans="1:1" x14ac:dyDescent="0.25">
      <c r="A3" s="39" t="s">
        <v>510</v>
      </c>
    </row>
    <row r="4" spans="1:1" x14ac:dyDescent="0.25">
      <c r="A4" s="39" t="s">
        <v>511</v>
      </c>
    </row>
    <row r="5" spans="1:1" x14ac:dyDescent="0.25">
      <c r="A5" s="39" t="s">
        <v>512</v>
      </c>
    </row>
    <row r="6" spans="1:1" x14ac:dyDescent="0.25">
      <c r="A6" s="39" t="s">
        <v>513</v>
      </c>
    </row>
    <row r="7" spans="1:1" x14ac:dyDescent="0.25">
      <c r="A7" s="39" t="s">
        <v>514</v>
      </c>
    </row>
    <row r="8" spans="1:1" x14ac:dyDescent="0.25">
      <c r="A8" s="39" t="s">
        <v>515</v>
      </c>
    </row>
    <row r="9" spans="1:1" x14ac:dyDescent="0.25">
      <c r="A9" s="39" t="s">
        <v>516</v>
      </c>
    </row>
    <row r="10" spans="1:1" x14ac:dyDescent="0.25">
      <c r="A10" s="39" t="s">
        <v>517</v>
      </c>
    </row>
    <row r="11" spans="1:1" x14ac:dyDescent="0.25">
      <c r="A11" s="39" t="s">
        <v>518</v>
      </c>
    </row>
    <row r="12" spans="1:1" x14ac:dyDescent="0.25">
      <c r="A12" s="39" t="s">
        <v>519</v>
      </c>
    </row>
    <row r="13" spans="1:1" x14ac:dyDescent="0.25">
      <c r="A13" s="39" t="s">
        <v>520</v>
      </c>
    </row>
    <row r="14" spans="1:1" x14ac:dyDescent="0.25">
      <c r="A14" s="39" t="s">
        <v>521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CA58B-ECA2-4CFC-85D7-A5B090D4E3D7}">
  <sheetPr codeName="Sheet13"/>
  <dimension ref="A1:J110"/>
  <sheetViews>
    <sheetView workbookViewId="0">
      <selection activeCell="B21" sqref="B21"/>
    </sheetView>
  </sheetViews>
  <sheetFormatPr defaultColWidth="8.85546875" defaultRowHeight="15.75" x14ac:dyDescent="0.25"/>
  <cols>
    <col min="1" max="1" width="31.42578125" style="230" customWidth="1"/>
    <col min="2" max="2" width="40.7109375" style="230" customWidth="1"/>
    <col min="3" max="3" width="23.28515625" style="231" customWidth="1"/>
    <col min="4" max="4" width="22.5703125" style="231" customWidth="1"/>
    <col min="5" max="5" width="27.140625" style="232" bestFit="1" customWidth="1"/>
    <col min="6" max="6" width="13.28515625" style="232" bestFit="1" customWidth="1"/>
    <col min="7" max="8" width="23" style="269" customWidth="1"/>
    <col min="9" max="16384" width="8.85546875" style="230"/>
  </cols>
  <sheetData>
    <row r="1" spans="1:8" s="233" customFormat="1" ht="56.25" x14ac:dyDescent="0.3">
      <c r="A1" s="221" t="s">
        <v>393</v>
      </c>
      <c r="B1" s="222" t="s">
        <v>22</v>
      </c>
      <c r="C1" s="223" t="s">
        <v>433</v>
      </c>
      <c r="D1" s="223" t="s">
        <v>434</v>
      </c>
      <c r="E1" s="224" t="s">
        <v>31</v>
      </c>
      <c r="F1" s="225" t="s">
        <v>435</v>
      </c>
      <c r="G1" s="225" t="s">
        <v>426</v>
      </c>
      <c r="H1" s="225" t="s">
        <v>428</v>
      </c>
    </row>
    <row r="2" spans="1:8" x14ac:dyDescent="0.25">
      <c r="A2" s="226" t="s">
        <v>611</v>
      </c>
      <c r="B2" s="238" t="s">
        <v>612</v>
      </c>
      <c r="C2" s="227" t="s">
        <v>196</v>
      </c>
      <c r="D2" s="227">
        <f>'New PIMS Refresh Schedule'!B8</f>
        <v>45863</v>
      </c>
      <c r="E2" s="227" t="s">
        <v>196</v>
      </c>
      <c r="F2" s="227" t="s">
        <v>196</v>
      </c>
      <c r="G2" s="227" t="s">
        <v>611</v>
      </c>
      <c r="H2" s="227" t="str">
        <f t="shared" ref="H2:H33" si="0">TEXT(D2, "mmmm yyyy")</f>
        <v>July 2025</v>
      </c>
    </row>
    <row r="3" spans="1:8" x14ac:dyDescent="0.25">
      <c r="A3" s="226" t="s">
        <v>611</v>
      </c>
      <c r="B3" s="238" t="s">
        <v>612</v>
      </c>
      <c r="C3" s="227" t="s">
        <v>196</v>
      </c>
      <c r="D3" s="227">
        <f>'New PIMS Refresh Schedule'!B9</f>
        <v>45877</v>
      </c>
      <c r="E3" s="227" t="s">
        <v>196</v>
      </c>
      <c r="F3" s="227" t="s">
        <v>196</v>
      </c>
      <c r="G3" s="227" t="s">
        <v>611</v>
      </c>
      <c r="H3" s="227" t="str">
        <f t="shared" si="0"/>
        <v>August 2025</v>
      </c>
    </row>
    <row r="4" spans="1:8" x14ac:dyDescent="0.25">
      <c r="A4" s="226" t="s">
        <v>611</v>
      </c>
      <c r="B4" s="238" t="s">
        <v>612</v>
      </c>
      <c r="C4" s="227" t="s">
        <v>196</v>
      </c>
      <c r="D4" s="227">
        <f>'New PIMS Refresh Schedule'!B10</f>
        <v>45891</v>
      </c>
      <c r="E4" s="227" t="s">
        <v>196</v>
      </c>
      <c r="F4" s="227" t="s">
        <v>196</v>
      </c>
      <c r="G4" s="227" t="s">
        <v>611</v>
      </c>
      <c r="H4" s="227" t="str">
        <f t="shared" si="0"/>
        <v>August 2025</v>
      </c>
    </row>
    <row r="5" spans="1:8" ht="31.5" x14ac:dyDescent="0.25">
      <c r="A5" s="226" t="s">
        <v>59</v>
      </c>
      <c r="B5" s="226" t="str">
        <f>VLOOKUP(A5, 'New SY MASTER'!$B$9:$R$92, 3, FALSE)</f>
        <v>Title III Professional Development
    Activities</v>
      </c>
      <c r="C5" s="227">
        <f>VLOOKUP(A5, 'New SY MASTER'!$B$9:$R$92, 13, FALSE)</f>
        <v>45820</v>
      </c>
      <c r="D5" s="227">
        <f>VLOOKUP(A5, 'New SY MASTER'!$B$9:$R$92, 14, FALSE)</f>
        <v>45897</v>
      </c>
      <c r="E5" s="227" t="str">
        <f>VLOOKUP(A5, 'New SY MASTER'!$B$9:$V$92, 20, FALSE)</f>
        <v>Y</v>
      </c>
      <c r="F5" s="227" t="str">
        <f>VLOOKUP(A5, 'New SY MASTER'!$B$9:$V$92, 21, FALSE)</f>
        <v>N</v>
      </c>
      <c r="G5" s="227" t="str">
        <f>VLOOKUP(A5, 'New SY MASTER'!$B$9:$T$92, 19, FALSE)</f>
        <v>Standard Collection</v>
      </c>
      <c r="H5" s="257" t="str">
        <f t="shared" si="0"/>
        <v>August 2025</v>
      </c>
    </row>
    <row r="6" spans="1:8" x14ac:dyDescent="0.25">
      <c r="A6" s="226" t="s">
        <v>57</v>
      </c>
      <c r="B6" s="226" t="str">
        <f>VLOOKUP(A6, 'New SY MASTER'!$B$9:$R$92, 3, FALSE)</f>
        <v xml:space="preserve">Title I Student Participation </v>
      </c>
      <c r="C6" s="227">
        <f>VLOOKUP(A6, 'New SY MASTER'!$B$9:$R$92, 13, FALSE)</f>
        <v>45818</v>
      </c>
      <c r="D6" s="227">
        <f>VLOOKUP(A6, 'New SY MASTER'!$B$9:$R$92, 14, FALSE)</f>
        <v>45899</v>
      </c>
      <c r="E6" s="227" t="str">
        <f>VLOOKUP(A6, 'New SY MASTER'!$B$9:$V$92, 20, FALSE)</f>
        <v>Y</v>
      </c>
      <c r="F6" s="227" t="str">
        <f>VLOOKUP(A6, 'New SY MASTER'!$B$9:$V$92, 21, FALSE)</f>
        <v>N</v>
      </c>
      <c r="G6" s="227" t="str">
        <f>VLOOKUP(A6, 'New SY MASTER'!$B$9:$T$92, 19, FALSE)</f>
        <v>Standard Collection</v>
      </c>
      <c r="H6" s="257" t="str">
        <f t="shared" si="0"/>
        <v>August 2025</v>
      </c>
    </row>
    <row r="7" spans="1:8" x14ac:dyDescent="0.25">
      <c r="A7" s="226" t="s">
        <v>58</v>
      </c>
      <c r="B7" s="226" t="str">
        <f>VLOOKUP(A7, 'New SY MASTER'!$B$9:$R$92, 3, FALSE)</f>
        <v xml:space="preserve">Interscholastic Athletic Opportunities </v>
      </c>
      <c r="C7" s="227">
        <f>VLOOKUP(A7, 'New SY MASTER'!$B$9:$R$92, 13, FALSE)</f>
        <v>45821</v>
      </c>
      <c r="D7" s="227">
        <f>VLOOKUP(A7, 'New SY MASTER'!$B$9:$R$92, 14, FALSE)</f>
        <v>45899</v>
      </c>
      <c r="E7" s="227" t="str">
        <f>VLOOKUP(A7, 'New SY MASTER'!$B$9:$V$92, 20, FALSE)</f>
        <v>Y</v>
      </c>
      <c r="F7" s="227" t="str">
        <f>VLOOKUP(A7, 'New SY MASTER'!$B$9:$V$92, 21, FALSE)</f>
        <v>Y</v>
      </c>
      <c r="G7" s="227" t="str">
        <f>VLOOKUP(A7, 'New SY MASTER'!$B$9:$T$92, 19, FALSE)</f>
        <v>Standard Collection</v>
      </c>
      <c r="H7" s="257" t="str">
        <f t="shared" si="0"/>
        <v>August 2025</v>
      </c>
    </row>
    <row r="8" spans="1:8" ht="31.5" x14ac:dyDescent="0.25">
      <c r="A8" s="226" t="s">
        <v>443</v>
      </c>
      <c r="B8" s="226" t="str">
        <f>VLOOKUP(A8, 'New SY MASTER'!$B$9:$R$92, 3, FALSE)</f>
        <v>Students Home Schooled or Privately Tutored during the prior school year</v>
      </c>
      <c r="C8" s="227">
        <f>VLOOKUP(A8, 'New SY MASTER'!$B$9:$R$92, 13, FALSE)</f>
        <v>45821</v>
      </c>
      <c r="D8" s="227">
        <f>VLOOKUP(A8, 'New SY MASTER'!$B$9:$R$92, 14, FALSE)</f>
        <v>45899</v>
      </c>
      <c r="E8" s="227" t="str">
        <f>VLOOKUP(A8, 'New SY MASTER'!$B$9:$V$92, 20, FALSE)</f>
        <v>Y</v>
      </c>
      <c r="F8" s="227" t="str">
        <f>VLOOKUP(A8, 'New SY MASTER'!$B$9:$V$92, 21, FALSE)</f>
        <v>Y</v>
      </c>
      <c r="G8" s="227" t="str">
        <f>VLOOKUP(A8, 'New SY MASTER'!$B$9:$T$92, 19, FALSE)</f>
        <v>Standard Collection</v>
      </c>
      <c r="H8" s="257" t="str">
        <f t="shared" si="0"/>
        <v>August 2025</v>
      </c>
    </row>
    <row r="9" spans="1:8" x14ac:dyDescent="0.25">
      <c r="A9" s="226" t="s">
        <v>56</v>
      </c>
      <c r="B9" s="226" t="str">
        <f>VLOOKUP(A9, 'New SY MASTER'!$B$9:$R$92, 3, FALSE)</f>
        <v>Child Accounting End-of-Year Collection</v>
      </c>
      <c r="C9" s="227">
        <f>VLOOKUP(A9, 'New SY MASTER'!$B$9:$R$92, 13, FALSE)</f>
        <v>45817</v>
      </c>
      <c r="D9" s="227">
        <f>VLOOKUP(A9, 'New SY MASTER'!$B$9:$R$92, 14, FALSE)</f>
        <v>45900</v>
      </c>
      <c r="E9" s="227" t="str">
        <f>VLOOKUP(A9, 'New SY MASTER'!$B$9:$V$92, 20, FALSE)</f>
        <v>Y</v>
      </c>
      <c r="F9" s="227" t="str">
        <f>VLOOKUP(A9, 'New SY MASTER'!$B$9:$V$92, 21, FALSE)</f>
        <v>Y</v>
      </c>
      <c r="G9" s="227" t="str">
        <f>VLOOKUP(A9, 'New SY MASTER'!$B$9:$T$92, 19, FALSE)</f>
        <v>Standard Collection</v>
      </c>
      <c r="H9" s="257" t="str">
        <f t="shared" si="0"/>
        <v>August 2025</v>
      </c>
    </row>
    <row r="10" spans="1:8" x14ac:dyDescent="0.25">
      <c r="A10" s="226" t="s">
        <v>611</v>
      </c>
      <c r="B10" s="238" t="s">
        <v>612</v>
      </c>
      <c r="C10" s="227" t="s">
        <v>196</v>
      </c>
      <c r="D10" s="227">
        <f>'New PIMS Refresh Schedule'!B11</f>
        <v>45905</v>
      </c>
      <c r="E10" s="227" t="s">
        <v>196</v>
      </c>
      <c r="F10" s="227" t="s">
        <v>196</v>
      </c>
      <c r="G10" s="227" t="s">
        <v>611</v>
      </c>
      <c r="H10" s="227" t="str">
        <f t="shared" si="0"/>
        <v>September 2025</v>
      </c>
    </row>
    <row r="11" spans="1:8" ht="47.25" x14ac:dyDescent="0.25">
      <c r="A11" s="226" t="str">
        <f>VLOOKUP(B11, 'New SY MASTER'!$C$2:$V$102, 17, FALSE)</f>
        <v>(a) C6 Student Updates 2025-26
(b) C6 Staff Updates 2025-26</v>
      </c>
      <c r="B11" s="177" t="s">
        <v>594</v>
      </c>
      <c r="C11" s="227" t="str">
        <f>VLOOKUP(B11, 'New SY MASTER'!$C$2:$V$84, 9, FALSE)</f>
        <v>N/A</v>
      </c>
      <c r="D11" s="227">
        <f>VLOOKUP(B11, 'New SY MASTER'!$C$2:$V$84, 10, FALSE)</f>
        <v>45908</v>
      </c>
      <c r="E11" s="227" t="str">
        <f>VLOOKUP(B11, 'New SY MASTER'!$C$2:$V$84, 19, FALSE)</f>
        <v>N</v>
      </c>
      <c r="F11" s="227" t="str">
        <f>VLOOKUP(B11, 'New SY MASTER'!$C$2:$V$84, 20, FALSE)</f>
        <v>N</v>
      </c>
      <c r="G11" s="227" t="str">
        <f>VLOOKUP(B11, 'New SY MASTER'!$C$2:$V$84, 18, FALSE)</f>
        <v>Data Pull</v>
      </c>
      <c r="H11" s="227" t="str">
        <f t="shared" si="0"/>
        <v>September 2025</v>
      </c>
    </row>
    <row r="12" spans="1:8" ht="31.5" x14ac:dyDescent="0.25">
      <c r="A12" s="226" t="str">
        <f>VLOOKUP(B12, 'New SY MASTER'!$C$2:$V$102, 17, FALSE)</f>
        <v>C6 Teacher Student Linkages 2025-26</v>
      </c>
      <c r="B12" s="279" t="s">
        <v>593</v>
      </c>
      <c r="C12" s="227" t="str">
        <f>VLOOKUP(B12, 'New SY MASTER'!$C$2:$V$84, 12, FALSE)</f>
        <v>Open Through</v>
      </c>
      <c r="D12" s="227">
        <f>VLOOKUP(B12, 'New SY MASTER'!$C$2:$V$84, 13, FALSE)</f>
        <v>45908</v>
      </c>
      <c r="E12" s="227" t="str">
        <f>VLOOKUP(B12, 'New SY MASTER'!$C$2:$V$84, 19, FALSE)</f>
        <v>N</v>
      </c>
      <c r="F12" s="227" t="str">
        <f>VLOOKUP(B12, 'New SY MASTER'!$C$2:$V$84, 20, FALSE)</f>
        <v>N</v>
      </c>
      <c r="G12" s="227" t="str">
        <f>VLOOKUP(B12, 'New SY MASTER'!$C$2:$V$84, 18, FALSE)</f>
        <v>Standard Collection</v>
      </c>
      <c r="H12" s="227" t="str">
        <f t="shared" si="0"/>
        <v>September 2025</v>
      </c>
    </row>
    <row r="13" spans="1:8" x14ac:dyDescent="0.25">
      <c r="A13" s="226" t="s">
        <v>611</v>
      </c>
      <c r="B13" s="238" t="s">
        <v>612</v>
      </c>
      <c r="C13" s="227" t="s">
        <v>196</v>
      </c>
      <c r="D13" s="227">
        <f>'New PIMS Refresh Schedule'!B12</f>
        <v>45919</v>
      </c>
      <c r="E13" s="227" t="s">
        <v>196</v>
      </c>
      <c r="F13" s="227" t="s">
        <v>196</v>
      </c>
      <c r="G13" s="227" t="s">
        <v>611</v>
      </c>
      <c r="H13" s="227" t="str">
        <f t="shared" si="0"/>
        <v>September 2025</v>
      </c>
    </row>
    <row r="14" spans="1:8" x14ac:dyDescent="0.25">
      <c r="A14" s="226" t="s">
        <v>611</v>
      </c>
      <c r="B14" s="258" t="s">
        <v>612</v>
      </c>
      <c r="C14" s="227" t="s">
        <v>196</v>
      </c>
      <c r="D14" s="227">
        <f>'New PIMS Refresh Schedule'!B13</f>
        <v>45926</v>
      </c>
      <c r="E14" s="227" t="s">
        <v>196</v>
      </c>
      <c r="F14" s="227" t="s">
        <v>196</v>
      </c>
      <c r="G14" s="227" t="s">
        <v>611</v>
      </c>
      <c r="H14" s="227" t="str">
        <f t="shared" si="0"/>
        <v>September 2025</v>
      </c>
    </row>
    <row r="15" spans="1:8" x14ac:dyDescent="0.25">
      <c r="A15" s="226" t="str">
        <f>VLOOKUP(B15, 'New SY MASTER'!$C$2:$V$102, 17, FALSE)</f>
        <v>C6 Student Updates 2025-26</v>
      </c>
      <c r="B15" s="238" t="s">
        <v>88</v>
      </c>
      <c r="C15" s="227">
        <f>VLOOKUP(B15, 'New SY MASTER'!$C$2:$V$84, 9, FALSE)</f>
        <v>45936</v>
      </c>
      <c r="D15" s="227">
        <f>VLOOKUP(B15, 'New SY MASTER'!$C$2:$V$84, 10, FALSE)</f>
        <v>45936</v>
      </c>
      <c r="E15" s="227" t="str">
        <f>VLOOKUP(B15, 'New SY MASTER'!$C$2:$V$84, 19, FALSE)</f>
        <v>N</v>
      </c>
      <c r="F15" s="227" t="str">
        <f>VLOOKUP(B15, 'New SY MASTER'!$C$2:$V$84, 20, FALSE)</f>
        <v>Y</v>
      </c>
      <c r="G15" s="227" t="str">
        <f>VLOOKUP(B15, 'New SY MASTER'!$C$2:$V$84, 18, FALSE)</f>
        <v>Internal Snapshot</v>
      </c>
      <c r="H15" s="227" t="str">
        <f t="shared" si="0"/>
        <v>October 2025</v>
      </c>
    </row>
    <row r="16" spans="1:8" ht="47.25" x14ac:dyDescent="0.25">
      <c r="A16" s="226" t="str">
        <f>VLOOKUP(B16, 'New SY MASTER'!$C$2:$V$102, 17, FALSE)</f>
        <v>(a) C6 Student Updates 2025-26
(b) C6 Staff Updates 2025-26</v>
      </c>
      <c r="B16" s="177" t="s">
        <v>596</v>
      </c>
      <c r="C16" s="227" t="str">
        <f>VLOOKUP(B16, 'New SY MASTER'!$C$2:$V$84, 9, FALSE)</f>
        <v>N/A</v>
      </c>
      <c r="D16" s="227">
        <f>VLOOKUP(B16, 'New SY MASTER'!$C$2:$V$84, 10, FALSE)</f>
        <v>45936</v>
      </c>
      <c r="E16" s="227" t="str">
        <f>VLOOKUP(B16, 'New SY MASTER'!$C$2:$V$84, 19, FALSE)</f>
        <v>N</v>
      </c>
      <c r="F16" s="227" t="str">
        <f>VLOOKUP(B16, 'New SY MASTER'!$C$2:$V$84, 20, FALSE)</f>
        <v>N</v>
      </c>
      <c r="G16" s="227" t="str">
        <f>VLOOKUP(B16, 'New SY MASTER'!$C$2:$V$84, 18, FALSE)</f>
        <v>Data Pull</v>
      </c>
      <c r="H16" s="227" t="str">
        <f t="shared" si="0"/>
        <v>October 2025</v>
      </c>
    </row>
    <row r="17" spans="1:8" ht="31.5" x14ac:dyDescent="0.25">
      <c r="A17" s="226" t="str">
        <f>VLOOKUP(B17, 'New SY MASTER'!$C$2:$V$102, 17, FALSE)</f>
        <v>C6 Teacher Student Linkages 2025-26</v>
      </c>
      <c r="B17" s="279" t="s">
        <v>587</v>
      </c>
      <c r="C17" s="227" t="str">
        <f>VLOOKUP(B17, 'New SY MASTER'!$C$2:$V$84, 12, FALSE)</f>
        <v>Open Through</v>
      </c>
      <c r="D17" s="227">
        <f>VLOOKUP(B17, 'New SY MASTER'!$C$2:$V$84, 13, FALSE)</f>
        <v>45936</v>
      </c>
      <c r="E17" s="227" t="str">
        <f>VLOOKUP(B17, 'New SY MASTER'!$C$2:$V$84, 19, FALSE)</f>
        <v>N</v>
      </c>
      <c r="F17" s="227" t="str">
        <f>VLOOKUP(B17, 'New SY MASTER'!$C$2:$V$84, 20, FALSE)</f>
        <v>N</v>
      </c>
      <c r="G17" s="227" t="str">
        <f>VLOOKUP(B17, 'New SY MASTER'!$C$2:$V$84, 18, FALSE)</f>
        <v>Standard Collection</v>
      </c>
      <c r="H17" s="227" t="str">
        <f t="shared" si="0"/>
        <v>October 2025</v>
      </c>
    </row>
    <row r="18" spans="1:8" x14ac:dyDescent="0.25">
      <c r="A18" s="226" t="s">
        <v>677</v>
      </c>
      <c r="B18" s="226" t="str">
        <f>VLOOKUP(A18, 'New SY MASTER'!$B$9:$R$92, 3, FALSE)</f>
        <v>Student Teachers</v>
      </c>
      <c r="C18" s="227">
        <f>VLOOKUP(A18, 'New SY MASTER'!$B$9:$R$92, 13, FALSE)</f>
        <v>45931</v>
      </c>
      <c r="D18" s="227">
        <f>VLOOKUP(A18, 'New SY MASTER'!$B$9:$R$92, 14, FALSE)</f>
        <v>45940</v>
      </c>
      <c r="E18" s="227" t="str">
        <f>VLOOKUP(A18, 'New SY MASTER'!$B$9:$V$92, 20, FALSE)</f>
        <v>Y</v>
      </c>
      <c r="F18" s="227" t="str">
        <f>VLOOKUP(A18, 'New SY MASTER'!$B$9:$V$92, 21, FALSE)</f>
        <v>N</v>
      </c>
      <c r="G18" s="227" t="str">
        <f>VLOOKUP(A18, 'New SY MASTER'!$B$9:$T$92, 19, FALSE)</f>
        <v>Standard Collection</v>
      </c>
      <c r="H18" s="257" t="str">
        <f t="shared" si="0"/>
        <v>October 2025</v>
      </c>
    </row>
    <row r="19" spans="1:8" x14ac:dyDescent="0.25">
      <c r="A19" s="226" t="str">
        <f>VLOOKUP(B19, 'New SY MASTER'!$C$2:$V$102, 17, FALSE)</f>
        <v>C1  Grad Drop Cohort 2024-25</v>
      </c>
      <c r="B19" s="226" t="s">
        <v>686</v>
      </c>
      <c r="C19" s="227">
        <f>VLOOKUP(B19, 'New SY MASTER'!$C$2:$V$84, 12, FALSE)</f>
        <v>45931</v>
      </c>
      <c r="D19" s="227">
        <f>VLOOKUP(B19, 'New SY MASTER'!$C$2:$V$84, 13, FALSE)</f>
        <v>45940</v>
      </c>
      <c r="E19" s="227" t="str">
        <f>VLOOKUP(B19, 'New SY MASTER'!$C$2:$V$84, 19, FALSE)</f>
        <v>Y</v>
      </c>
      <c r="F19" s="227" t="str">
        <f>VLOOKUP(B19, 'New SY MASTER'!$C$2:$V$84, 20, FALSE)</f>
        <v>Y</v>
      </c>
      <c r="G19" s="227" t="str">
        <f>VLOOKUP(B19, 'New SY MASTER'!$C$2:$V$84, 18, FALSE)</f>
        <v>Standard Collection</v>
      </c>
      <c r="H19" s="227" t="str">
        <f t="shared" si="0"/>
        <v>October 2025</v>
      </c>
    </row>
    <row r="20" spans="1:8" x14ac:dyDescent="0.25">
      <c r="A20" s="226" t="str">
        <f>VLOOKUP(B20, 'New SY MASTER'!$C$2:$V$102, 17, FALSE)</f>
        <v>C1  Grad Drop Cohort 2024-25</v>
      </c>
      <c r="B20" s="226" t="s">
        <v>687</v>
      </c>
      <c r="C20" s="227">
        <f>VLOOKUP(B20, 'New SY MASTER'!$C$2:$V$84, 12, FALSE)</f>
        <v>45931</v>
      </c>
      <c r="D20" s="227">
        <f>VLOOKUP(B20, 'New SY MASTER'!$C$2:$V$84, 13, FALSE)</f>
        <v>45940</v>
      </c>
      <c r="E20" s="227" t="str">
        <f>VLOOKUP(B20, 'New SY MASTER'!$C$2:$V$84, 19, FALSE)</f>
        <v>Y</v>
      </c>
      <c r="F20" s="227" t="str">
        <f>VLOOKUP(B20, 'New SY MASTER'!$C$2:$V$84, 20, FALSE)</f>
        <v>Y</v>
      </c>
      <c r="G20" s="227" t="str">
        <f>VLOOKUP(B20, 'New SY MASTER'!$C$2:$V$84, 18, FALSE)</f>
        <v>Standard Collection</v>
      </c>
      <c r="H20" s="227" t="str">
        <f t="shared" si="0"/>
        <v>October 2025</v>
      </c>
    </row>
    <row r="21" spans="1:8" x14ac:dyDescent="0.25">
      <c r="A21" s="226" t="s">
        <v>474</v>
      </c>
      <c r="B21" s="226" t="str">
        <f>VLOOKUP(A21, 'New SY MASTER'!$B$9:$R$92, 3, FALSE)</f>
        <v>Title III Nonpublic Student Count</v>
      </c>
      <c r="C21" s="227">
        <f>VLOOKUP(A21, 'New SY MASTER'!$B$9:$R$92, 13, FALSE)</f>
        <v>45931</v>
      </c>
      <c r="D21" s="227">
        <f>VLOOKUP(A21, 'New SY MASTER'!$B$9:$R$92, 14, FALSE)</f>
        <v>45940</v>
      </c>
      <c r="E21" s="227" t="str">
        <f>VLOOKUP(A21, 'New SY MASTER'!$B$9:$V$92, 20, FALSE)</f>
        <v>Y</v>
      </c>
      <c r="F21" s="227" t="str">
        <f>VLOOKUP(A21, 'New SY MASTER'!$B$9:$V$92, 21, FALSE)</f>
        <v>Y</v>
      </c>
      <c r="G21" s="227" t="str">
        <f>VLOOKUP(A21, 'New SY MASTER'!$B$9:$T$92, 19, FALSE)</f>
        <v>Standard Collection</v>
      </c>
      <c r="H21" s="257" t="str">
        <f t="shared" si="0"/>
        <v>October 2025</v>
      </c>
    </row>
    <row r="22" spans="1:8" ht="47.25" x14ac:dyDescent="0.25">
      <c r="A22" s="226" t="s">
        <v>475</v>
      </c>
      <c r="B22" s="226" t="str">
        <f>VLOOKUP(A22, 'New SY MASTER'!$B$9:$R$92, 3, FALSE)</f>
        <v>(a) Professional Personnel
(b) Support Personnel
(c) EL Coordinator</v>
      </c>
      <c r="C22" s="227">
        <f>VLOOKUP(A23, 'New SY MASTER'!$B$9:$R$92, 13, FALSE)</f>
        <v>45931</v>
      </c>
      <c r="D22" s="227">
        <f>VLOOKUP(A22, 'New SY MASTER'!$B$9:$R$92, 14, FALSE)</f>
        <v>45940</v>
      </c>
      <c r="E22" s="227" t="str">
        <f>VLOOKUP(A22, 'New SY MASTER'!$B$9:$V$92, 20, FALSE)</f>
        <v>Y</v>
      </c>
      <c r="F22" s="227" t="str">
        <f>VLOOKUP(A22, 'New SY MASTER'!$B$9:$V$92, 21, FALSE)</f>
        <v>Y</v>
      </c>
      <c r="G22" s="227" t="str">
        <f>VLOOKUP(A22, 'New SY MASTER'!$B$9:$T$92, 19, FALSE)</f>
        <v>Standard Collection</v>
      </c>
      <c r="H22" s="257" t="str">
        <f t="shared" si="0"/>
        <v>October 2025</v>
      </c>
    </row>
    <row r="23" spans="1:8" ht="31.5" x14ac:dyDescent="0.25">
      <c r="A23" s="226" t="s">
        <v>476</v>
      </c>
      <c r="B23" s="226" t="str">
        <f>VLOOKUP(A23, 'New SY MASTER'!$B$9:$R$92, 3, FALSE)</f>
        <v>Professional Staff Vacancy</v>
      </c>
      <c r="C23" s="227">
        <f>VLOOKUP(A23, 'New SY MASTER'!$B$9:$R$92, 13, FALSE)</f>
        <v>45931</v>
      </c>
      <c r="D23" s="227">
        <f>VLOOKUP(A23, 'New SY MASTER'!$B$9:$R$92, 14, FALSE)</f>
        <v>45940</v>
      </c>
      <c r="E23" s="227" t="str">
        <f>VLOOKUP(A23, 'New SY MASTER'!$B$9:$V$92, 20, FALSE)</f>
        <v>Y</v>
      </c>
      <c r="F23" s="227" t="str">
        <f>VLOOKUP(A23, 'New SY MASTER'!$B$9:$V$92, 21, FALSE)</f>
        <v>Y</v>
      </c>
      <c r="G23" s="227" t="str">
        <f>VLOOKUP(A23, 'New SY MASTER'!$B$9:$T$92, 19, FALSE)</f>
        <v>Standard Collection</v>
      </c>
      <c r="H23" s="257" t="str">
        <f t="shared" si="0"/>
        <v>October 2025</v>
      </c>
    </row>
    <row r="24" spans="1:8" ht="31.5" x14ac:dyDescent="0.25">
      <c r="A24" s="226" t="s">
        <v>506</v>
      </c>
      <c r="B24" s="226" t="str">
        <f>VLOOKUP(A24, 'New SY MASTER'!$B$9:$R$92, 3, FALSE)</f>
        <v>Special Education Act 16 -- Services cost per student</v>
      </c>
      <c r="C24" s="227">
        <f>VLOOKUP(A24, 'New SY MASTER'!$B$9:$R$92, 13, FALSE)</f>
        <v>45931</v>
      </c>
      <c r="D24" s="227">
        <f>VLOOKUP(A24, 'New SY MASTER'!$B$9:$R$92, 14, FALSE)</f>
        <v>45940</v>
      </c>
      <c r="E24" s="227" t="str">
        <f>VLOOKUP(A24, 'New SY MASTER'!$B$9:$V$92, 20, FALSE)</f>
        <v>Y</v>
      </c>
      <c r="F24" s="227" t="str">
        <f>VLOOKUP(A24, 'New SY MASTER'!$B$9:$V$92, 21, FALSE)</f>
        <v>N</v>
      </c>
      <c r="G24" s="227" t="str">
        <f>VLOOKUP(A24, 'New SY MASTER'!$B$9:$T$92, 19, FALSE)</f>
        <v>Standard Collection</v>
      </c>
      <c r="H24" s="257" t="str">
        <f t="shared" si="0"/>
        <v>October 2025</v>
      </c>
    </row>
    <row r="25" spans="1:8" ht="31.5" x14ac:dyDescent="0.25">
      <c r="A25" s="226" t="s">
        <v>472</v>
      </c>
      <c r="B25" s="226" t="str">
        <f>VLOOKUP(A25, 'New SY MASTER'!$B$9:$R$92, 3, FALSE)</f>
        <v>(a) Student (October 1)
(b) Programs</v>
      </c>
      <c r="C25" s="227">
        <f>VLOOKUP(A25, 'New SY MASTER'!$B$9:$R$92, 13, FALSE)</f>
        <v>45931</v>
      </c>
      <c r="D25" s="227">
        <f>VLOOKUP(A25, 'New SY MASTER'!$B$9:$R$92, 14, FALSE)</f>
        <v>45940</v>
      </c>
      <c r="E25" s="227" t="str">
        <f>VLOOKUP(A25, 'New SY MASTER'!$B$9:$V$92, 20, FALSE)</f>
        <v>Y</v>
      </c>
      <c r="F25" s="227" t="str">
        <f>VLOOKUP(A25, 'New SY MASTER'!$B$9:$V$92, 21, FALSE)</f>
        <v>Y</v>
      </c>
      <c r="G25" s="227" t="str">
        <f>VLOOKUP(A25, 'New SY MASTER'!$B$9:$T$92, 19, FALSE)</f>
        <v>Standard Collection</v>
      </c>
      <c r="H25" s="257" t="str">
        <f t="shared" si="0"/>
        <v>October 2025</v>
      </c>
    </row>
    <row r="26" spans="1:8" ht="31.5" x14ac:dyDescent="0.25">
      <c r="A26" s="226" t="s">
        <v>473</v>
      </c>
      <c r="B26" s="226" t="str">
        <f>VLOOKUP(A26, 'New SY MASTER'!$B$9:$R$92, 3, FALSE)</f>
        <v>Child Accounting SD &amp; CS (kindergarten starting age)</v>
      </c>
      <c r="C26" s="227">
        <f>VLOOKUP(A26, 'New SY MASTER'!$B$9:$R$92, 13, FALSE)</f>
        <v>45931</v>
      </c>
      <c r="D26" s="227">
        <f>VLOOKUP(A26, 'New SY MASTER'!$B$9:$R$92, 14, FALSE)</f>
        <v>45940</v>
      </c>
      <c r="E26" s="227" t="str">
        <f>VLOOKUP(A26, 'New SY MASTER'!$B$9:$V$92, 20, FALSE)</f>
        <v>Y</v>
      </c>
      <c r="F26" s="227" t="str">
        <f>VLOOKUP(A26, 'New SY MASTER'!$B$9:$V$92, 21, FALSE)</f>
        <v>N</v>
      </c>
      <c r="G26" s="227" t="str">
        <f>VLOOKUP(A26, 'New SY MASTER'!$B$9:$T$92, 19, FALSE)</f>
        <v>Standard Collection</v>
      </c>
      <c r="H26" s="257" t="str">
        <f t="shared" si="0"/>
        <v>October 2025</v>
      </c>
    </row>
    <row r="27" spans="1:8" x14ac:dyDescent="0.25">
      <c r="A27" s="226" t="s">
        <v>611</v>
      </c>
      <c r="B27" s="238" t="s">
        <v>612</v>
      </c>
      <c r="C27" s="227" t="s">
        <v>196</v>
      </c>
      <c r="D27" s="227">
        <f>'New PIMS Refresh Schedule'!B14</f>
        <v>45947</v>
      </c>
      <c r="E27" s="227" t="s">
        <v>196</v>
      </c>
      <c r="F27" s="227" t="s">
        <v>196</v>
      </c>
      <c r="G27" s="227" t="s">
        <v>611</v>
      </c>
      <c r="H27" s="227" t="str">
        <f t="shared" si="0"/>
        <v>October 2025</v>
      </c>
    </row>
    <row r="28" spans="1:8" x14ac:dyDescent="0.25">
      <c r="A28" s="226" t="s">
        <v>611</v>
      </c>
      <c r="B28" s="238" t="s">
        <v>612</v>
      </c>
      <c r="C28" s="227" t="s">
        <v>196</v>
      </c>
      <c r="D28" s="227">
        <f>'New PIMS Refresh Schedule'!B15</f>
        <v>45961</v>
      </c>
      <c r="E28" s="227" t="s">
        <v>196</v>
      </c>
      <c r="F28" s="227" t="s">
        <v>196</v>
      </c>
      <c r="G28" s="227" t="s">
        <v>611</v>
      </c>
      <c r="H28" s="227" t="str">
        <f t="shared" si="0"/>
        <v>October 2025</v>
      </c>
    </row>
    <row r="29" spans="1:8" ht="42.6" customHeight="1" x14ac:dyDescent="0.25">
      <c r="A29" s="226" t="s">
        <v>499</v>
      </c>
      <c r="B29" s="226" t="str">
        <f>VLOOKUP(A29, 'New SY MASTER'!$B$9:$R$92, 3, FALSE)</f>
        <v>Act 35</v>
      </c>
      <c r="C29" s="227">
        <f>VLOOKUP(A29, 'New SY MASTER'!$B$9:$R$92, 13, FALSE)</f>
        <v>45931</v>
      </c>
      <c r="D29" s="227">
        <f>VLOOKUP(A29, 'New SY MASTER'!$B$9:$R$92, 14, FALSE)</f>
        <v>45964</v>
      </c>
      <c r="E29" s="227" t="str">
        <f>VLOOKUP(A29, 'New SY MASTER'!$B$9:$V$92, 20, FALSE)</f>
        <v>Y</v>
      </c>
      <c r="F29" s="227" t="str">
        <f>VLOOKUP(A29, 'New SY MASTER'!$B$9:$V$92, 21, FALSE)</f>
        <v>Y</v>
      </c>
      <c r="G29" s="227" t="str">
        <f>VLOOKUP(A29, 'New SY MASTER'!$B$9:$T$92, 19, FALSE)</f>
        <v>Standard Collection</v>
      </c>
      <c r="H29" s="257" t="str">
        <f t="shared" si="0"/>
        <v>November 2025</v>
      </c>
    </row>
    <row r="30" spans="1:8" ht="63" x14ac:dyDescent="0.25">
      <c r="A30" s="226" t="str">
        <f>VLOOKUP(B30, 'New SY MASTER'!$C$2:$V$102, 17, FALSE)</f>
        <v>(a) C6 Student Updates 2025-26
(b) C6 Staff Updates 2025-26
(c) C6 Staff Updates 2025-26</v>
      </c>
      <c r="B30" s="177" t="s">
        <v>598</v>
      </c>
      <c r="C30" s="227" t="str">
        <f>VLOOKUP(B30, 'New SY MASTER'!$C$2:$V$84, 9, FALSE)</f>
        <v>N/A</v>
      </c>
      <c r="D30" s="227">
        <f>VLOOKUP(B30, 'New SY MASTER'!$C$2:$V$84, 10, FALSE)</f>
        <v>45967</v>
      </c>
      <c r="E30" s="227" t="str">
        <f>VLOOKUP(B30, 'New SY MASTER'!$C$2:$V$84, 19, FALSE)</f>
        <v>N</v>
      </c>
      <c r="F30" s="227" t="str">
        <f>VLOOKUP(B30, 'New SY MASTER'!$C$2:$V$84, 20, FALSE)</f>
        <v>N</v>
      </c>
      <c r="G30" s="227" t="str">
        <f>VLOOKUP(B30, 'New SY MASTER'!$C$2:$V$84, 18, FALSE)</f>
        <v>Data Pull</v>
      </c>
      <c r="H30" s="227" t="str">
        <f t="shared" si="0"/>
        <v>November 2025</v>
      </c>
    </row>
    <row r="31" spans="1:8" ht="31.5" x14ac:dyDescent="0.25">
      <c r="A31" s="226" t="str">
        <f>VLOOKUP(B31, 'New SY MASTER'!$C$2:$V$102, 17, FALSE)</f>
        <v>C6 Teacher Student Linkages 2025-26</v>
      </c>
      <c r="B31" s="279" t="s">
        <v>588</v>
      </c>
      <c r="C31" s="227" t="str">
        <f>VLOOKUP(B31, 'New SY MASTER'!$C$2:$V$84, 12, FALSE)</f>
        <v>Open Through</v>
      </c>
      <c r="D31" s="227">
        <f>VLOOKUP(B31, 'New SY MASTER'!$C$2:$V$84, 13, FALSE)</f>
        <v>45967</v>
      </c>
      <c r="E31" s="227" t="str">
        <f>VLOOKUP(B31, 'New SY MASTER'!$C$2:$V$84, 19, FALSE)</f>
        <v>N</v>
      </c>
      <c r="F31" s="227" t="str">
        <f>VLOOKUP(B31, 'New SY MASTER'!$C$2:$V$84, 20, FALSE)</f>
        <v>N</v>
      </c>
      <c r="G31" s="227" t="str">
        <f>VLOOKUP(B31, 'New SY MASTER'!$C$2:$V$84, 18, FALSE)</f>
        <v>Standard Collection</v>
      </c>
      <c r="H31" s="227" t="str">
        <f t="shared" si="0"/>
        <v>November 2025</v>
      </c>
    </row>
    <row r="32" spans="1:8" ht="31.5" x14ac:dyDescent="0.25">
      <c r="A32" s="226" t="str">
        <f>VLOOKUP(B32, 'New SY MASTER'!C13:V95, 17, FALSE)</f>
        <v>C6 Student Updates 2025-26</v>
      </c>
      <c r="B32" s="238" t="s">
        <v>582</v>
      </c>
      <c r="C32" s="227">
        <f>VLOOKUP(B32, 'New SY MASTER'!$C$2:$V$84, 9, FALSE)</f>
        <v>45967</v>
      </c>
      <c r="D32" s="227">
        <f>VLOOKUP(B32, 'New SY MASTER'!$C$2:$V$84, 10, FALSE)</f>
        <v>45967</v>
      </c>
      <c r="E32" s="227" t="str">
        <f>VLOOKUP(B32, 'New SY MASTER'!$C$2:$V$84, 19, FALSE)</f>
        <v>N</v>
      </c>
      <c r="F32" s="227" t="str">
        <f>VLOOKUP(B32, 'New SY MASTER'!$C$2:$V$84, 20, FALSE)</f>
        <v>N</v>
      </c>
      <c r="G32" s="227" t="str">
        <f>VLOOKUP(B32, 'New SY MASTER'!$C$2:$V$84, 18, FALSE)</f>
        <v>Internal Snapshot</v>
      </c>
      <c r="H32" s="227" t="str">
        <f t="shared" si="0"/>
        <v>November 2025</v>
      </c>
    </row>
    <row r="33" spans="1:10" x14ac:dyDescent="0.25">
      <c r="A33" s="226" t="s">
        <v>611</v>
      </c>
      <c r="B33" s="238" t="s">
        <v>612</v>
      </c>
      <c r="C33" s="227" t="s">
        <v>196</v>
      </c>
      <c r="D33" s="227">
        <f>'New PIMS Refresh Schedule'!B16</f>
        <v>45975</v>
      </c>
      <c r="E33" s="227" t="s">
        <v>196</v>
      </c>
      <c r="F33" s="227" t="s">
        <v>196</v>
      </c>
      <c r="G33" s="227" t="s">
        <v>611</v>
      </c>
      <c r="H33" s="227" t="str">
        <f t="shared" si="0"/>
        <v>November 2025</v>
      </c>
    </row>
    <row r="34" spans="1:10" x14ac:dyDescent="0.25">
      <c r="A34" s="226" t="s">
        <v>611</v>
      </c>
      <c r="B34" s="238" t="s">
        <v>612</v>
      </c>
      <c r="C34" s="227" t="s">
        <v>196</v>
      </c>
      <c r="D34" s="227">
        <f>'New PIMS Refresh Schedule'!B17</f>
        <v>45982</v>
      </c>
      <c r="E34" s="227" t="s">
        <v>196</v>
      </c>
      <c r="F34" s="227" t="s">
        <v>196</v>
      </c>
      <c r="G34" s="227" t="s">
        <v>611</v>
      </c>
      <c r="H34" s="227" t="str">
        <f t="shared" ref="H34:H65" si="1">TEXT(D34, "mmmm yyyy")</f>
        <v>November 2025</v>
      </c>
    </row>
    <row r="35" spans="1:10" ht="47.25" x14ac:dyDescent="0.25">
      <c r="A35" s="226" t="str">
        <f>VLOOKUP(B35, 'New SY MASTER'!$C$2:$V$102, 17, FALSE)</f>
        <v>(a) C6 Student Updates 2025-26
(b) C6 Staff Updates 2025-26</v>
      </c>
      <c r="B35" s="177" t="s">
        <v>599</v>
      </c>
      <c r="C35" s="227" t="str">
        <f>VLOOKUP(B35, 'New SY MASTER'!$C$2:$V$84, 9, FALSE)</f>
        <v>N/A</v>
      </c>
      <c r="D35" s="227">
        <f>VLOOKUP(B35, 'New SY MASTER'!$C$2:$V$84, 10, FALSE)</f>
        <v>45992</v>
      </c>
      <c r="E35" s="227" t="str">
        <f>VLOOKUP(B35, 'New SY MASTER'!$C$2:$V$84, 19, FALSE)</f>
        <v>N</v>
      </c>
      <c r="F35" s="227" t="str">
        <f>VLOOKUP(B35, 'New SY MASTER'!$C$2:$V$84, 20, FALSE)</f>
        <v>N</v>
      </c>
      <c r="G35" s="227" t="str">
        <f>VLOOKUP(B35, 'New SY MASTER'!$C$2:$V$84, 18, FALSE)</f>
        <v>Data Pull</v>
      </c>
      <c r="H35" s="227" t="str">
        <f t="shared" si="1"/>
        <v>December 2025</v>
      </c>
    </row>
    <row r="36" spans="1:10" ht="31.5" x14ac:dyDescent="0.25">
      <c r="A36" s="226" t="str">
        <f>VLOOKUP(B36, 'New SY MASTER'!$C$2:$V$102, 17, FALSE)</f>
        <v>C6 Teacher Student Linkages 2025-26</v>
      </c>
      <c r="B36" s="279" t="s">
        <v>589</v>
      </c>
      <c r="C36" s="227" t="str">
        <f>VLOOKUP(B36, 'New SY MASTER'!$C$2:$V$84, 12, FALSE)</f>
        <v>Open Through</v>
      </c>
      <c r="D36" s="227">
        <f>VLOOKUP(B36, 'New SY MASTER'!$C$2:$V$84, 13, FALSE)</f>
        <v>45992</v>
      </c>
      <c r="E36" s="227" t="str">
        <f>VLOOKUP(B36, 'New SY MASTER'!$C$2:$V$84, 19, FALSE)</f>
        <v>N</v>
      </c>
      <c r="F36" s="227" t="str">
        <f>VLOOKUP(B36, 'New SY MASTER'!$C$2:$V$84, 20, FALSE)</f>
        <v>N</v>
      </c>
      <c r="G36" s="227" t="str">
        <f>VLOOKUP(B36, 'New SY MASTER'!$C$2:$V$84, 18, FALSE)</f>
        <v>Standard Collection</v>
      </c>
      <c r="H36" s="227" t="str">
        <f t="shared" si="1"/>
        <v>December 2025</v>
      </c>
    </row>
    <row r="37" spans="1:10" x14ac:dyDescent="0.25">
      <c r="A37" s="226" t="s">
        <v>611</v>
      </c>
      <c r="B37" s="238" t="s">
        <v>612</v>
      </c>
      <c r="C37" s="227" t="s">
        <v>196</v>
      </c>
      <c r="D37" s="227">
        <f>'New PIMS Refresh Schedule'!B18</f>
        <v>46003</v>
      </c>
      <c r="E37" s="227" t="s">
        <v>196</v>
      </c>
      <c r="F37" s="227" t="s">
        <v>196</v>
      </c>
      <c r="G37" s="227" t="s">
        <v>611</v>
      </c>
      <c r="H37" s="227" t="str">
        <f t="shared" si="1"/>
        <v>December 2025</v>
      </c>
    </row>
    <row r="38" spans="1:10" x14ac:dyDescent="0.25">
      <c r="A38" s="226" t="s">
        <v>611</v>
      </c>
      <c r="B38" s="238" t="s">
        <v>612</v>
      </c>
      <c r="C38" s="227" t="s">
        <v>196</v>
      </c>
      <c r="D38" s="227">
        <f>'New PIMS Refresh Schedule'!B19</f>
        <v>46010</v>
      </c>
      <c r="E38" s="227" t="s">
        <v>196</v>
      </c>
      <c r="F38" s="227" t="s">
        <v>196</v>
      </c>
      <c r="G38" s="227" t="s">
        <v>611</v>
      </c>
      <c r="H38" s="227" t="str">
        <f t="shared" si="1"/>
        <v>December 2025</v>
      </c>
      <c r="J38" s="230" t="s">
        <v>454</v>
      </c>
    </row>
    <row r="39" spans="1:10" x14ac:dyDescent="0.25">
      <c r="A39" s="226" t="s">
        <v>478</v>
      </c>
      <c r="B39" s="226" t="str">
        <f>VLOOKUP(A39, 'New SY MASTER'!$B$9:$R$92, 3, FALSE)</f>
        <v>Special Education 12/1 Count</v>
      </c>
      <c r="C39" s="227">
        <f>VLOOKUP(A39, 'New SY MASTER'!$B$9:$R$92, 13, FALSE)</f>
        <v>45992</v>
      </c>
      <c r="D39" s="227">
        <f>VLOOKUP(A39, 'New SY MASTER'!$B$9:$R$92, 14, FALSE)</f>
        <v>46010</v>
      </c>
      <c r="E39" s="227" t="str">
        <f>VLOOKUP(A39, 'New SY MASTER'!$B$9:$V$92, 20, FALSE)</f>
        <v>Y</v>
      </c>
      <c r="F39" s="227" t="str">
        <f>VLOOKUP(A39, 'New SY MASTER'!$B$9:$V$92, 21, FALSE)</f>
        <v>N</v>
      </c>
      <c r="G39" s="227" t="str">
        <f>VLOOKUP(A39, 'New SY MASTER'!$B$9:$T$92, 19, FALSE)</f>
        <v>Standard Collection</v>
      </c>
      <c r="H39" s="257" t="str">
        <f t="shared" si="1"/>
        <v>December 2025</v>
      </c>
    </row>
    <row r="40" spans="1:10" x14ac:dyDescent="0.25">
      <c r="A40" s="226" t="s">
        <v>611</v>
      </c>
      <c r="B40" s="238" t="s">
        <v>612</v>
      </c>
      <c r="C40" s="227" t="s">
        <v>196</v>
      </c>
      <c r="D40" s="227">
        <f>'New PIMS Refresh Schedule'!B20</f>
        <v>46031</v>
      </c>
      <c r="E40" s="227" t="s">
        <v>196</v>
      </c>
      <c r="F40" s="227" t="s">
        <v>196</v>
      </c>
      <c r="G40" s="227" t="s">
        <v>611</v>
      </c>
      <c r="H40" s="227" t="str">
        <f t="shared" si="1"/>
        <v>January 2026</v>
      </c>
    </row>
    <row r="41" spans="1:10" ht="47.25" x14ac:dyDescent="0.25">
      <c r="A41" s="226" t="str">
        <f>VLOOKUP(B41, 'New SY MASTER'!$C$2:$V$102, 17, FALSE)</f>
        <v>(a) C6 Student Updates 2025-26
(b) C6 Staff Updates 2025-26</v>
      </c>
      <c r="B41" s="177" t="s">
        <v>600</v>
      </c>
      <c r="C41" s="227" t="str">
        <f>VLOOKUP(B41, 'New SY MASTER'!$C$2:$V$84, 9, FALSE)</f>
        <v>N/A</v>
      </c>
      <c r="D41" s="227">
        <f>VLOOKUP(B41, 'New SY MASTER'!$C$2:$V$84, 10, FALSE)</f>
        <v>46034</v>
      </c>
      <c r="E41" s="227" t="str">
        <f>VLOOKUP(B41, 'New SY MASTER'!$C$2:$V$84, 19, FALSE)</f>
        <v>N</v>
      </c>
      <c r="F41" s="227" t="str">
        <f>VLOOKUP(B41, 'New SY MASTER'!$C$2:$V$84, 20, FALSE)</f>
        <v>N</v>
      </c>
      <c r="G41" s="227" t="str">
        <f>VLOOKUP(B41, 'New SY MASTER'!$C$2:$V$84, 18, FALSE)</f>
        <v>Data Pull</v>
      </c>
      <c r="H41" s="227" t="str">
        <f t="shared" si="1"/>
        <v>January 2026</v>
      </c>
    </row>
    <row r="42" spans="1:10" ht="31.5" x14ac:dyDescent="0.25">
      <c r="A42" s="226" t="str">
        <f>VLOOKUP(B42, 'New SY MASTER'!$C$2:$V$102, 17, FALSE)</f>
        <v>C6 Teacher Student Linkages 2025-26</v>
      </c>
      <c r="B42" s="279" t="s">
        <v>590</v>
      </c>
      <c r="C42" s="227" t="str">
        <f>VLOOKUP(B42, 'New SY MASTER'!$C$2:$V$84, 12, FALSE)</f>
        <v>Open Through</v>
      </c>
      <c r="D42" s="227">
        <f>VLOOKUP(B42, 'New SY MASTER'!$C$2:$V$84, 13, FALSE)</f>
        <v>46034</v>
      </c>
      <c r="E42" s="227" t="str">
        <f>VLOOKUP(B42, 'New SY MASTER'!$C$2:$V$84, 19, FALSE)</f>
        <v>N</v>
      </c>
      <c r="F42" s="227" t="str">
        <f>VLOOKUP(B42, 'New SY MASTER'!$C$2:$V$84, 20, FALSE)</f>
        <v>N</v>
      </c>
      <c r="G42" s="227" t="str">
        <f>VLOOKUP(B42, 'New SY MASTER'!$C$2:$V$84, 18, FALSE)</f>
        <v>Standard Collection</v>
      </c>
      <c r="H42" s="227" t="str">
        <f t="shared" si="1"/>
        <v>January 2026</v>
      </c>
    </row>
    <row r="43" spans="1:10" ht="47.25" x14ac:dyDescent="0.25">
      <c r="A43" s="226" t="str">
        <f>VLOOKUP(B43, 'New SY MASTER'!$C$2:$V$102, 17, FALSE)</f>
        <v>C6 Student Updates 2025-26</v>
      </c>
      <c r="B43" s="238" t="s">
        <v>91</v>
      </c>
      <c r="C43" s="227" t="str">
        <f>VLOOKUP(B43, 'New SY MASTER'!$C$2:$V$84, 9, FALSE)</f>
        <v>As of 1/20 (Snapshot date will display as 1/19 on reports)</v>
      </c>
      <c r="D43" s="227">
        <f>VLOOKUP(B43, 'New SY MASTER'!$C$2:$V$84, 10, FALSE)</f>
        <v>46042</v>
      </c>
      <c r="E43" s="227" t="str">
        <f>VLOOKUP(B43, 'New SY MASTER'!$C$2:$V$84, 19, FALSE)</f>
        <v>N</v>
      </c>
      <c r="F43" s="227" t="str">
        <f>VLOOKUP(B43, 'New SY MASTER'!$C$2:$V$84, 20, FALSE)</f>
        <v>N</v>
      </c>
      <c r="G43" s="227" t="str">
        <f>VLOOKUP(B43, 'New SY MASTER'!$C$2:$V$84, 18, FALSE)</f>
        <v>Internal Snapshot</v>
      </c>
      <c r="H43" s="227" t="str">
        <f t="shared" si="1"/>
        <v>January 2026</v>
      </c>
    </row>
    <row r="44" spans="1:10" x14ac:dyDescent="0.25">
      <c r="A44" s="226" t="s">
        <v>611</v>
      </c>
      <c r="B44" s="238" t="s">
        <v>612</v>
      </c>
      <c r="C44" s="227" t="s">
        <v>196</v>
      </c>
      <c r="D44" s="227">
        <f>'New PIMS Refresh Schedule'!B21</f>
        <v>46045</v>
      </c>
      <c r="E44" s="227" t="s">
        <v>196</v>
      </c>
      <c r="F44" s="227" t="s">
        <v>196</v>
      </c>
      <c r="G44" s="227" t="s">
        <v>611</v>
      </c>
      <c r="H44" s="227" t="str">
        <f t="shared" si="1"/>
        <v>January 2026</v>
      </c>
    </row>
    <row r="45" spans="1:10" ht="31.5" x14ac:dyDescent="0.25">
      <c r="A45" s="226" t="s">
        <v>500</v>
      </c>
      <c r="B45" s="226" t="str">
        <f>VLOOKUP(A45, 'New SY MASTER'!$B$9:$R$92, 3, FALSE)</f>
        <v>Professional Staff Vacancy</v>
      </c>
      <c r="C45" s="227">
        <f>VLOOKUP(A45, 'New SY MASTER'!$B$9:$R$92, 13, FALSE)</f>
        <v>46024</v>
      </c>
      <c r="D45" s="227">
        <f>VLOOKUP(A45, 'New SY MASTER'!$B$9:$R$92, 14, FALSE)</f>
        <v>46052</v>
      </c>
      <c r="E45" s="227" t="str">
        <f>VLOOKUP(A45, 'New SY MASTER'!$B$9:$V$92, 20, FALSE)</f>
        <v>Y</v>
      </c>
      <c r="F45" s="227" t="str">
        <f>VLOOKUP(A45, 'New SY MASTER'!$B$9:$V$92, 21, FALSE)</f>
        <v>N</v>
      </c>
      <c r="G45" s="227" t="str">
        <f>VLOOKUP(A45, 'New SY MASTER'!$B$9:$T$92, 19, FALSE)</f>
        <v>Standard Collection</v>
      </c>
      <c r="H45" s="257" t="str">
        <f t="shared" si="1"/>
        <v>January 2026</v>
      </c>
    </row>
    <row r="46" spans="1:10" x14ac:dyDescent="0.25">
      <c r="A46" s="226" t="str">
        <f>VLOOKUP(B46, 'New SY MASTER'!$C$2:$V$102, 17, FALSE)</f>
        <v>C6 Student Updates 2025-26</v>
      </c>
      <c r="B46" s="238" t="s">
        <v>90</v>
      </c>
      <c r="C46" s="227" t="str">
        <f>VLOOKUP(B46, 'New SY MASTER'!$C$2:$V$84, 9, FALSE)</f>
        <v>N/A</v>
      </c>
      <c r="D46" s="227">
        <f>VLOOKUP(B46, 'New SY MASTER'!$C$2:$V$84, 10, FALSE)</f>
        <v>46056</v>
      </c>
      <c r="E46" s="227" t="str">
        <f>VLOOKUP(B46, 'New SY MASTER'!$C$2:$V$84, 19, FALSE)</f>
        <v>N</v>
      </c>
      <c r="F46" s="227" t="str">
        <f>VLOOKUP(B46, 'New SY MASTER'!$C$2:$V$84, 20, FALSE)</f>
        <v>Y</v>
      </c>
      <c r="G46" s="227" t="str">
        <f>VLOOKUP(B46, 'New SY MASTER'!$C$2:$V$84, 18, FALSE)</f>
        <v>Internal Snapshot</v>
      </c>
      <c r="H46" s="227" t="str">
        <f t="shared" si="1"/>
        <v>February 2026</v>
      </c>
    </row>
    <row r="47" spans="1:10" ht="47.25" x14ac:dyDescent="0.25">
      <c r="A47" s="226" t="str">
        <f>VLOOKUP(B47, 'New SY MASTER'!$C$2:$V$102, 17, FALSE)</f>
        <v>(a) C6 Student Updates 2025-26
(b) C6 Staff Updates 2025-26</v>
      </c>
      <c r="B47" s="178" t="s">
        <v>601</v>
      </c>
      <c r="C47" s="227" t="str">
        <f>VLOOKUP(B47, 'New SY MASTER'!$C$2:$V$84, 9, FALSE)</f>
        <v>N/A</v>
      </c>
      <c r="D47" s="227">
        <f>VLOOKUP(B47, 'New SY MASTER'!$C$2:$V$84, 10, FALSE)</f>
        <v>46056</v>
      </c>
      <c r="E47" s="227" t="str">
        <f>VLOOKUP(B47, 'New SY MASTER'!$C$2:$V$84, 19, FALSE)</f>
        <v>N</v>
      </c>
      <c r="F47" s="227" t="str">
        <f>VLOOKUP(B47, 'New SY MASTER'!$C$2:$V$84, 20, FALSE)</f>
        <v>N</v>
      </c>
      <c r="G47" s="227" t="str">
        <f>VLOOKUP(B47, 'New SY MASTER'!$C$2:$V$84, 18, FALSE)</f>
        <v>Data Pull</v>
      </c>
      <c r="H47" s="227" t="str">
        <f t="shared" si="1"/>
        <v>February 2026</v>
      </c>
    </row>
    <row r="48" spans="1:10" ht="31.5" x14ac:dyDescent="0.25">
      <c r="A48" s="226" t="str">
        <f>VLOOKUP(B48, 'New SY MASTER'!$C$2:$V$102, 17, FALSE)</f>
        <v>C6 Teacher Student Linkages 2025-26</v>
      </c>
      <c r="B48" s="279" t="s">
        <v>591</v>
      </c>
      <c r="C48" s="227" t="str">
        <f>VLOOKUP(B48, 'New SY MASTER'!$C$2:$V$84, 12, FALSE)</f>
        <v>Open Through</v>
      </c>
      <c r="D48" s="227">
        <f>VLOOKUP(B48, 'New SY MASTER'!$C$2:$V$84, 13, FALSE)</f>
        <v>46056</v>
      </c>
      <c r="E48" s="227" t="str">
        <f>VLOOKUP(B48, 'New SY MASTER'!$C$2:$V$84, 19, FALSE)</f>
        <v>N</v>
      </c>
      <c r="F48" s="227" t="str">
        <f>VLOOKUP(B48, 'New SY MASTER'!$C$2:$V$84, 20, FALSE)</f>
        <v>N</v>
      </c>
      <c r="G48" s="227" t="str">
        <f>VLOOKUP(B48, 'New SY MASTER'!$C$2:$V$84, 18, FALSE)</f>
        <v>Standard Collection</v>
      </c>
      <c r="H48" s="227" t="str">
        <f t="shared" si="1"/>
        <v>February 2026</v>
      </c>
    </row>
    <row r="49" spans="1:8" x14ac:dyDescent="0.25">
      <c r="A49" s="226" t="str">
        <f>VLOOKUP(B49, 'New SY MASTER'!C17:V99, 17, FALSE)</f>
        <v>C6 Student Updates 2025-26</v>
      </c>
      <c r="B49" s="238" t="s">
        <v>93</v>
      </c>
      <c r="C49" s="227">
        <f>VLOOKUP(B49, 'New SY MASTER'!$C$2:$V$84, 9, FALSE)</f>
        <v>46048</v>
      </c>
      <c r="D49" s="227">
        <f>VLOOKUP(B49, 'New SY MASTER'!$C$2:$V$84, 10, FALSE)</f>
        <v>46056</v>
      </c>
      <c r="E49" s="227" t="str">
        <f>VLOOKUP(B49, 'New SY MASTER'!$C$2:$V$84, 19, FALSE)</f>
        <v>N</v>
      </c>
      <c r="F49" s="227" t="str">
        <f>VLOOKUP(B49, 'New SY MASTER'!$C$2:$V$84, 20, FALSE)</f>
        <v>Y</v>
      </c>
      <c r="G49" s="227" t="str">
        <f>VLOOKUP(B49, 'New SY MASTER'!$C$2:$V$84, 18, FALSE)</f>
        <v>Internal Snapshot</v>
      </c>
      <c r="H49" s="227" t="str">
        <f t="shared" si="1"/>
        <v>February 2026</v>
      </c>
    </row>
    <row r="50" spans="1:8" x14ac:dyDescent="0.25">
      <c r="A50" s="226" t="str">
        <f>VLOOKUP(B50, 'New SY MASTER'!$C$2:$V$102, 17, FALSE)</f>
        <v>C6 Student Updates 2025-26</v>
      </c>
      <c r="B50" s="238" t="s">
        <v>92</v>
      </c>
      <c r="C50" s="227" t="str">
        <f>VLOOKUP(B50, 'New SY MASTER'!$C$2:$V$84, 9, FALSE)</f>
        <v>As of 1/20</v>
      </c>
      <c r="D50" s="227">
        <f>VLOOKUP(B50, 'New SY MASTER'!$C$2:$V$84, 10, FALSE)</f>
        <v>46056</v>
      </c>
      <c r="E50" s="227" t="str">
        <f>VLOOKUP(B50, 'New SY MASTER'!$C$2:$V$84, 19, FALSE)</f>
        <v>N</v>
      </c>
      <c r="F50" s="227" t="str">
        <f>VLOOKUP(B50, 'New SY MASTER'!$C$2:$V$84, 20, FALSE)</f>
        <v>Y</v>
      </c>
      <c r="G50" s="227" t="str">
        <f>VLOOKUP(B50, 'New SY MASTER'!$C$2:$V$84, 18, FALSE)</f>
        <v>Internal Snapshot</v>
      </c>
      <c r="H50" s="227" t="str">
        <f t="shared" si="1"/>
        <v>February 2026</v>
      </c>
    </row>
    <row r="51" spans="1:8" x14ac:dyDescent="0.25">
      <c r="A51" s="226" t="s">
        <v>611</v>
      </c>
      <c r="B51" s="238" t="s">
        <v>612</v>
      </c>
      <c r="C51" s="227" t="s">
        <v>196</v>
      </c>
      <c r="D51" s="227">
        <f>'New PIMS Refresh Schedule'!B22</f>
        <v>46059</v>
      </c>
      <c r="E51" s="227" t="s">
        <v>196</v>
      </c>
      <c r="F51" s="227" t="s">
        <v>196</v>
      </c>
      <c r="G51" s="227" t="s">
        <v>611</v>
      </c>
      <c r="H51" s="227" t="str">
        <f t="shared" si="1"/>
        <v>February 2026</v>
      </c>
    </row>
    <row r="52" spans="1:8" x14ac:dyDescent="0.25">
      <c r="A52" s="226" t="s">
        <v>611</v>
      </c>
      <c r="B52" s="238" t="s">
        <v>612</v>
      </c>
      <c r="C52" s="227" t="s">
        <v>196</v>
      </c>
      <c r="D52" s="227">
        <f>'New PIMS Refresh Schedule'!B23</f>
        <v>46073</v>
      </c>
      <c r="E52" s="227" t="s">
        <v>196</v>
      </c>
      <c r="F52" s="227" t="s">
        <v>196</v>
      </c>
      <c r="G52" s="227" t="s">
        <v>611</v>
      </c>
      <c r="H52" s="227" t="str">
        <f t="shared" si="1"/>
        <v>February 2026</v>
      </c>
    </row>
    <row r="53" spans="1:8" x14ac:dyDescent="0.25">
      <c r="A53" s="226" t="s">
        <v>611</v>
      </c>
      <c r="B53" s="238" t="s">
        <v>612</v>
      </c>
      <c r="C53" s="227" t="s">
        <v>196</v>
      </c>
      <c r="D53" s="227">
        <f>'New PIMS Refresh Schedule'!B24</f>
        <v>46080</v>
      </c>
      <c r="E53" s="227" t="s">
        <v>196</v>
      </c>
      <c r="F53" s="227" t="s">
        <v>196</v>
      </c>
      <c r="G53" s="227" t="s">
        <v>611</v>
      </c>
      <c r="H53" s="227" t="str">
        <f t="shared" si="1"/>
        <v>February 2026</v>
      </c>
    </row>
    <row r="54" spans="1:8" x14ac:dyDescent="0.25">
      <c r="A54" s="226" t="s">
        <v>488</v>
      </c>
      <c r="B54" s="226" t="str">
        <f>VLOOKUP(A54, 'New SY MASTER'!$B$9:$R$92, 3, FALSE)</f>
        <v>PVAAS</v>
      </c>
      <c r="C54" s="227" t="str">
        <f>VLOOKUP(A54, 'New SY MASTER'!$B$9:$R$92, 13, FALSE)</f>
        <v>Open Through</v>
      </c>
      <c r="D54" s="227">
        <f>VLOOKUP(A54, 'New SY MASTER'!$B$9:$R$92, 14, FALSE)</f>
        <v>46083</v>
      </c>
      <c r="E54" s="227" t="str">
        <f>VLOOKUP(A54, 'New SY MASTER'!$B$9:$V$92, 20, FALSE)</f>
        <v>N</v>
      </c>
      <c r="F54" s="227" t="str">
        <f>VLOOKUP(A54, 'New SY MASTER'!$B$9:$V$92, 21, FALSE)</f>
        <v>N</v>
      </c>
      <c r="G54" s="227" t="str">
        <f>VLOOKUP(A54, 'New SY MASTER'!$B$9:$T$92, 19, FALSE)</f>
        <v>Standard Collection</v>
      </c>
      <c r="H54" s="257" t="str">
        <f t="shared" si="1"/>
        <v>March 2026</v>
      </c>
    </row>
    <row r="55" spans="1:8" x14ac:dyDescent="0.25">
      <c r="A55" s="226" t="s">
        <v>508</v>
      </c>
      <c r="B55" s="226" t="str">
        <f>VLOOKUP(A55, 'New SY MASTER'!$B$9:$R$92, 3, FALSE)</f>
        <v xml:space="preserve">EANS Collection </v>
      </c>
      <c r="C55" s="227" t="str">
        <f>VLOOKUP(A55, 'New SY MASTER'!$B$9:$R$92, 13, FALSE)</f>
        <v>Open Through</v>
      </c>
      <c r="D55" s="227">
        <f>VLOOKUP(A55, 'New SY MASTER'!$B$9:$R$92, 14, FALSE)</f>
        <v>46087</v>
      </c>
      <c r="E55" s="227" t="str">
        <f>VLOOKUP(A55, 'New SY MASTER'!$B$9:$V$92, 20, FALSE)</f>
        <v>Y</v>
      </c>
      <c r="F55" s="227" t="str">
        <f>VLOOKUP(A55, 'New SY MASTER'!$B$9:$V$92, 21, FALSE)</f>
        <v>Y</v>
      </c>
      <c r="G55" s="227" t="str">
        <f>VLOOKUP(A55, 'New SY MASTER'!$B$9:$T$92, 19, FALSE)</f>
        <v>Standard Collection</v>
      </c>
      <c r="H55" s="257" t="str">
        <f t="shared" si="1"/>
        <v>March 2026</v>
      </c>
    </row>
    <row r="56" spans="1:8" x14ac:dyDescent="0.25">
      <c r="A56" s="226" t="s">
        <v>507</v>
      </c>
      <c r="B56" s="226" t="str">
        <f>VLOOKUP(A56, 'New SY MASTER'!$B$9:$R$92, 3, FALSE)</f>
        <v>ESSER Collection</v>
      </c>
      <c r="C56" s="227" t="str">
        <f>VLOOKUP(A56, 'New SY MASTER'!$B$9:$R$92, 13, FALSE)</f>
        <v>Open Through</v>
      </c>
      <c r="D56" s="227">
        <f>VLOOKUP(A56, 'New SY MASTER'!$B$9:$R$92, 14, FALSE)</f>
        <v>46087</v>
      </c>
      <c r="E56" s="227" t="str">
        <f>VLOOKUP(A56, 'New SY MASTER'!$B$9:$V$92, 20, FALSE)</f>
        <v>Y</v>
      </c>
      <c r="F56" s="227" t="str">
        <f>VLOOKUP(A56, 'New SY MASTER'!$B$9:$V$92, 21, FALSE)</f>
        <v>Y</v>
      </c>
      <c r="G56" s="227" t="str">
        <f>VLOOKUP(A56, 'New SY MASTER'!$B$9:$T$92, 19, FALSE)</f>
        <v>Standard Collection</v>
      </c>
      <c r="H56" s="257" t="str">
        <f t="shared" si="1"/>
        <v>March 2026</v>
      </c>
    </row>
    <row r="57" spans="1:8" ht="31.5" x14ac:dyDescent="0.25">
      <c r="A57" s="226" t="s">
        <v>479</v>
      </c>
      <c r="B57" s="226" t="str">
        <f>VLOOKUP(A57, 'New SY MASTER'!$B$9:$R$92, 3, FALSE)</f>
        <v>Child Accounting SD &amp; IU Preliminary JIAF Collection</v>
      </c>
      <c r="C57" s="227">
        <f>VLOOKUP(A57, 'New SY MASTER'!$B$9:$R$92, 13, FALSE)</f>
        <v>46076</v>
      </c>
      <c r="D57" s="227">
        <f>VLOOKUP(A57, 'New SY MASTER'!$B$9:$R$92, 14, FALSE)</f>
        <v>46088</v>
      </c>
      <c r="E57" s="227" t="str">
        <f>VLOOKUP(A57, 'New SY MASTER'!$B$9:$V$92, 20, FALSE)</f>
        <v>N</v>
      </c>
      <c r="F57" s="227" t="str">
        <f>VLOOKUP(A57, 'New SY MASTER'!$B$9:$V$92, 21, FALSE)</f>
        <v>N</v>
      </c>
      <c r="G57" s="227" t="str">
        <f>VLOOKUP(A57, 'New SY MASTER'!$B$9:$T$92, 19, FALSE)</f>
        <v>Standard Collection</v>
      </c>
      <c r="H57" s="257" t="str">
        <f t="shared" si="1"/>
        <v>March 2026</v>
      </c>
    </row>
    <row r="58" spans="1:8" x14ac:dyDescent="0.25">
      <c r="A58" s="226" t="str">
        <f>VLOOKUP(B58, 'New SY MASTER'!$C$2:$V$102, 17, FALSE)</f>
        <v>C6 Student Updates 2025-26</v>
      </c>
      <c r="B58" s="238" t="s">
        <v>96</v>
      </c>
      <c r="C58" s="227">
        <f>VLOOKUP(B58, 'New SY MASTER'!$C$2:$V$84, 9, FALSE)</f>
        <v>46091</v>
      </c>
      <c r="D58" s="227">
        <f>VLOOKUP(B58, 'New SY MASTER'!$C$2:$V$84, 10, FALSE)</f>
        <v>46091</v>
      </c>
      <c r="E58" s="227" t="str">
        <f>VLOOKUP(B58, 'New SY MASTER'!$C$2:$V$84, 19, FALSE)</f>
        <v>N</v>
      </c>
      <c r="F58" s="227" t="str">
        <f>VLOOKUP(B58, 'New SY MASTER'!$C$2:$V$84, 20, FALSE)</f>
        <v>Y</v>
      </c>
      <c r="G58" s="227" t="str">
        <f>VLOOKUP(B58, 'New SY MASTER'!$C$2:$V$84, 18, FALSE)</f>
        <v>Internal Snapshot</v>
      </c>
      <c r="H58" s="227" t="str">
        <f t="shared" si="1"/>
        <v>March 2026</v>
      </c>
    </row>
    <row r="59" spans="1:8" ht="78.75" x14ac:dyDescent="0.25">
      <c r="A59" s="226" t="str">
        <f>VLOOKUP(B59, 'New SY MASTER'!$C$2:$V$102, 17, FALSE)</f>
        <v>(a) C6 Staff Updates 2025-26
(b) C6 Student Updates 2025-26</v>
      </c>
      <c r="B59" s="177" t="s">
        <v>603</v>
      </c>
      <c r="C59" s="227" t="str">
        <f>VLOOKUP(B59, 'New SY MASTER'!$C$2:$V$84, 9, FALSE)</f>
        <v>N/A</v>
      </c>
      <c r="D59" s="227">
        <f>VLOOKUP(B59, 'New SY MASTER'!$C$2:$V$84, 10, FALSE)</f>
        <v>46094</v>
      </c>
      <c r="E59" s="227" t="str">
        <f>VLOOKUP(B59, 'New SY MASTER'!$C$2:$V$84, 19, FALSE)</f>
        <v>N</v>
      </c>
      <c r="F59" s="227" t="str">
        <f>VLOOKUP(B59, 'New SY MASTER'!$C$2:$V$84, 20, FALSE)</f>
        <v>N</v>
      </c>
      <c r="G59" s="227" t="str">
        <f>VLOOKUP(B59, 'New SY MASTER'!$C$2:$V$84, 18, FALSE)</f>
        <v>Data Pull</v>
      </c>
      <c r="H59" s="227" t="str">
        <f t="shared" si="1"/>
        <v>March 2026</v>
      </c>
    </row>
    <row r="60" spans="1:8" x14ac:dyDescent="0.25">
      <c r="A60" s="226" t="s">
        <v>611</v>
      </c>
      <c r="B60" s="238" t="s">
        <v>612</v>
      </c>
      <c r="C60" s="227" t="s">
        <v>196</v>
      </c>
      <c r="D60" s="227">
        <f>'New PIMS Refresh Schedule'!B25</f>
        <v>46101</v>
      </c>
      <c r="E60" s="227" t="s">
        <v>196</v>
      </c>
      <c r="F60" s="227" t="s">
        <v>196</v>
      </c>
      <c r="G60" s="227" t="s">
        <v>611</v>
      </c>
      <c r="H60" s="227" t="str">
        <f t="shared" si="1"/>
        <v>March 2026</v>
      </c>
    </row>
    <row r="61" spans="1:8" x14ac:dyDescent="0.25">
      <c r="A61" s="226" t="str">
        <f>VLOOKUP(B61, 'New SY MASTER'!$C$2:$V$102, 17, FALSE)</f>
        <v>C6 Student Updates 2025-26</v>
      </c>
      <c r="B61" s="238" t="s">
        <v>98</v>
      </c>
      <c r="C61" s="227">
        <f>VLOOKUP(B61, 'New SY MASTER'!$C$2:$V$84, 9, FALSE)</f>
        <v>46114</v>
      </c>
      <c r="D61" s="227">
        <f>VLOOKUP(B61, 'New SY MASTER'!$C$2:$V$84, 10, FALSE)</f>
        <v>46114</v>
      </c>
      <c r="E61" s="227" t="str">
        <f>VLOOKUP(B61, 'New SY MASTER'!$C$2:$V$84, 19, FALSE)</f>
        <v>N</v>
      </c>
      <c r="F61" s="227" t="str">
        <f>VLOOKUP(B61, 'New SY MASTER'!$C$2:$V$84, 20, FALSE)</f>
        <v>N</v>
      </c>
      <c r="G61" s="227" t="str">
        <f>VLOOKUP(B61, 'New SY MASTER'!$C$2:$V$84, 18, FALSE)</f>
        <v>Internal Snapshot</v>
      </c>
      <c r="H61" s="227" t="str">
        <f t="shared" si="1"/>
        <v>April 2026</v>
      </c>
    </row>
    <row r="62" spans="1:8" x14ac:dyDescent="0.25">
      <c r="A62" s="226" t="str">
        <f>VLOOKUP(B62, 'New SY MASTER'!C19:V101, 17, FALSE)</f>
        <v>C6 Student Updates 2025-26</v>
      </c>
      <c r="B62" s="238" t="s">
        <v>97</v>
      </c>
      <c r="C62" s="227">
        <f>VLOOKUP(B62, 'New SY MASTER'!$C$2:$V$84, 9, FALSE)</f>
        <v>46114</v>
      </c>
      <c r="D62" s="227">
        <f>VLOOKUP(B62, 'New SY MASTER'!$C$2:$V$84, 10, FALSE)</f>
        <v>46114</v>
      </c>
      <c r="E62" s="227" t="str">
        <f>VLOOKUP(B62, 'New SY MASTER'!$C$2:$V$84, 19, FALSE)</f>
        <v>N</v>
      </c>
      <c r="F62" s="227" t="str">
        <f>VLOOKUP(B62, 'New SY MASTER'!$C$2:$V$84, 20, FALSE)</f>
        <v>Y</v>
      </c>
      <c r="G62" s="227" t="str">
        <f>VLOOKUP(B62, 'New SY MASTER'!$C$2:$V$84, 18, FALSE)</f>
        <v>Internal Snapshot</v>
      </c>
      <c r="H62" s="227" t="str">
        <f t="shared" si="1"/>
        <v>April 2026</v>
      </c>
    </row>
    <row r="63" spans="1:8" x14ac:dyDescent="0.25">
      <c r="A63" s="226" t="s">
        <v>611</v>
      </c>
      <c r="B63" s="238" t="s">
        <v>612</v>
      </c>
      <c r="C63" s="227" t="s">
        <v>196</v>
      </c>
      <c r="D63" s="227">
        <f>'New PIMS Refresh Schedule'!B26</f>
        <v>46115</v>
      </c>
      <c r="E63" s="227" t="s">
        <v>196</v>
      </c>
      <c r="F63" s="227" t="s">
        <v>196</v>
      </c>
      <c r="G63" s="227" t="s">
        <v>611</v>
      </c>
      <c r="H63" s="227" t="str">
        <f t="shared" si="1"/>
        <v>April 2026</v>
      </c>
    </row>
    <row r="64" spans="1:8" x14ac:dyDescent="0.25">
      <c r="A64" s="228" t="s">
        <v>489</v>
      </c>
      <c r="B64" s="226" t="str">
        <f>VLOOKUP(A64, 'New SY MASTER'!$B$9:$R$92, 3, FALSE)</f>
        <v>Safe Schools - Bus Evacuation Drills</v>
      </c>
      <c r="C64" s="227" t="str">
        <f>VLOOKUP(A64, 'New SY MASTER'!$B$9:$R$92, 13, FALSE)</f>
        <v>Open Through</v>
      </c>
      <c r="D64" s="227">
        <f>VLOOKUP(A64, 'New SY MASTER'!$B$9:$R$92, 14, FALSE)</f>
        <v>46122</v>
      </c>
      <c r="E64" s="227" t="str">
        <f>VLOOKUP(A64, 'New SY MASTER'!$B$9:$V$92, 20, FALSE)</f>
        <v>Y</v>
      </c>
      <c r="F64" s="227" t="str">
        <f>VLOOKUP(A64, 'New SY MASTER'!$B$9:$V$92, 21, FALSE)</f>
        <v>Y</v>
      </c>
      <c r="G64" s="227" t="str">
        <f>VLOOKUP(A64, 'New SY MASTER'!$B$9:$T$92, 19, FALSE)</f>
        <v>Standard Collection</v>
      </c>
      <c r="H64" s="257" t="str">
        <f t="shared" si="1"/>
        <v>April 2026</v>
      </c>
    </row>
    <row r="65" spans="1:8" x14ac:dyDescent="0.25">
      <c r="A65" s="226" t="s">
        <v>611</v>
      </c>
      <c r="B65" s="238" t="s">
        <v>612</v>
      </c>
      <c r="C65" s="227" t="s">
        <v>196</v>
      </c>
      <c r="D65" s="227">
        <f>'New PIMS Refresh Schedule'!B27</f>
        <v>46129</v>
      </c>
      <c r="E65" s="227" t="s">
        <v>196</v>
      </c>
      <c r="F65" s="227" t="s">
        <v>196</v>
      </c>
      <c r="G65" s="227" t="s">
        <v>611</v>
      </c>
      <c r="H65" s="227" t="str">
        <f t="shared" si="1"/>
        <v>April 2026</v>
      </c>
    </row>
    <row r="66" spans="1:8" ht="31.5" x14ac:dyDescent="0.25">
      <c r="A66" s="228" t="s">
        <v>502</v>
      </c>
      <c r="B66" s="226" t="str">
        <f>VLOOKUP(A66, 'New SY MASTER'!$B$9:$R$92, 3, FALSE)</f>
        <v>Professional Staff Vacancy</v>
      </c>
      <c r="C66" s="227">
        <f>VLOOKUP(A66, 'New SY MASTER'!$B$9:$R$92, 13, FALSE)</f>
        <v>46113</v>
      </c>
      <c r="D66" s="227">
        <f>VLOOKUP(A66, 'New SY MASTER'!$B$9:$R$92, 14, FALSE)</f>
        <v>46142</v>
      </c>
      <c r="E66" s="227" t="str">
        <f>VLOOKUP(A66, 'New SY MASTER'!$B$9:$V$92, 20, FALSE)</f>
        <v>Y</v>
      </c>
      <c r="F66" s="227" t="str">
        <f>VLOOKUP(A66, 'New SY MASTER'!$B$9:$V$92, 21, FALSE)</f>
        <v>N</v>
      </c>
      <c r="G66" s="227" t="str">
        <f>VLOOKUP(A66, 'New SY MASTER'!$B$9:$T$92, 19, FALSE)</f>
        <v>Standard Collection</v>
      </c>
      <c r="H66" s="257" t="str">
        <f t="shared" ref="H66:H97" si="2">TEXT(D66, "mmmm yyyy")</f>
        <v>April 2026</v>
      </c>
    </row>
    <row r="67" spans="1:8" x14ac:dyDescent="0.25">
      <c r="A67" s="226" t="s">
        <v>611</v>
      </c>
      <c r="B67" s="238" t="s">
        <v>612</v>
      </c>
      <c r="C67" s="227" t="s">
        <v>196</v>
      </c>
      <c r="D67" s="227">
        <f>'New PIMS Refresh Schedule'!B28</f>
        <v>46143</v>
      </c>
      <c r="E67" s="227" t="s">
        <v>196</v>
      </c>
      <c r="F67" s="227" t="s">
        <v>196</v>
      </c>
      <c r="G67" s="227" t="s">
        <v>611</v>
      </c>
      <c r="H67" s="227" t="str">
        <f t="shared" si="2"/>
        <v>May 2026</v>
      </c>
    </row>
    <row r="68" spans="1:8" x14ac:dyDescent="0.25">
      <c r="A68" s="226" t="str">
        <f>VLOOKUP(B68, 'New SY MASTER'!$C$2:$V$102, 17, FALSE)</f>
        <v>C6 Student Updates 2025-26</v>
      </c>
      <c r="B68" s="177" t="s">
        <v>592</v>
      </c>
      <c r="C68" s="227" t="str">
        <f>VLOOKUP(B68, 'New SY MASTER'!$C$2:$V$84, 9, FALSE)</f>
        <v>N/A</v>
      </c>
      <c r="D68" s="227">
        <f>VLOOKUP(B68, 'New SY MASTER'!$C$2:$V$84, 10, FALSE)</f>
        <v>46149</v>
      </c>
      <c r="E68" s="227" t="str">
        <f>VLOOKUP(B68, 'New SY MASTER'!$C$2:$V$84, 19, FALSE)</f>
        <v>N</v>
      </c>
      <c r="F68" s="227" t="str">
        <f>VLOOKUP(B68, 'New SY MASTER'!$C$2:$V$84, 20, FALSE)</f>
        <v>N</v>
      </c>
      <c r="G68" s="227" t="str">
        <f>VLOOKUP(B68, 'New SY MASTER'!$C$2:$V$84, 18, FALSE)</f>
        <v>Data Pull</v>
      </c>
      <c r="H68" s="227" t="str">
        <f t="shared" si="2"/>
        <v>May 2026</v>
      </c>
    </row>
    <row r="69" spans="1:8" ht="47.25" x14ac:dyDescent="0.25">
      <c r="A69" s="226" t="str">
        <f>VLOOKUP(B69, 'New SY MASTER'!$C$2:$V$102, 17, FALSE)</f>
        <v>C6 Student Updates 2025-26</v>
      </c>
      <c r="B69" s="238" t="s">
        <v>574</v>
      </c>
      <c r="C69" s="227" t="str">
        <f>VLOOKUP(B69, 'New SY MASTER'!$C$2:$V$84, 9, FALSE)</f>
        <v>4/24 (Snapshot Date will display as 4/23/2026 on reports)</v>
      </c>
      <c r="D69" s="227">
        <f>VLOOKUP(B69, 'New SY MASTER'!$C$2:$V$84, 10, FALSE)</f>
        <v>46149</v>
      </c>
      <c r="E69" s="227" t="str">
        <f>VLOOKUP(B69, 'New SY MASTER'!$C$2:$V$84, 19, FALSE)</f>
        <v>N</v>
      </c>
      <c r="F69" s="227" t="str">
        <f>VLOOKUP(B69, 'New SY MASTER'!$C$2:$V$84, 20, FALSE)</f>
        <v>N</v>
      </c>
      <c r="G69" s="227" t="str">
        <f>VLOOKUP(B69, 'New SY MASTER'!$C$2:$V$84, 18, FALSE)</f>
        <v>Internal Snapshot</v>
      </c>
      <c r="H69" s="227" t="str">
        <f t="shared" si="2"/>
        <v>May 2026</v>
      </c>
    </row>
    <row r="70" spans="1:8" ht="47.25" x14ac:dyDescent="0.25">
      <c r="A70" s="226" t="str">
        <f>VLOOKUP(B70, 'New SY MASTER'!$C$2:$V$102, 17, FALSE)</f>
        <v>C6 Student Updates 2025-26</v>
      </c>
      <c r="B70" s="238" t="s">
        <v>100</v>
      </c>
      <c r="C70" s="227" t="str">
        <f>VLOOKUP(B70, 'New SY MASTER'!$C$2:$V$84, 9, FALSE)</f>
        <v>5/1 (Snapshot Date will display as 4/30 on reports)</v>
      </c>
      <c r="D70" s="227">
        <f>VLOOKUP(B70, 'New SY MASTER'!$C$2:$V$84, 10, FALSE)</f>
        <v>46149</v>
      </c>
      <c r="E70" s="227" t="str">
        <f>VLOOKUP(B70, 'New SY MASTER'!$C$2:$V$84, 19, FALSE)</f>
        <v>N</v>
      </c>
      <c r="F70" s="227" t="str">
        <f>VLOOKUP(B70, 'New SY MASTER'!$C$2:$V$84, 20, FALSE)</f>
        <v>Y</v>
      </c>
      <c r="G70" s="227" t="str">
        <f>VLOOKUP(B70, 'New SY MASTER'!$C$2:$V$84, 18, FALSE)</f>
        <v>Internal Snapshot</v>
      </c>
      <c r="H70" s="227" t="str">
        <f t="shared" si="2"/>
        <v>May 2026</v>
      </c>
    </row>
    <row r="71" spans="1:8" ht="47.25" x14ac:dyDescent="0.25">
      <c r="A71" s="226" t="str">
        <f>VLOOKUP(B71, 'New SY MASTER'!$C$2:$V$102, 17, FALSE)</f>
        <v>C6 Student Updates 2025-26</v>
      </c>
      <c r="B71" s="238" t="s">
        <v>575</v>
      </c>
      <c r="C71" s="227" t="str">
        <f>VLOOKUP(B71, 'New SY MASTER'!$C$2:$V$84, 9, FALSE)</f>
        <v>5/1 (Snapshot Date will display as 4/30 on reports)</v>
      </c>
      <c r="D71" s="227">
        <f>VLOOKUP(B71, 'New SY MASTER'!$C$2:$V$84, 10, FALSE)</f>
        <v>46149</v>
      </c>
      <c r="E71" s="227" t="str">
        <f>VLOOKUP(B71, 'New SY MASTER'!$C$2:$V$84, 19, FALSE)</f>
        <v>N</v>
      </c>
      <c r="F71" s="227" t="str">
        <f>VLOOKUP(B71, 'New SY MASTER'!$C$2:$V$84, 20, FALSE)</f>
        <v>N</v>
      </c>
      <c r="G71" s="227" t="str">
        <f>VLOOKUP(B71, 'New SY MASTER'!$C$2:$V$84, 18, FALSE)</f>
        <v>Internal Snapshot</v>
      </c>
      <c r="H71" s="227" t="str">
        <f t="shared" si="2"/>
        <v>May 2026</v>
      </c>
    </row>
    <row r="72" spans="1:8" ht="47.25" x14ac:dyDescent="0.25">
      <c r="A72" s="226" t="str">
        <f>VLOOKUP(B72, 'New SY MASTER'!$C$2:$V$102, 17, FALSE)</f>
        <v>C6 Student Updates 2025-26</v>
      </c>
      <c r="B72" s="238" t="s">
        <v>576</v>
      </c>
      <c r="C72" s="227" t="str">
        <f>VLOOKUP(B72, 'New SY MASTER'!$C$2:$V$84, 9, FALSE)</f>
        <v>5/1 (Snapshot Date will display as 4/30 on reports)</v>
      </c>
      <c r="D72" s="227">
        <f>VLOOKUP(B72, 'New SY MASTER'!$C$2:$V$84, 10, FALSE)</f>
        <v>46149</v>
      </c>
      <c r="E72" s="227" t="str">
        <f>VLOOKUP(B72, 'New SY MASTER'!$C$2:$V$84, 19, FALSE)</f>
        <v>N</v>
      </c>
      <c r="F72" s="227" t="str">
        <f>VLOOKUP(B72, 'New SY MASTER'!$C$2:$V$84, 20, FALSE)</f>
        <v>N</v>
      </c>
      <c r="G72" s="227" t="str">
        <f>VLOOKUP(B72, 'New SY MASTER'!$C$2:$V$84, 18, FALSE)</f>
        <v>Internal Snapshot</v>
      </c>
      <c r="H72" s="227" t="str">
        <f t="shared" si="2"/>
        <v>May 2026</v>
      </c>
    </row>
    <row r="73" spans="1:8" x14ac:dyDescent="0.25">
      <c r="A73" s="226" t="s">
        <v>611</v>
      </c>
      <c r="B73" s="238" t="s">
        <v>612</v>
      </c>
      <c r="C73" s="227" t="s">
        <v>196</v>
      </c>
      <c r="D73" s="227">
        <f>'New PIMS Refresh Schedule'!B29</f>
        <v>46157</v>
      </c>
      <c r="E73" s="227" t="s">
        <v>196</v>
      </c>
      <c r="F73" s="227" t="s">
        <v>196</v>
      </c>
      <c r="G73" s="227" t="s">
        <v>611</v>
      </c>
      <c r="H73" s="227" t="str">
        <f t="shared" si="2"/>
        <v>May 2026</v>
      </c>
    </row>
    <row r="74" spans="1:8" x14ac:dyDescent="0.25">
      <c r="A74" s="226" t="str">
        <f>VLOOKUP(B74, 'New SY MASTER'!$C$2:$V$102, 17, FALSE)</f>
        <v>C6 Student Updates 2025-26</v>
      </c>
      <c r="B74" s="177" t="s">
        <v>604</v>
      </c>
      <c r="C74" s="227" t="str">
        <f>VLOOKUP(B74, 'New SY MASTER'!$C$2:$V$84, 9, FALSE)</f>
        <v>N/A</v>
      </c>
      <c r="D74" s="227">
        <f>VLOOKUP(B74, 'New SY MASTER'!$C$2:$V$84, 10, FALSE)</f>
        <v>46168</v>
      </c>
      <c r="E74" s="227" t="str">
        <f>VLOOKUP(B74, 'New SY MASTER'!$C$2:$V$84, 19, FALSE)</f>
        <v>N</v>
      </c>
      <c r="F74" s="227" t="str">
        <f>VLOOKUP(B74, 'New SY MASTER'!$C$2:$V$84, 20, FALSE)</f>
        <v>N</v>
      </c>
      <c r="G74" s="227" t="str">
        <f>VLOOKUP(B74, 'New SY MASTER'!$C$2:$V$84, 18, FALSE)</f>
        <v>Data Pull</v>
      </c>
      <c r="H74" s="227" t="str">
        <f t="shared" si="2"/>
        <v>May 2026</v>
      </c>
    </row>
    <row r="75" spans="1:8" ht="47.25" x14ac:dyDescent="0.25">
      <c r="A75" s="226" t="str">
        <f>VLOOKUP(B75, 'New SY MASTER'!$C$2:$V$102, 17, FALSE)</f>
        <v>C6 Student Updates 2025-26</v>
      </c>
      <c r="B75" s="238" t="s">
        <v>577</v>
      </c>
      <c r="C75" s="227">
        <f>VLOOKUP(B75, 'New SY MASTER'!$C$2:$V$84, 9, FALSE)</f>
        <v>46136</v>
      </c>
      <c r="D75" s="227">
        <f>VLOOKUP(B75, 'New SY MASTER'!$C$2:$V$84, 10, FALSE)</f>
        <v>46168</v>
      </c>
      <c r="E75" s="227" t="str">
        <f>VLOOKUP(B75, 'New SY MASTER'!$C$2:$V$84, 19, FALSE)</f>
        <v>N</v>
      </c>
      <c r="F75" s="227" t="str">
        <f>VLOOKUP(B75, 'New SY MASTER'!$C$2:$V$84, 20, FALSE)</f>
        <v>Y</v>
      </c>
      <c r="G75" s="227" t="str">
        <f>VLOOKUP(B75, 'New SY MASTER'!$C$2:$V$84, 18, FALSE)</f>
        <v>Internal Snapshot</v>
      </c>
      <c r="H75" s="227" t="str">
        <f t="shared" si="2"/>
        <v>May 2026</v>
      </c>
    </row>
    <row r="76" spans="1:8" x14ac:dyDescent="0.25">
      <c r="A76" s="226" t="str">
        <f>VLOOKUP(B76, 'New SY MASTER'!C31:V113, 17, FALSE)</f>
        <v>C6 Student Updates 2025-26</v>
      </c>
      <c r="B76" s="238" t="s">
        <v>111</v>
      </c>
      <c r="C76" s="227">
        <f>VLOOKUP(B76, 'New SY MASTER'!$C$2:$V$84, 9, FALSE)</f>
        <v>46143</v>
      </c>
      <c r="D76" s="227">
        <f>VLOOKUP(B76, 'New SY MASTER'!$C$2:$V$84, 10, FALSE)</f>
        <v>46168</v>
      </c>
      <c r="E76" s="227" t="str">
        <f>VLOOKUP(B76, 'New SY MASTER'!$C$2:$V$84, 19, FALSE)</f>
        <v>N</v>
      </c>
      <c r="F76" s="227" t="str">
        <f>VLOOKUP(B76, 'New SY MASTER'!$C$2:$V$84, 20, FALSE)</f>
        <v>N</v>
      </c>
      <c r="G76" s="227" t="str">
        <f>VLOOKUP(B76, 'New SY MASTER'!$C$2:$V$84, 18, FALSE)</f>
        <v>Internal Snapshot</v>
      </c>
      <c r="H76" s="227" t="str">
        <f t="shared" si="2"/>
        <v>May 2026</v>
      </c>
    </row>
    <row r="77" spans="1:8" ht="47.25" x14ac:dyDescent="0.25">
      <c r="A77" s="226" t="str">
        <f>VLOOKUP(B77, 'New SY MASTER'!$C$2:$V$102, 17, FALSE)</f>
        <v>C6 Student Updates 2025-26</v>
      </c>
      <c r="B77" s="238" t="s">
        <v>578</v>
      </c>
      <c r="C77" s="227">
        <f>VLOOKUP(B77, 'New SY MASTER'!$C$2:$V$84, 9, FALSE)</f>
        <v>46143</v>
      </c>
      <c r="D77" s="227">
        <f>VLOOKUP(B77, 'New SY MASTER'!$C$2:$V$84, 10, FALSE)</f>
        <v>46168</v>
      </c>
      <c r="E77" s="227" t="str">
        <f>VLOOKUP(B77, 'New SY MASTER'!$C$2:$V$84, 19, FALSE)</f>
        <v>N</v>
      </c>
      <c r="F77" s="227" t="str">
        <f>VLOOKUP(B77, 'New SY MASTER'!$C$2:$V$84, 20, FALSE)</f>
        <v>Y</v>
      </c>
      <c r="G77" s="227" t="str">
        <f>VLOOKUP(B77, 'New SY MASTER'!$C$2:$V$84, 18, FALSE)</f>
        <v>Internal Snapshot</v>
      </c>
      <c r="H77" s="227" t="str">
        <f t="shared" si="2"/>
        <v>May 2026</v>
      </c>
    </row>
    <row r="78" spans="1:8" ht="47.25" x14ac:dyDescent="0.25">
      <c r="A78" s="226" t="str">
        <f>VLOOKUP(B78, 'New SY MASTER'!$C$2:$V$102, 17, FALSE)</f>
        <v>C6 Student Updates 2025-26</v>
      </c>
      <c r="B78" s="238" t="s">
        <v>579</v>
      </c>
      <c r="C78" s="227">
        <f>VLOOKUP(B78, 'New SY MASTER'!$C$2:$V$84, 9, FALSE)</f>
        <v>46143</v>
      </c>
      <c r="D78" s="227">
        <f>VLOOKUP(B78, 'New SY MASTER'!$C$2:$V$84, 10, FALSE)</f>
        <v>46168</v>
      </c>
      <c r="E78" s="227" t="str">
        <f>VLOOKUP(B78, 'New SY MASTER'!$C$2:$V$84, 19, FALSE)</f>
        <v>N</v>
      </c>
      <c r="F78" s="227" t="str">
        <f>VLOOKUP(B78, 'New SY MASTER'!$C$2:$V$84, 20, FALSE)</f>
        <v>Y</v>
      </c>
      <c r="G78" s="227" t="str">
        <f>VLOOKUP(B78, 'New SY MASTER'!$C$2:$V$84, 18, FALSE)</f>
        <v>Internal Snapshot</v>
      </c>
      <c r="H78" s="227" t="str">
        <f t="shared" si="2"/>
        <v>May 2026</v>
      </c>
    </row>
    <row r="79" spans="1:8" ht="105.6" customHeight="1" x14ac:dyDescent="0.25">
      <c r="A79" s="226" t="str">
        <f>VLOOKUP(B79, 'New SY MASTER'!C29:V111, 17, FALSE)</f>
        <v>C6 Student Updates 2025-26</v>
      </c>
      <c r="B79" s="238" t="s">
        <v>580</v>
      </c>
      <c r="C79" s="227" t="str">
        <f>VLOOKUP(B79, 'New SY MASTER'!$C$2:$V$84, 9, FALSE)</f>
        <v>As of 5/22 
(will display as 5/21 Snapshot Date)</v>
      </c>
      <c r="D79" s="227">
        <f>VLOOKUP(B79, 'New SY MASTER'!$C$2:$V$84, 10, FALSE)</f>
        <v>46168</v>
      </c>
      <c r="E79" s="227" t="str">
        <f>VLOOKUP(B79, 'New SY MASTER'!$C$2:$V$84, 19, FALSE)</f>
        <v>N</v>
      </c>
      <c r="F79" s="227" t="str">
        <f>VLOOKUP(B79, 'New SY MASTER'!$C$2:$V$84, 20, FALSE)</f>
        <v>N</v>
      </c>
      <c r="G79" s="227" t="str">
        <f>VLOOKUP(B79, 'New SY MASTER'!$C$2:$V$84, 18, FALSE)</f>
        <v>Internal Snapshot</v>
      </c>
      <c r="H79" s="227" t="str">
        <f t="shared" si="2"/>
        <v>May 2026</v>
      </c>
    </row>
    <row r="80" spans="1:8" ht="47.25" x14ac:dyDescent="0.25">
      <c r="A80" s="226" t="str">
        <f>VLOOKUP(B80, 'New SY MASTER'!$C$2:$V$102, 17, FALSE)</f>
        <v>C6 Student Updates 2025-26</v>
      </c>
      <c r="B80" s="238" t="s">
        <v>108</v>
      </c>
      <c r="C80" s="227" t="str">
        <f>VLOOKUP(B80, 'New SY MASTER'!$C$2:$V$84, 9, FALSE)</f>
        <v>As of 5/22 
(will display as 5/21 Snapshot Date)</v>
      </c>
      <c r="D80" s="227">
        <f>VLOOKUP(B80, 'New SY MASTER'!$C$2:$V$84, 10, FALSE)</f>
        <v>46168</v>
      </c>
      <c r="E80" s="227" t="str">
        <f>VLOOKUP(B80, 'New SY MASTER'!$C$2:$V$84, 19, FALSE)</f>
        <v>N</v>
      </c>
      <c r="F80" s="227" t="str">
        <f>VLOOKUP(B80, 'New SY MASTER'!$C$2:$V$84, 20, FALSE)</f>
        <v>N</v>
      </c>
      <c r="G80" s="227" t="str">
        <f>VLOOKUP(B80, 'New SY MASTER'!$C$2:$V$84, 18, FALSE)</f>
        <v>Internal Snapshot</v>
      </c>
      <c r="H80" s="227" t="str">
        <f t="shared" si="2"/>
        <v>May 2026</v>
      </c>
    </row>
    <row r="81" spans="1:8" ht="47.25" x14ac:dyDescent="0.25">
      <c r="A81" s="226" t="str">
        <f>VLOOKUP(B81, 'New SY MASTER'!$C$2:$V$102, 17, FALSE)</f>
        <v>C6 Student Updates 2025-26</v>
      </c>
      <c r="B81" s="238" t="s">
        <v>110</v>
      </c>
      <c r="C81" s="227" t="str">
        <f>VLOOKUP(B81, 'New SY MASTER'!$C$2:$V$84, 9, FALSE)</f>
        <v>As of 5/22 
(will display as 5/21 Snapshot Date)</v>
      </c>
      <c r="D81" s="227">
        <f>VLOOKUP(B81, 'New SY MASTER'!$C$2:$V$84, 10, FALSE)</f>
        <v>46168</v>
      </c>
      <c r="E81" s="227" t="str">
        <f>VLOOKUP(B81, 'New SY MASTER'!$C$2:$V$84, 19, FALSE)</f>
        <v>N</v>
      </c>
      <c r="F81" s="227" t="str">
        <f>VLOOKUP(B81, 'New SY MASTER'!$C$2:$V$84, 20, FALSE)</f>
        <v>Y</v>
      </c>
      <c r="G81" s="227" t="str">
        <f>VLOOKUP(B81, 'New SY MASTER'!$C$2:$V$84, 18, FALSE)</f>
        <v>Internal Snapshot</v>
      </c>
      <c r="H81" s="227" t="str">
        <f t="shared" si="2"/>
        <v>May 2026</v>
      </c>
    </row>
    <row r="82" spans="1:8" x14ac:dyDescent="0.25">
      <c r="A82" s="226" t="s">
        <v>611</v>
      </c>
      <c r="B82" s="238" t="s">
        <v>612</v>
      </c>
      <c r="C82" s="227" t="s">
        <v>196</v>
      </c>
      <c r="D82" s="227">
        <f>'New PIMS Refresh Schedule'!B30</f>
        <v>46171</v>
      </c>
      <c r="E82" s="227" t="s">
        <v>196</v>
      </c>
      <c r="F82" s="227" t="s">
        <v>196</v>
      </c>
      <c r="G82" s="227" t="s">
        <v>611</v>
      </c>
      <c r="H82" s="227" t="str">
        <f t="shared" si="2"/>
        <v>May 2026</v>
      </c>
    </row>
    <row r="83" spans="1:8" x14ac:dyDescent="0.25">
      <c r="A83" s="228" t="s">
        <v>490</v>
      </c>
      <c r="B83" s="226" t="str">
        <f>VLOOKUP(A83, 'New SY MASTER'!$B$9:$R$92, 3, FALSE)</f>
        <v>Course/Instructor</v>
      </c>
      <c r="C83" s="227" t="str">
        <f>VLOOKUP(A83, 'New SY MASTER'!$B$9:$R$92, 13, FALSE)</f>
        <v>Open Through</v>
      </c>
      <c r="D83" s="227">
        <f>VLOOKUP(A83, 'New SY MASTER'!$B$9:$R$92, 14, FALSE)</f>
        <v>46178</v>
      </c>
      <c r="E83" s="227" t="str">
        <f>VLOOKUP(A83, 'New SY MASTER'!$B$9:$V$92, 20, FALSE)</f>
        <v>N</v>
      </c>
      <c r="F83" s="227" t="str">
        <f>VLOOKUP(A83, 'New SY MASTER'!$B$9:$V$92, 21, FALSE)</f>
        <v>Y</v>
      </c>
      <c r="G83" s="227" t="str">
        <f>VLOOKUP(A83, 'New SY MASTER'!$B$9:$T$92, 19, FALSE)</f>
        <v>Standard Collection</v>
      </c>
      <c r="H83" s="257" t="str">
        <f t="shared" si="2"/>
        <v>June 2026</v>
      </c>
    </row>
    <row r="84" spans="1:8" ht="47.25" x14ac:dyDescent="0.25">
      <c r="A84" s="226" t="str">
        <f>VLOOKUP(B84, 'New SY MASTER'!C28:V110, 17, FALSE)</f>
        <v>C6 Student Updates 2025-26</v>
      </c>
      <c r="B84" s="238" t="s">
        <v>581</v>
      </c>
      <c r="C84" s="227">
        <f>VLOOKUP(B84, 'New SY MASTER'!$C$2:$V$84, 9, FALSE)</f>
        <v>46164</v>
      </c>
      <c r="D84" s="227">
        <f>VLOOKUP(B84, 'New SY MASTER'!$C$2:$V$84, 10, FALSE)</f>
        <v>46183</v>
      </c>
      <c r="E84" s="227" t="str">
        <f>VLOOKUP(B84, 'New SY MASTER'!$C$2:$V$84, 19, FALSE)</f>
        <v>N</v>
      </c>
      <c r="F84" s="227" t="str">
        <f>VLOOKUP(B84, 'New SY MASTER'!$C$2:$V$84, 20, FALSE)</f>
        <v>Y</v>
      </c>
      <c r="G84" s="227" t="str">
        <f>VLOOKUP(B84, 'New SY MASTER'!$C$2:$V$84, 18, FALSE)</f>
        <v>Internal Snapshot</v>
      </c>
      <c r="H84" s="227" t="str">
        <f t="shared" si="2"/>
        <v>June 2026</v>
      </c>
    </row>
    <row r="85" spans="1:8" x14ac:dyDescent="0.25">
      <c r="A85" s="226" t="str">
        <f>VLOOKUP(B85, 'New SY MASTER'!$C$2:$V$102, 17, FALSE)</f>
        <v>C6 Student Updates 2025-26</v>
      </c>
      <c r="B85" s="238" t="s">
        <v>112</v>
      </c>
      <c r="C85" s="227">
        <f>VLOOKUP(B85, 'New SY MASTER'!$C$2:$V$84, 9, FALSE)</f>
        <v>46164</v>
      </c>
      <c r="D85" s="227">
        <f>VLOOKUP(B85, 'New SY MASTER'!$C$2:$V$84, 10, FALSE)</f>
        <v>46183</v>
      </c>
      <c r="E85" s="227" t="str">
        <f>VLOOKUP(B85, 'New SY MASTER'!$C$2:$V$84, 19, FALSE)</f>
        <v>N</v>
      </c>
      <c r="F85" s="227" t="str">
        <f>VLOOKUP(B85, 'New SY MASTER'!$C$2:$V$84, 20, FALSE)</f>
        <v>Y</v>
      </c>
      <c r="G85" s="227" t="str">
        <f>VLOOKUP(B85, 'New SY MASTER'!$C$2:$V$84, 18, FALSE)</f>
        <v>Internal Snapshot</v>
      </c>
      <c r="H85" s="227" t="str">
        <f t="shared" si="2"/>
        <v>June 2026</v>
      </c>
    </row>
    <row r="86" spans="1:8" x14ac:dyDescent="0.25">
      <c r="A86" s="226" t="s">
        <v>611</v>
      </c>
      <c r="B86" s="238" t="s">
        <v>612</v>
      </c>
      <c r="C86" s="227"/>
      <c r="D86" s="227">
        <f>'New PIMS Refresh Schedule'!B31</f>
        <v>46185</v>
      </c>
      <c r="E86" s="227" t="s">
        <v>196</v>
      </c>
      <c r="F86" s="227" t="s">
        <v>196</v>
      </c>
      <c r="G86" s="227" t="s">
        <v>611</v>
      </c>
      <c r="H86" s="227" t="str">
        <f t="shared" si="2"/>
        <v>June 2026</v>
      </c>
    </row>
    <row r="87" spans="1:8" ht="31.5" x14ac:dyDescent="0.25">
      <c r="A87" s="228" t="s">
        <v>495</v>
      </c>
      <c r="B87" s="226" t="str">
        <f>VLOOKUP(A87, 'New SY MASTER'!$B$9:$R$92, 3, FALSE)</f>
        <v>Student - Local Assessment for Reporting
   and Analytics</v>
      </c>
      <c r="C87" s="227" t="str">
        <f>VLOOKUP(A87, 'New SY MASTER'!$B$9:$R$92, 13, FALSE)</f>
        <v>Open Through</v>
      </c>
      <c r="D87" s="227">
        <f>VLOOKUP(A87, 'New SY MASTER'!$B$9:$R$92, 14, FALSE)</f>
        <v>46199</v>
      </c>
      <c r="E87" s="227" t="str">
        <f>VLOOKUP(A87, 'New SY MASTER'!$B$9:$V$92, 20, FALSE)</f>
        <v>Y</v>
      </c>
      <c r="F87" s="227" t="str">
        <f>VLOOKUP(A87, 'New SY MASTER'!$B$9:$V$92, 21, FALSE)</f>
        <v>N</v>
      </c>
      <c r="G87" s="227" t="str">
        <f>VLOOKUP(A87, 'New SY MASTER'!$B$9:$T$92, 19, FALSE)</f>
        <v>Standard Collection</v>
      </c>
      <c r="H87" s="257" t="str">
        <f t="shared" si="2"/>
        <v>June 2026</v>
      </c>
    </row>
    <row r="88" spans="1:8" ht="31.5" x14ac:dyDescent="0.25">
      <c r="A88" s="226" t="s">
        <v>494</v>
      </c>
      <c r="B88" s="226" t="str">
        <f>VLOOKUP(A88, 'New SY MASTER'!$B$9:$R$92, 3, FALSE)</f>
        <v>(a) Staff
(b) EL Coordinator</v>
      </c>
      <c r="C88" s="227" t="str">
        <f>VLOOKUP(A88, 'New SY MASTER'!$B$9:$R$92, 13, FALSE)</f>
        <v>Open Through</v>
      </c>
      <c r="D88" s="227">
        <f>VLOOKUP(A88, 'New SY MASTER'!$B$9:$R$92, 14, FALSE)</f>
        <v>46203</v>
      </c>
      <c r="E88" s="227" t="str">
        <f>VLOOKUP(A88, 'New SY MASTER'!$B$9:$V$92, 20, FALSE)</f>
        <v>Y</v>
      </c>
      <c r="F88" s="227" t="str">
        <f>VLOOKUP(A88, 'New SY MASTER'!$B$9:$V$92, 21, FALSE)</f>
        <v>N</v>
      </c>
      <c r="G88" s="227" t="str">
        <f>VLOOKUP(A88, 'New SY MASTER'!$B$9:$T$92, 19, FALSE)</f>
        <v>Standard Collection</v>
      </c>
      <c r="H88" s="257" t="str">
        <f t="shared" si="2"/>
        <v>June 2026</v>
      </c>
    </row>
    <row r="89" spans="1:8" x14ac:dyDescent="0.25">
      <c r="A89" s="228" t="s">
        <v>492</v>
      </c>
      <c r="B89" s="226" t="str">
        <f>VLOOKUP(A89, 'New SY MASTER'!$B$9:$R$92, 3, FALSE)</f>
        <v>Student - Career Standards Benchmarks</v>
      </c>
      <c r="C89" s="227" t="str">
        <f>VLOOKUP(A89, 'New SY MASTER'!$B$9:$R$92, 13, FALSE)</f>
        <v>Open Through</v>
      </c>
      <c r="D89" s="227">
        <f>VLOOKUP(A89, 'New SY MASTER'!$B$9:$R$92, 14, FALSE)</f>
        <v>46203</v>
      </c>
      <c r="E89" s="227" t="str">
        <f>VLOOKUP(A89, 'New SY MASTER'!$B$9:$V$92, 20, FALSE)</f>
        <v>Y</v>
      </c>
      <c r="F89" s="227" t="str">
        <f>VLOOKUP(A89, 'New SY MASTER'!$B$9:$V$92, 21, FALSE)</f>
        <v>Y</v>
      </c>
      <c r="G89" s="227" t="str">
        <f>VLOOKUP(A89, 'New SY MASTER'!$B$9:$T$92, 19, FALSE)</f>
        <v>Standard Collection</v>
      </c>
      <c r="H89" s="257" t="str">
        <f t="shared" si="2"/>
        <v>June 2026</v>
      </c>
    </row>
    <row r="90" spans="1:8" ht="47.25" x14ac:dyDescent="0.25">
      <c r="A90" s="228" t="s">
        <v>491</v>
      </c>
      <c r="B90" s="226" t="str">
        <f>VLOOKUP(A90, 'New SY MASTER'!$B$9:$R$92, 3, FALSE)</f>
        <v xml:space="preserve">Student - Industry-Recognized Credentials and Work-Based Learning Experiences for Non-CTE Students </v>
      </c>
      <c r="C90" s="227" t="str">
        <f>VLOOKUP(A90, 'New SY MASTER'!$B$9:$R$92, 13, FALSE)</f>
        <v>Open Through</v>
      </c>
      <c r="D90" s="227">
        <f>VLOOKUP(A90, 'New SY MASTER'!$B$9:$R$92, 14, FALSE)</f>
        <v>46203</v>
      </c>
      <c r="E90" s="227" t="str">
        <f>VLOOKUP(A90, 'New SY MASTER'!$B$9:$V$92, 20, FALSE)</f>
        <v>Y</v>
      </c>
      <c r="F90" s="227" t="str">
        <f>VLOOKUP(A90, 'New SY MASTER'!$B$9:$V$92, 21, FALSE)</f>
        <v>Y</v>
      </c>
      <c r="G90" s="227" t="str">
        <f>VLOOKUP(A90, 'New SY MASTER'!$B$9:$T$92, 19, FALSE)</f>
        <v>Standard Collection</v>
      </c>
      <c r="H90" s="257" t="str">
        <f t="shared" si="2"/>
        <v>June 2026</v>
      </c>
    </row>
    <row r="91" spans="1:8" ht="31.5" x14ac:dyDescent="0.25">
      <c r="A91" s="228" t="s">
        <v>493</v>
      </c>
      <c r="B91" s="226" t="str">
        <f>VLOOKUP(A91, 'New SY MASTER'!$B$9:$R$92, 3, FALSE)</f>
        <v>Student - Local Assessment for Early Indicators of Success</v>
      </c>
      <c r="C91" s="227" t="str">
        <f>VLOOKUP(A91, 'New SY MASTER'!$B$9:$R$92, 13, FALSE)</f>
        <v>Open Through</v>
      </c>
      <c r="D91" s="227">
        <f>VLOOKUP(A91, 'New SY MASTER'!$B$9:$R$92, 14, FALSE)</f>
        <v>46203</v>
      </c>
      <c r="E91" s="227" t="str">
        <f>VLOOKUP(A91, 'New SY MASTER'!$B$9:$V$92, 20, FALSE)</f>
        <v>Y</v>
      </c>
      <c r="F91" s="227" t="str">
        <f>VLOOKUP(A91, 'New SY MASTER'!$B$9:$V$92, 21, FALSE)</f>
        <v>Y</v>
      </c>
      <c r="G91" s="227" t="str">
        <f>VLOOKUP(A91, 'New SY MASTER'!$B$9:$T$92, 19, FALSE)</f>
        <v>Standard Collection</v>
      </c>
      <c r="H91" s="257" t="str">
        <f t="shared" si="2"/>
        <v>June 2026</v>
      </c>
    </row>
    <row r="92" spans="1:8" x14ac:dyDescent="0.25">
      <c r="A92" s="226" t="s">
        <v>611</v>
      </c>
      <c r="B92" s="238" t="s">
        <v>610</v>
      </c>
      <c r="C92" s="227">
        <f>'New PIMS Refresh Schedule'!B33</f>
        <v>46204</v>
      </c>
      <c r="D92" s="227">
        <f>'New PIMS Refresh Schedule'!B34</f>
        <v>46217</v>
      </c>
      <c r="E92" s="227" t="s">
        <v>196</v>
      </c>
      <c r="F92" s="227" t="s">
        <v>196</v>
      </c>
      <c r="G92" s="227" t="s">
        <v>611</v>
      </c>
      <c r="H92" s="227" t="str">
        <f t="shared" si="2"/>
        <v>July 2026</v>
      </c>
    </row>
    <row r="93" spans="1:8" x14ac:dyDescent="0.25">
      <c r="A93" s="226" t="s">
        <v>482</v>
      </c>
      <c r="B93" s="226" t="str">
        <f>VLOOKUP(A93, 'New SY MASTER'!$B$9:$R$92, 3, FALSE)</f>
        <v>Career &amp; Technical Education</v>
      </c>
      <c r="C93" s="227">
        <f>VLOOKUP(A93, 'New SY MASTER'!$B$9:$R$92, 13, FALSE)</f>
        <v>46174</v>
      </c>
      <c r="D93" s="227">
        <f>VLOOKUP(A93, 'New SY MASTER'!$B$9:$R$92, 14, FALSE)</f>
        <v>46220</v>
      </c>
      <c r="E93" s="227" t="str">
        <f>VLOOKUP(A93, 'New SY MASTER'!$B$9:$V$92, 20, FALSE)</f>
        <v>Y</v>
      </c>
      <c r="F93" s="227" t="str">
        <f>VLOOKUP(A93, 'New SY MASTER'!$B$9:$V$92, 21, FALSE)</f>
        <v>Y</v>
      </c>
      <c r="G93" s="227" t="str">
        <f>VLOOKUP(A93, 'New SY MASTER'!$B$9:$T$92, 19, FALSE)</f>
        <v>Standard Collection</v>
      </c>
      <c r="H93" s="257" t="str">
        <f t="shared" si="2"/>
        <v>July 2026</v>
      </c>
    </row>
    <row r="94" spans="1:8" ht="31.5" x14ac:dyDescent="0.25">
      <c r="A94" s="226" t="s">
        <v>480</v>
      </c>
      <c r="B94" s="226" t="str">
        <f>VLOOKUP(A94, 'New SY MASTER'!$B$9:$R$92, 3, FALSE)</f>
        <v>Special Education Transition/Exits</v>
      </c>
      <c r="C94" s="227">
        <f>VLOOKUP(A94, 'New SY MASTER'!$B$9:$R$92, 13, FALSE)</f>
        <v>46174</v>
      </c>
      <c r="D94" s="227">
        <f>VLOOKUP(A94, 'New SY MASTER'!$B$9:$R$92, 14, FALSE)</f>
        <v>46220</v>
      </c>
      <c r="E94" s="227" t="str">
        <f>VLOOKUP(A94, 'New SY MASTER'!$B$9:$V$92, 20, FALSE)</f>
        <v>Y</v>
      </c>
      <c r="F94" s="227" t="str">
        <f>VLOOKUP(A94, 'New SY MASTER'!$B$9:$V$92, 21, FALSE)</f>
        <v>N</v>
      </c>
      <c r="G94" s="227" t="str">
        <f>VLOOKUP(A94, 'New SY MASTER'!$B$9:$T$92, 19, FALSE)</f>
        <v>Standard Collection</v>
      </c>
      <c r="H94" s="257" t="str">
        <f t="shared" si="2"/>
        <v>July 2026</v>
      </c>
    </row>
    <row r="95" spans="1:8" x14ac:dyDescent="0.25">
      <c r="A95" s="226" t="s">
        <v>481</v>
      </c>
      <c r="B95" s="226" t="str">
        <f>VLOOKUP(A95, 'New SY MASTER'!$B$9:$R$92, 3, FALSE)</f>
        <v>LIEP Survey</v>
      </c>
      <c r="C95" s="227">
        <f>VLOOKUP(A95, 'New SY MASTER'!$B$9:$R$92, 13, FALSE)</f>
        <v>46174</v>
      </c>
      <c r="D95" s="227">
        <f>VLOOKUP(A95, 'New SY MASTER'!$B$9:$R$92, 14, FALSE)</f>
        <v>46220</v>
      </c>
      <c r="E95" s="227" t="str">
        <f>VLOOKUP(A95, 'New SY MASTER'!$B$9:$V$92, 20, FALSE)</f>
        <v>Y</v>
      </c>
      <c r="F95" s="227" t="str">
        <f>VLOOKUP(A95, 'New SY MASTER'!$B$9:$V$92, 21, FALSE)</f>
        <v>N</v>
      </c>
      <c r="G95" s="227" t="str">
        <f>VLOOKUP(A95, 'New SY MASTER'!$B$9:$T$92, 19, FALSE)</f>
        <v>Standard Collection</v>
      </c>
      <c r="H95" s="257" t="str">
        <f t="shared" si="2"/>
        <v>July 2026</v>
      </c>
    </row>
    <row r="96" spans="1:8" ht="31.5" x14ac:dyDescent="0.25">
      <c r="A96" s="228" t="s">
        <v>503</v>
      </c>
      <c r="B96" s="226" t="str">
        <f>VLOOKUP(A96, 'New SY MASTER'!$B$9:$R$92, 3, FALSE)</f>
        <v>Professional Staff Vacancy</v>
      </c>
      <c r="C96" s="227">
        <f>VLOOKUP(A96, 'New SY MASTER'!$B$9:$R$92, 13, FALSE)</f>
        <v>46199</v>
      </c>
      <c r="D96" s="227">
        <f>VLOOKUP(A96, 'New SY MASTER'!$B$9:$R$92, 14, FALSE)</f>
        <v>46234</v>
      </c>
      <c r="E96" s="227" t="str">
        <f>VLOOKUP(A96, 'New SY MASTER'!$B$9:$V$92, 20, FALSE)</f>
        <v>Y</v>
      </c>
      <c r="F96" s="227" t="str">
        <f>VLOOKUP(A96, 'New SY MASTER'!$B$9:$V$92, 21, FALSE)</f>
        <v>Y</v>
      </c>
      <c r="G96" s="227" t="str">
        <f>VLOOKUP(A96, 'New SY MASTER'!$B$9:$T$92, 19, FALSE)</f>
        <v>Standard Collection</v>
      </c>
      <c r="H96" s="257" t="str">
        <f t="shared" si="2"/>
        <v>July 2026</v>
      </c>
    </row>
    <row r="97" spans="1:8" x14ac:dyDescent="0.25">
      <c r="A97" s="229" t="s">
        <v>498</v>
      </c>
      <c r="B97" s="226" t="str">
        <f>VLOOKUP(A97, 'New SY MASTER'!$B$9:$R$92, 3, FALSE)</f>
        <v>Safe Schools</v>
      </c>
      <c r="C97" s="227" t="str">
        <f>VLOOKUP(A97, 'New SY MASTER'!$B$9:$R$92, 13, FALSE)</f>
        <v>Open Through</v>
      </c>
      <c r="D97" s="227">
        <f>VLOOKUP(A97, 'New SY MASTER'!$B$9:$R$92, 14, FALSE)</f>
        <v>46234</v>
      </c>
      <c r="E97" s="227" t="str">
        <f>VLOOKUP(A97, 'New SY MASTER'!$B$9:$V$92, 20, FALSE)</f>
        <v>Y</v>
      </c>
      <c r="F97" s="227" t="str">
        <f>VLOOKUP(A97, 'New SY MASTER'!$B$9:$V$92, 21, FALSE)</f>
        <v>Y</v>
      </c>
      <c r="G97" s="227" t="str">
        <f>VLOOKUP(A97, 'New SY MASTER'!$B$9:$T$92, 19, FALSE)</f>
        <v>Standard Collection</v>
      </c>
      <c r="H97" s="257" t="str">
        <f t="shared" si="2"/>
        <v>July 2026</v>
      </c>
    </row>
    <row r="98" spans="1:8" x14ac:dyDescent="0.25">
      <c r="A98" s="226" t="s">
        <v>504</v>
      </c>
      <c r="B98" s="226" t="str">
        <f>VLOOKUP(A98, 'New SY MASTER'!$B$9:$R$92, 3, FALSE)</f>
        <v>Safe Schools - AED</v>
      </c>
      <c r="C98" s="227" t="str">
        <f>VLOOKUP(A98, 'New SY MASTER'!$B$9:$R$92, 13, FALSE)</f>
        <v>Open Through</v>
      </c>
      <c r="D98" s="227">
        <f>VLOOKUP(A98, 'New SY MASTER'!$B$9:$R$92, 14, FALSE)</f>
        <v>46234</v>
      </c>
      <c r="E98" s="227" t="str">
        <f>VLOOKUP(A98, 'New SY MASTER'!$B$9:$V$92, 20, FALSE)</f>
        <v>Y</v>
      </c>
      <c r="F98" s="227" t="str">
        <f>VLOOKUP(A98, 'New SY MASTER'!$B$9:$V$92, 21, FALSE)</f>
        <v>N</v>
      </c>
      <c r="G98" s="227" t="str">
        <f>VLOOKUP(A98, 'New SY MASTER'!$B$9:$T$92, 19, FALSE)</f>
        <v>Standard Collection</v>
      </c>
      <c r="H98" s="257" t="str">
        <f t="shared" ref="H98:H110" si="3">TEXT(D98, "mmmm yyyy")</f>
        <v>July 2026</v>
      </c>
    </row>
    <row r="99" spans="1:8" ht="31.5" x14ac:dyDescent="0.25">
      <c r="A99" s="229" t="s">
        <v>497</v>
      </c>
      <c r="B99" s="226" t="str">
        <f>VLOOKUP(A99, 'New SY MASTER'!$B$9:$R$92, 3, FALSE)</f>
        <v>Safe Schools - Fire &amp; Security Drills</v>
      </c>
      <c r="C99" s="227" t="str">
        <f>VLOOKUP(A99, 'New SY MASTER'!$B$9:$R$92, 13, FALSE)</f>
        <v>Open Through</v>
      </c>
      <c r="D99" s="227">
        <f>VLOOKUP(A99, 'New SY MASTER'!$B$9:$R$92, 14, FALSE)</f>
        <v>46234</v>
      </c>
      <c r="E99" s="227" t="str">
        <f>VLOOKUP(A99, 'New SY MASTER'!$B$9:$V$92, 20, FALSE)</f>
        <v>Y</v>
      </c>
      <c r="F99" s="227" t="str">
        <f>VLOOKUP(A99, 'New SY MASTER'!$B$9:$V$92, 21, FALSE)</f>
        <v>Y</v>
      </c>
      <c r="G99" s="227" t="str">
        <f>VLOOKUP(A99, 'New SY MASTER'!$B$9:$T$92, 19, FALSE)</f>
        <v>Standard Collection</v>
      </c>
      <c r="H99" s="257" t="str">
        <f t="shared" si="3"/>
        <v>July 2026</v>
      </c>
    </row>
    <row r="100" spans="1:8" ht="63" x14ac:dyDescent="0.25">
      <c r="A100" s="226" t="s">
        <v>496</v>
      </c>
      <c r="B100" s="226" t="str">
        <f>VLOOKUP(A100, 'New SY MASTER'!$B$9:$R$92, 3, FALSE)</f>
        <v>(a) Student Updates &amp; Internal Snapshot, Grad Drop Cohort
(b) School Enrollment
(c) Programs</v>
      </c>
      <c r="C100" s="227" t="str">
        <f>VLOOKUP(A100, 'New SY MASTER'!$B$9:$R$92, 13, FALSE)</f>
        <v>Open Through</v>
      </c>
      <c r="D100" s="227">
        <f>VLOOKUP(A100, 'New SY MASTER'!$B$9:$R$92, 14, FALSE)</f>
        <v>46234</v>
      </c>
      <c r="E100" s="227" t="str">
        <f>VLOOKUP(A100, 'New SY MASTER'!$B$9:$V$92, 20, FALSE)</f>
        <v>Y</v>
      </c>
      <c r="F100" s="227" t="str">
        <f>VLOOKUP(A100, 'New SY MASTER'!$B$9:$V$92, 21, FALSE)</f>
        <v>N</v>
      </c>
      <c r="G100" s="227" t="str">
        <f>VLOOKUP(A100, 'New SY MASTER'!$B$9:$T$92, 19, FALSE)</f>
        <v>Standard Collection</v>
      </c>
      <c r="H100" s="257" t="str">
        <f t="shared" si="3"/>
        <v>July 2026</v>
      </c>
    </row>
    <row r="101" spans="1:8" x14ac:dyDescent="0.25">
      <c r="A101" s="229" t="s">
        <v>646</v>
      </c>
      <c r="B101" s="226" t="str">
        <f>VLOOKUP(A101, 'New SY MASTER'!$B$9:$R$92, 3, FALSE)</f>
        <v>Unlawful  Absence</v>
      </c>
      <c r="C101" s="227">
        <f>VLOOKUP(A101, 'New SY MASTER'!$B$9:$R$92, 13, FALSE)</f>
        <v>46082</v>
      </c>
      <c r="D101" s="227">
        <f>VLOOKUP(A101, 'New SY MASTER'!$B$9:$R$92, 14, FALSE)</f>
        <v>46234</v>
      </c>
      <c r="E101" s="227" t="str">
        <f>VLOOKUP(A101, 'New SY MASTER'!$B$9:$V$92, 20, FALSE)</f>
        <v>N/A</v>
      </c>
      <c r="F101" s="227" t="str">
        <f>VLOOKUP(A101, 'New SY MASTER'!$B$9:$V$92, 21, FALSE)</f>
        <v>Y</v>
      </c>
      <c r="G101" s="227" t="str">
        <f>VLOOKUP(A101, 'New SY MASTER'!$B$9:$T$92, 19, FALSE)</f>
        <v>Standard Collection</v>
      </c>
      <c r="H101" s="257" t="str">
        <f t="shared" si="3"/>
        <v>July 2026</v>
      </c>
    </row>
    <row r="102" spans="1:8" x14ac:dyDescent="0.25">
      <c r="A102" s="226" t="str">
        <f>VLOOKUP(B102, 'New SY MASTER'!C30:V112, 17, FALSE)</f>
        <v>C6 Student Updates 2025-26</v>
      </c>
      <c r="B102" s="238" t="s">
        <v>114</v>
      </c>
      <c r="C102" s="227">
        <f>VLOOKUP(B102, 'New SY MASTER'!$C$2:$V$84, 9, FALSE)</f>
        <v>46191</v>
      </c>
      <c r="D102" s="227">
        <f>VLOOKUP(B102, 'New SY MASTER'!$C$2:$V$84, 10, FALSE)</f>
        <v>46248</v>
      </c>
      <c r="E102" s="227" t="str">
        <f>VLOOKUP(B102, 'New SY MASTER'!$C$2:$V$84, 19, FALSE)</f>
        <v>N</v>
      </c>
      <c r="F102" s="227" t="str">
        <f>VLOOKUP(B102, 'New SY MASTER'!$C$2:$V$84, 20, FALSE)</f>
        <v>Y</v>
      </c>
      <c r="G102" s="227" t="str">
        <f>VLOOKUP(B102, 'New SY MASTER'!$C$2:$V$84, 18, FALSE)</f>
        <v>Internal Snapshot</v>
      </c>
      <c r="H102" s="227" t="str">
        <f t="shared" si="3"/>
        <v>August 2026</v>
      </c>
    </row>
    <row r="103" spans="1:8" x14ac:dyDescent="0.25">
      <c r="A103" s="229" t="s">
        <v>485</v>
      </c>
      <c r="B103" s="226" t="str">
        <f>VLOOKUP(A103, 'New SY MASTER'!$B$9:$R$92, 3, FALSE)</f>
        <v xml:space="preserve">Interscholastic Athletic Opportunities </v>
      </c>
      <c r="C103" s="227">
        <f>VLOOKUP(A103, 'New SY MASTER'!$B$9:$R$92, 13, FALSE)</f>
        <v>46182</v>
      </c>
      <c r="D103" s="227">
        <f>VLOOKUP(A103, 'New SY MASTER'!$B$9:$R$92, 14, FALSE)</f>
        <v>46265</v>
      </c>
      <c r="E103" s="227" t="str">
        <f>VLOOKUP(A103, 'New SY MASTER'!$B$9:$V$92, 20, FALSE)</f>
        <v>Y</v>
      </c>
      <c r="F103" s="227" t="str">
        <f>VLOOKUP(A103, 'New SY MASTER'!$B$9:$V$92, 21, FALSE)</f>
        <v>Y</v>
      </c>
      <c r="G103" s="227" t="str">
        <f>VLOOKUP(A103, 'New SY MASTER'!$B$9:$T$92, 19, FALSE)</f>
        <v>Standard Collection</v>
      </c>
      <c r="H103" s="257" t="str">
        <f t="shared" si="3"/>
        <v>August 2026</v>
      </c>
    </row>
    <row r="104" spans="1:8" ht="31.5" x14ac:dyDescent="0.25">
      <c r="A104" s="229" t="s">
        <v>487</v>
      </c>
      <c r="B104" s="226" t="str">
        <f>VLOOKUP(A104, 'New SY MASTER'!$B$9:$R$92, 3, FALSE)</f>
        <v>Students Home Schooled or Privately Tutored during the prior school year</v>
      </c>
      <c r="C104" s="227">
        <f>VLOOKUP(A104, 'New SY MASTER'!$B$9:$R$92, 13, FALSE)</f>
        <v>46182</v>
      </c>
      <c r="D104" s="227">
        <f>VLOOKUP(A104, 'New SY MASTER'!$B$9:$R$92, 14, FALSE)</f>
        <v>46265</v>
      </c>
      <c r="E104" s="227" t="str">
        <f>VLOOKUP(A104, 'New SY MASTER'!$B$9:$V$92, 20, FALSE)</f>
        <v>Y</v>
      </c>
      <c r="F104" s="227" t="str">
        <f>VLOOKUP(A104, 'New SY MASTER'!$B$9:$V$92, 21, FALSE)</f>
        <v>Y</v>
      </c>
      <c r="G104" s="227" t="str">
        <f>VLOOKUP(A104, 'New SY MASTER'!$B$9:$T$92, 19, FALSE)</f>
        <v>Standard Collection</v>
      </c>
      <c r="H104" s="257" t="str">
        <f t="shared" si="3"/>
        <v>August 2026</v>
      </c>
    </row>
    <row r="105" spans="1:8" x14ac:dyDescent="0.25">
      <c r="A105" s="229" t="s">
        <v>484</v>
      </c>
      <c r="B105" s="226" t="str">
        <f>VLOOKUP(A105, 'New SY MASTER'!$B$9:$R$92, 3, FALSE)</f>
        <v xml:space="preserve">Title I Student Participation </v>
      </c>
      <c r="C105" s="227">
        <f>VLOOKUP(A105, 'New SY MASTER'!$B$9:$R$92, 13, FALSE)</f>
        <v>46182</v>
      </c>
      <c r="D105" s="227">
        <f>VLOOKUP(A105, 'New SY MASTER'!$B$9:$R$92, 14, FALSE)</f>
        <v>46265</v>
      </c>
      <c r="E105" s="227" t="str">
        <f>VLOOKUP(A105, 'New SY MASTER'!$B$9:$V$92, 20, FALSE)</f>
        <v>Y</v>
      </c>
      <c r="F105" s="227" t="str">
        <f>VLOOKUP(A105, 'New SY MASTER'!$B$9:$V$92, 21, FALSE)</f>
        <v>N</v>
      </c>
      <c r="G105" s="227" t="str">
        <f>VLOOKUP(A105, 'New SY MASTER'!$B$9:$T$92, 19, FALSE)</f>
        <v>Standard Collection</v>
      </c>
      <c r="H105" s="257" t="str">
        <f t="shared" si="3"/>
        <v>August 2026</v>
      </c>
    </row>
    <row r="106" spans="1:8" x14ac:dyDescent="0.25">
      <c r="A106" s="226" t="s">
        <v>682</v>
      </c>
      <c r="B106" s="226" t="str">
        <f>VLOOKUP(A106, 'New SY MASTER'!$B$9:$R$92, 3, FALSE)</f>
        <v>Student Teachers</v>
      </c>
      <c r="C106" s="227">
        <f>VLOOKUP(A106, 'New SY MASTER'!$B$9:$R$92, 13, FALSE)</f>
        <v>46182</v>
      </c>
      <c r="D106" s="227">
        <f>VLOOKUP(A106, 'New SY MASTER'!$B$9:$R$92, 14, FALSE)</f>
        <v>46265</v>
      </c>
      <c r="E106" s="227" t="str">
        <f>VLOOKUP(A106, 'New SY MASTER'!$B$9:$V$92, 20, FALSE)</f>
        <v>N</v>
      </c>
      <c r="F106" s="227" t="str">
        <f>VLOOKUP(A106, 'New SY MASTER'!$B$9:$V$92, 21, FALSE)</f>
        <v>N</v>
      </c>
      <c r="G106" s="227" t="str">
        <f>VLOOKUP(A106, 'New SY MASTER'!$B$9:$T$92, 19, FALSE)</f>
        <v>Standard Collection</v>
      </c>
      <c r="H106" s="257" t="str">
        <f t="shared" si="3"/>
        <v>August 2026</v>
      </c>
    </row>
    <row r="107" spans="1:8" x14ac:dyDescent="0.25">
      <c r="A107" s="229" t="str">
        <f>VLOOKUP(B107, 'New SY MASTER'!C30:V112, 17, FALSE)</f>
        <v>C5  Grad Drop Cohort 2025-26</v>
      </c>
      <c r="B107" s="226" t="s">
        <v>652</v>
      </c>
      <c r="C107" s="227">
        <f>VLOOKUP(B107, 'New SY MASTER'!$C$9:$R$92, 12, FALSE)</f>
        <v>46182</v>
      </c>
      <c r="D107" s="227">
        <f>VLOOKUP(B107, 'New SY MASTER'!$C$9:$R$92, 13, FALSE)</f>
        <v>46265</v>
      </c>
      <c r="E107" s="227" t="str">
        <f>VLOOKUP(B107, 'New SY MASTER'!$C$9:$V$92, 19, FALSE)</f>
        <v>Y</v>
      </c>
      <c r="F107" s="227" t="str">
        <f>VLOOKUP(B107, 'New SY MASTER'!$C$9:$V$92, 20, FALSE)</f>
        <v>Y</v>
      </c>
      <c r="G107" s="227" t="str">
        <f>VLOOKUP(B107, 'New SY MASTER'!$C$9:$V$92, 18, FALSE)</f>
        <v>Standard Collection</v>
      </c>
      <c r="H107" s="257" t="str">
        <f t="shared" si="3"/>
        <v>August 2026</v>
      </c>
    </row>
    <row r="108" spans="1:8" x14ac:dyDescent="0.25">
      <c r="A108" s="229" t="str">
        <f>VLOOKUP(B108, 'New SY MASTER'!C30:V112, 17, FALSE)</f>
        <v>C5  Grad Drop Cohort 2025-26</v>
      </c>
      <c r="B108" s="226" t="s">
        <v>651</v>
      </c>
      <c r="C108" s="227">
        <f>VLOOKUP(B108, 'New SY MASTER'!$C$9:$R$92, 12, FALSE)</f>
        <v>46182</v>
      </c>
      <c r="D108" s="227">
        <f>VLOOKUP(B108, 'New SY MASTER'!$C$9:$R$92, 13, FALSE)</f>
        <v>46265</v>
      </c>
      <c r="E108" s="227" t="str">
        <f>VLOOKUP(B108, 'New SY MASTER'!$C$9:$V$92, 19, FALSE)</f>
        <v>Y</v>
      </c>
      <c r="F108" s="227" t="str">
        <f>VLOOKUP(B108, 'New SY MASTER'!$C$9:$V$92, 20, FALSE)</f>
        <v>Y</v>
      </c>
      <c r="G108" s="227" t="str">
        <f>VLOOKUP(B108, 'New SY MASTER'!$C$9:$V$92, 18, FALSE)</f>
        <v>Standard Collection</v>
      </c>
      <c r="H108" s="257" t="str">
        <f t="shared" si="3"/>
        <v>August 2026</v>
      </c>
    </row>
    <row r="109" spans="1:8" ht="31.5" x14ac:dyDescent="0.25">
      <c r="A109" s="229" t="s">
        <v>486</v>
      </c>
      <c r="B109" s="226" t="str">
        <f>VLOOKUP(A109, 'New SY MASTER'!$B$9:$R$92, 3, FALSE)</f>
        <v>Title III Professional Development Activities</v>
      </c>
      <c r="C109" s="227">
        <f>VLOOKUP(A109, 'New SY MASTER'!$B$9:$R$92, 13, FALSE)</f>
        <v>46182</v>
      </c>
      <c r="D109" s="227">
        <f>VLOOKUP(A109, 'New SY MASTER'!$B$9:$R$92, 14, FALSE)</f>
        <v>46265</v>
      </c>
      <c r="E109" s="227" t="str">
        <f>VLOOKUP(A109, 'New SY MASTER'!$B$9:$V$92, 20, FALSE)</f>
        <v>Y</v>
      </c>
      <c r="F109" s="227" t="str">
        <f>VLOOKUP(A109, 'New SY MASTER'!$B$9:$V$92, 21, FALSE)</f>
        <v>N</v>
      </c>
      <c r="G109" s="227" t="str">
        <f>VLOOKUP(A109, 'New SY MASTER'!$B$9:$T$92, 19, FALSE)</f>
        <v>Standard Collection</v>
      </c>
      <c r="H109" s="257" t="str">
        <f t="shared" si="3"/>
        <v>August 2026</v>
      </c>
    </row>
    <row r="110" spans="1:8" x14ac:dyDescent="0.25">
      <c r="A110" s="229" t="s">
        <v>483</v>
      </c>
      <c r="B110" s="226" t="str">
        <f>VLOOKUP(A110, 'New SY MASTER'!$B$9:$R$92, 3, FALSE)</f>
        <v>Child Accounting End-of-Year Collection</v>
      </c>
      <c r="C110" s="227">
        <f>VLOOKUP(A110, 'New SY MASTER'!$B$9:$R$92, 13, FALSE)</f>
        <v>46182</v>
      </c>
      <c r="D110" s="227">
        <f>VLOOKUP(A110, 'New SY MASTER'!$B$9:$R$92, 14, FALSE)</f>
        <v>46265</v>
      </c>
      <c r="E110" s="227" t="str">
        <f>VLOOKUP(A110, 'New SY MASTER'!$B$9:$V$92, 20, FALSE)</f>
        <v>Y</v>
      </c>
      <c r="F110" s="227" t="str">
        <f>VLOOKUP(A110, 'New SY MASTER'!$B$9:$V$92, 21, FALSE)</f>
        <v>Y</v>
      </c>
      <c r="G110" s="227" t="str">
        <f>VLOOKUP(A110, 'New SY MASTER'!$B$9:$T$92, 19, FALSE)</f>
        <v>Standard Collection</v>
      </c>
      <c r="H110" s="257" t="str">
        <f t="shared" si="3"/>
        <v>August 2026</v>
      </c>
    </row>
  </sheetData>
  <autoFilter ref="A1:H110" xr:uid="{1440513A-DC38-42EB-915E-B5082F5FE314}">
    <sortState xmlns:xlrd2="http://schemas.microsoft.com/office/spreadsheetml/2017/richdata2" ref="A2:H110">
      <sortCondition ref="D1:D110"/>
    </sortState>
  </autoFilter>
  <phoneticPr fontId="21" type="noConversion"/>
  <conditionalFormatting sqref="A1">
    <cfRule type="duplicateValues" dxfId="17" priority="3"/>
  </conditionalFormatting>
  <conditionalFormatting sqref="B2:F7 A2:A11 H2:H35 I2:XFB102 B8:B11 C8:F35 A12:B49 C36:G49 A50:G110">
    <cfRule type="expression" dxfId="16" priority="2">
      <formula>RIGHT(A:A,7)="2023-24"</formula>
    </cfRule>
  </conditionalFormatting>
  <conditionalFormatting sqref="XFC2:XFD102">
    <cfRule type="expression" dxfId="15" priority="4">
      <formula>RIGHT(XFC:XFD,7)="2023-24"</formula>
    </cfRule>
  </conditionalFormatting>
  <pageMargins left="0.7" right="0.7" top="0.75" bottom="0.75" header="0.3" footer="0.3"/>
  <ignoredErrors>
    <ignoredError sqref="A1:H1" unlocked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F0123-30B0-45E8-9CED-C24CB65E3BAC}">
  <sheetPr codeName="Sheet11">
    <tabColor rgb="FF00B050"/>
    <pageSetUpPr fitToPage="1"/>
  </sheetPr>
  <dimension ref="A1:Y123"/>
  <sheetViews>
    <sheetView topLeftCell="L5" zoomScale="90" zoomScaleNormal="90" zoomScaleSheetLayoutView="80" zoomScalePageLayoutView="75" workbookViewId="0">
      <pane ySplit="4" topLeftCell="A69" activePane="bottomLeft" state="frozen"/>
      <selection pane="bottomLeft" activeCell="S70" sqref="S70:S75"/>
    </sheetView>
  </sheetViews>
  <sheetFormatPr defaultColWidth="8.85546875" defaultRowHeight="15.75" x14ac:dyDescent="0.25"/>
  <cols>
    <col min="1" max="1" width="24" style="240" customWidth="1"/>
    <col min="2" max="2" width="34.85546875" style="93" bestFit="1" customWidth="1"/>
    <col min="3" max="3" width="34.85546875" style="93" customWidth="1"/>
    <col min="4" max="4" width="41" style="93" bestFit="1" customWidth="1"/>
    <col min="5" max="5" width="24.42578125" style="93" customWidth="1"/>
    <col min="6" max="7" width="26.7109375" style="93" customWidth="1"/>
    <col min="8" max="8" width="32.7109375" style="93" customWidth="1"/>
    <col min="9" max="9" width="29.28515625" style="93" customWidth="1"/>
    <col min="10" max="12" width="43.28515625" style="240" customWidth="1"/>
    <col min="13" max="13" width="27.85546875" style="240" customWidth="1"/>
    <col min="14" max="14" width="17.28515625" style="240" customWidth="1"/>
    <col min="15" max="15" width="20.42578125" style="243" customWidth="1"/>
    <col min="16" max="16" width="27.5703125" style="243" customWidth="1"/>
    <col min="17" max="17" width="31.7109375" style="244" customWidth="1"/>
    <col min="18" max="18" width="21" style="245" customWidth="1"/>
    <col min="19" max="19" width="34.85546875" style="93" customWidth="1"/>
    <col min="20" max="20" width="16.7109375" style="91" customWidth="1"/>
    <col min="21" max="21" width="17.28515625" style="91" customWidth="1"/>
    <col min="22" max="22" width="12.140625" style="91" customWidth="1"/>
    <col min="23" max="23" width="19.5703125" style="91" customWidth="1"/>
    <col min="24" max="24" width="59.140625" style="91" customWidth="1"/>
    <col min="25" max="25" width="29.42578125" style="91" customWidth="1"/>
    <col min="26" max="16384" width="8.85546875" style="91"/>
  </cols>
  <sheetData>
    <row r="1" spans="1:25" s="187" customFormat="1" ht="25.15" hidden="1" customHeight="1" x14ac:dyDescent="0.25">
      <c r="A1" s="240"/>
      <c r="H1" s="240"/>
      <c r="I1" s="240"/>
      <c r="J1" s="241"/>
      <c r="K1" s="241"/>
      <c r="L1" s="241"/>
      <c r="M1" s="241"/>
      <c r="N1" s="241"/>
      <c r="O1" s="240"/>
      <c r="P1" s="242"/>
    </row>
    <row r="2" spans="1:25" s="187" customFormat="1" hidden="1" x14ac:dyDescent="0.25">
      <c r="A2" s="240"/>
      <c r="H2" s="240"/>
      <c r="I2" s="240"/>
      <c r="J2" s="241"/>
      <c r="K2" s="241"/>
      <c r="L2" s="241"/>
      <c r="M2" s="241"/>
      <c r="N2" s="241"/>
      <c r="O2" s="240"/>
      <c r="P2" s="242"/>
    </row>
    <row r="3" spans="1:25" s="187" customFormat="1" ht="25.15" hidden="1" customHeight="1" x14ac:dyDescent="0.25">
      <c r="A3" s="240"/>
      <c r="H3" s="240"/>
      <c r="I3" s="240"/>
      <c r="J3" s="241"/>
      <c r="K3" s="241"/>
      <c r="L3" s="241"/>
      <c r="M3" s="241"/>
      <c r="N3" s="241"/>
      <c r="O3" s="240"/>
      <c r="P3" s="242"/>
    </row>
    <row r="4" spans="1:25" s="187" customFormat="1" ht="25.15" hidden="1" customHeight="1" x14ac:dyDescent="0.25">
      <c r="A4" s="240"/>
      <c r="H4" s="240"/>
      <c r="I4" s="240"/>
      <c r="J4" s="241"/>
      <c r="K4" s="241"/>
      <c r="L4" s="241"/>
      <c r="M4" s="241"/>
      <c r="N4" s="241"/>
      <c r="O4" s="240"/>
      <c r="P4" s="242"/>
    </row>
    <row r="5" spans="1:25" ht="37.15" customHeight="1" x14ac:dyDescent="0.25">
      <c r="B5" s="346" t="s">
        <v>448</v>
      </c>
      <c r="C5" s="346"/>
      <c r="D5" s="346"/>
      <c r="E5" s="346"/>
      <c r="F5" s="346"/>
      <c r="G5" s="346"/>
      <c r="H5" s="346"/>
      <c r="I5" s="346"/>
      <c r="J5" s="346"/>
      <c r="K5" s="346"/>
      <c r="L5" s="346"/>
      <c r="M5" s="346"/>
      <c r="N5" s="346"/>
      <c r="O5" s="346"/>
      <c r="P5" s="346"/>
      <c r="Q5" s="346"/>
      <c r="R5" s="346"/>
      <c r="S5" s="346"/>
    </row>
    <row r="6" spans="1:25" s="247" customFormat="1" ht="37.5" x14ac:dyDescent="0.3">
      <c r="A6" s="251" t="s">
        <v>447</v>
      </c>
      <c r="B6" s="252">
        <v>1</v>
      </c>
      <c r="C6" s="252">
        <v>2</v>
      </c>
      <c r="D6" s="253">
        <v>3</v>
      </c>
      <c r="E6" s="253">
        <v>4</v>
      </c>
      <c r="F6" s="253">
        <v>5</v>
      </c>
      <c r="G6" s="252">
        <v>6</v>
      </c>
      <c r="H6" s="252">
        <v>7</v>
      </c>
      <c r="I6" s="253">
        <v>8</v>
      </c>
      <c r="J6" s="253">
        <v>9</v>
      </c>
      <c r="K6" s="253">
        <v>10</v>
      </c>
      <c r="L6" s="252">
        <v>11</v>
      </c>
      <c r="M6" s="252">
        <v>12</v>
      </c>
      <c r="N6" s="253">
        <v>13</v>
      </c>
      <c r="O6" s="253">
        <v>14</v>
      </c>
      <c r="P6" s="253">
        <v>15</v>
      </c>
      <c r="Q6" s="252">
        <v>16</v>
      </c>
      <c r="R6" s="252">
        <v>17</v>
      </c>
      <c r="S6" s="252">
        <v>18</v>
      </c>
      <c r="T6" s="252">
        <v>19</v>
      </c>
      <c r="U6" s="252">
        <v>20</v>
      </c>
      <c r="V6" s="252">
        <v>21</v>
      </c>
      <c r="W6" s="252">
        <v>22</v>
      </c>
      <c r="X6" s="252">
        <v>23</v>
      </c>
      <c r="Y6" s="252">
        <v>24</v>
      </c>
    </row>
    <row r="7" spans="1:25" s="247" customFormat="1" ht="37.5" x14ac:dyDescent="0.3">
      <c r="A7" s="254" t="s">
        <v>446</v>
      </c>
      <c r="B7" s="255" t="s">
        <v>196</v>
      </c>
      <c r="C7" s="255">
        <v>1</v>
      </c>
      <c r="D7" s="256">
        <v>2</v>
      </c>
      <c r="E7" s="256">
        <v>3</v>
      </c>
      <c r="F7" s="256">
        <v>4</v>
      </c>
      <c r="G7" s="255">
        <v>5</v>
      </c>
      <c r="H7" s="255">
        <v>6</v>
      </c>
      <c r="I7" s="256">
        <v>7</v>
      </c>
      <c r="J7" s="256">
        <v>8</v>
      </c>
      <c r="K7" s="256">
        <v>9</v>
      </c>
      <c r="L7" s="255">
        <v>10</v>
      </c>
      <c r="M7" s="255">
        <v>11</v>
      </c>
      <c r="N7" s="256">
        <v>12</v>
      </c>
      <c r="O7" s="256">
        <v>13</v>
      </c>
      <c r="P7" s="256">
        <v>14</v>
      </c>
      <c r="Q7" s="255">
        <v>15</v>
      </c>
      <c r="R7" s="255">
        <v>16</v>
      </c>
      <c r="S7" s="255">
        <v>17</v>
      </c>
      <c r="T7" s="255">
        <v>18</v>
      </c>
      <c r="U7" s="255">
        <v>19</v>
      </c>
      <c r="V7" s="255">
        <v>20</v>
      </c>
      <c r="W7" s="255">
        <v>21</v>
      </c>
      <c r="X7" s="255">
        <v>22</v>
      </c>
      <c r="Y7" s="255">
        <v>23</v>
      </c>
    </row>
    <row r="8" spans="1:25" s="248" customFormat="1" ht="56.25" x14ac:dyDescent="0.3">
      <c r="A8" s="250" t="s">
        <v>445</v>
      </c>
      <c r="B8" s="249" t="s">
        <v>21</v>
      </c>
      <c r="C8" s="249" t="s">
        <v>81</v>
      </c>
      <c r="D8" s="249" t="s">
        <v>22</v>
      </c>
      <c r="E8" s="249" t="s">
        <v>23</v>
      </c>
      <c r="F8" s="249" t="s">
        <v>24</v>
      </c>
      <c r="G8" s="249" t="s">
        <v>82</v>
      </c>
      <c r="H8" s="249" t="s">
        <v>25</v>
      </c>
      <c r="I8" s="249" t="s">
        <v>26</v>
      </c>
      <c r="J8" s="249" t="s">
        <v>27</v>
      </c>
      <c r="K8" s="249" t="s">
        <v>457</v>
      </c>
      <c r="L8" s="249" t="s">
        <v>552</v>
      </c>
      <c r="M8" s="249" t="s">
        <v>553</v>
      </c>
      <c r="N8" s="249" t="s">
        <v>28</v>
      </c>
      <c r="O8" s="249" t="s">
        <v>29</v>
      </c>
      <c r="P8" s="249" t="s">
        <v>30</v>
      </c>
      <c r="Q8" s="249" t="s">
        <v>31</v>
      </c>
      <c r="R8" s="249" t="s">
        <v>32</v>
      </c>
      <c r="S8" s="249" t="s">
        <v>21</v>
      </c>
      <c r="T8" s="249" t="s">
        <v>426</v>
      </c>
      <c r="U8" s="249" t="s">
        <v>452</v>
      </c>
      <c r="V8" s="249" t="s">
        <v>453</v>
      </c>
      <c r="W8" s="249" t="s">
        <v>142</v>
      </c>
      <c r="X8" s="249" t="s">
        <v>423</v>
      </c>
      <c r="Y8" s="249" t="s">
        <v>143</v>
      </c>
    </row>
    <row r="9" spans="1:25" ht="63" x14ac:dyDescent="0.25">
      <c r="A9" s="94" t="s">
        <v>199</v>
      </c>
      <c r="B9" s="94" t="s">
        <v>572</v>
      </c>
      <c r="C9" s="94" t="s">
        <v>594</v>
      </c>
      <c r="D9" s="94" t="s">
        <v>196</v>
      </c>
      <c r="E9" s="94">
        <v>2025</v>
      </c>
      <c r="F9" s="94">
        <v>2026</v>
      </c>
      <c r="G9" s="177" t="s">
        <v>595</v>
      </c>
      <c r="H9" s="94" t="s">
        <v>196</v>
      </c>
      <c r="I9" s="177" t="s">
        <v>201</v>
      </c>
      <c r="J9" s="177" t="s">
        <v>668</v>
      </c>
      <c r="K9" s="190" t="s">
        <v>130</v>
      </c>
      <c r="L9" s="190">
        <v>45908</v>
      </c>
      <c r="M9" s="234" t="s">
        <v>130</v>
      </c>
      <c r="N9" s="94" t="s">
        <v>196</v>
      </c>
      <c r="O9" s="94" t="s">
        <v>196</v>
      </c>
      <c r="P9" s="94" t="s">
        <v>196</v>
      </c>
      <c r="Q9" s="94" t="s">
        <v>196</v>
      </c>
      <c r="R9" s="95" t="s">
        <v>130</v>
      </c>
      <c r="S9" s="177" t="str">
        <f t="shared" ref="S9" si="0">B9</f>
        <v>(a) C6 Student Updates 2025-26
(b) C6 Staff Updates 2025-26</v>
      </c>
      <c r="T9" s="94" t="s">
        <v>441</v>
      </c>
      <c r="U9" s="94" t="s">
        <v>439</v>
      </c>
      <c r="V9" s="94" t="s">
        <v>439</v>
      </c>
      <c r="W9" s="94" t="s">
        <v>130</v>
      </c>
      <c r="X9" s="94" t="s">
        <v>130</v>
      </c>
      <c r="Y9" s="94" t="s">
        <v>130</v>
      </c>
    </row>
    <row r="10" spans="1:25" ht="31.5" x14ac:dyDescent="0.25">
      <c r="A10" s="97" t="s">
        <v>676</v>
      </c>
      <c r="B10" s="97" t="s">
        <v>677</v>
      </c>
      <c r="C10" s="97" t="s">
        <v>196</v>
      </c>
      <c r="D10" s="97" t="s">
        <v>678</v>
      </c>
      <c r="E10" s="97">
        <v>2024</v>
      </c>
      <c r="F10" s="97">
        <v>2025</v>
      </c>
      <c r="G10" s="188" t="s">
        <v>196</v>
      </c>
      <c r="H10" s="97" t="s">
        <v>679</v>
      </c>
      <c r="I10" s="188" t="s">
        <v>129</v>
      </c>
      <c r="J10" s="188" t="s">
        <v>680</v>
      </c>
      <c r="K10" s="237" t="s">
        <v>130</v>
      </c>
      <c r="L10" s="237" t="s">
        <v>130</v>
      </c>
      <c r="M10" s="272" t="s">
        <v>130</v>
      </c>
      <c r="N10" s="98">
        <v>45931</v>
      </c>
      <c r="O10" s="98">
        <v>45940</v>
      </c>
      <c r="P10" s="97" t="s">
        <v>130</v>
      </c>
      <c r="Q10" s="97" t="s">
        <v>625</v>
      </c>
      <c r="R10" s="98" t="s">
        <v>130</v>
      </c>
      <c r="S10" s="188" t="s">
        <v>681</v>
      </c>
      <c r="T10" s="94" t="s">
        <v>427</v>
      </c>
      <c r="U10" s="94" t="s">
        <v>438</v>
      </c>
      <c r="V10" s="94" t="s">
        <v>439</v>
      </c>
      <c r="W10" s="94" t="s">
        <v>130</v>
      </c>
      <c r="X10" s="94" t="s">
        <v>130</v>
      </c>
      <c r="Y10" s="94" t="s">
        <v>196</v>
      </c>
    </row>
    <row r="11" spans="1:25" ht="31.5" x14ac:dyDescent="0.25">
      <c r="A11" s="97" t="s">
        <v>676</v>
      </c>
      <c r="B11" s="97" t="s">
        <v>682</v>
      </c>
      <c r="C11" s="97" t="s">
        <v>196</v>
      </c>
      <c r="D11" s="97" t="s">
        <v>678</v>
      </c>
      <c r="E11" s="97">
        <v>2025</v>
      </c>
      <c r="F11" s="97">
        <v>2026</v>
      </c>
      <c r="G11" s="188" t="s">
        <v>196</v>
      </c>
      <c r="H11" s="97" t="s">
        <v>679</v>
      </c>
      <c r="I11" s="188" t="s">
        <v>129</v>
      </c>
      <c r="J11" s="188" t="s">
        <v>680</v>
      </c>
      <c r="K11" s="237" t="s">
        <v>130</v>
      </c>
      <c r="L11" s="237" t="s">
        <v>130</v>
      </c>
      <c r="M11" s="272" t="s">
        <v>130</v>
      </c>
      <c r="N11" s="98">
        <v>46182</v>
      </c>
      <c r="O11" s="98">
        <v>46265</v>
      </c>
      <c r="P11" s="97" t="s">
        <v>130</v>
      </c>
      <c r="Q11" s="97" t="s">
        <v>130</v>
      </c>
      <c r="R11" s="98" t="s">
        <v>130</v>
      </c>
      <c r="S11" s="188" t="s">
        <v>683</v>
      </c>
      <c r="T11" s="94" t="s">
        <v>427</v>
      </c>
      <c r="U11" s="94" t="s">
        <v>439</v>
      </c>
      <c r="V11" s="94" t="s">
        <v>439</v>
      </c>
      <c r="W11" s="94" t="s">
        <v>130</v>
      </c>
      <c r="X11" s="94" t="s">
        <v>130</v>
      </c>
      <c r="Y11" s="94" t="s">
        <v>196</v>
      </c>
    </row>
    <row r="12" spans="1:25" ht="63" x14ac:dyDescent="0.25">
      <c r="A12" s="97" t="s">
        <v>202</v>
      </c>
      <c r="B12" s="97" t="s">
        <v>471</v>
      </c>
      <c r="C12" s="97" t="s">
        <v>88</v>
      </c>
      <c r="D12" s="97" t="s">
        <v>196</v>
      </c>
      <c r="E12" s="97">
        <v>2025</v>
      </c>
      <c r="F12" s="97">
        <v>2026</v>
      </c>
      <c r="G12" s="301" t="s">
        <v>451</v>
      </c>
      <c r="H12" s="97" t="s">
        <v>196</v>
      </c>
      <c r="I12" s="188" t="s">
        <v>203</v>
      </c>
      <c r="J12" s="302" t="s">
        <v>669</v>
      </c>
      <c r="K12" s="237">
        <v>45936</v>
      </c>
      <c r="L12" s="237">
        <v>45936</v>
      </c>
      <c r="M12" s="237">
        <v>45569</v>
      </c>
      <c r="N12" s="97" t="s">
        <v>196</v>
      </c>
      <c r="O12" s="97" t="s">
        <v>196</v>
      </c>
      <c r="P12" s="97" t="s">
        <v>196</v>
      </c>
      <c r="Q12" s="97" t="s">
        <v>196</v>
      </c>
      <c r="R12" s="98">
        <v>45939</v>
      </c>
      <c r="S12" s="188" t="s">
        <v>471</v>
      </c>
      <c r="T12" s="94" t="s">
        <v>6</v>
      </c>
      <c r="U12" s="94" t="s">
        <v>439</v>
      </c>
      <c r="V12" s="94" t="s">
        <v>438</v>
      </c>
      <c r="W12" s="194" t="s">
        <v>629</v>
      </c>
      <c r="X12" s="194" t="s">
        <v>522</v>
      </c>
      <c r="Y12" s="303" t="s">
        <v>150</v>
      </c>
    </row>
    <row r="13" spans="1:25" ht="63" x14ac:dyDescent="0.25">
      <c r="A13" s="94" t="s">
        <v>199</v>
      </c>
      <c r="B13" s="94" t="s">
        <v>572</v>
      </c>
      <c r="C13" s="94" t="s">
        <v>596</v>
      </c>
      <c r="D13" s="94" t="s">
        <v>196</v>
      </c>
      <c r="E13" s="94">
        <v>2025</v>
      </c>
      <c r="F13" s="94">
        <v>2026</v>
      </c>
      <c r="G13" s="304" t="s">
        <v>595</v>
      </c>
      <c r="H13" s="94" t="s">
        <v>196</v>
      </c>
      <c r="I13" s="177" t="s">
        <v>201</v>
      </c>
      <c r="J13" s="177" t="s">
        <v>668</v>
      </c>
      <c r="K13" s="190" t="s">
        <v>130</v>
      </c>
      <c r="L13" s="190">
        <v>45936</v>
      </c>
      <c r="M13" s="234" t="s">
        <v>130</v>
      </c>
      <c r="N13" s="94" t="s">
        <v>196</v>
      </c>
      <c r="O13" s="94" t="s">
        <v>196</v>
      </c>
      <c r="P13" s="94" t="s">
        <v>196</v>
      </c>
      <c r="Q13" s="94" t="s">
        <v>196</v>
      </c>
      <c r="R13" s="95" t="s">
        <v>130</v>
      </c>
      <c r="S13" s="177" t="str">
        <f t="shared" ref="S13:S83" si="1">B13</f>
        <v>(a) C6 Student Updates 2025-26
(b) C6 Staff Updates 2025-26</v>
      </c>
      <c r="T13" s="94" t="s">
        <v>441</v>
      </c>
      <c r="U13" s="94" t="s">
        <v>439</v>
      </c>
      <c r="V13" s="94" t="s">
        <v>439</v>
      </c>
      <c r="W13" s="94" t="s">
        <v>130</v>
      </c>
      <c r="X13" s="94" t="s">
        <v>130</v>
      </c>
      <c r="Y13" s="94" t="s">
        <v>130</v>
      </c>
    </row>
    <row r="14" spans="1:25" ht="78.75" x14ac:dyDescent="0.25">
      <c r="A14" s="94" t="s">
        <v>199</v>
      </c>
      <c r="B14" s="94" t="s">
        <v>597</v>
      </c>
      <c r="C14" s="94" t="s">
        <v>598</v>
      </c>
      <c r="D14" s="94" t="s">
        <v>196</v>
      </c>
      <c r="E14" s="94">
        <v>2025</v>
      </c>
      <c r="F14" s="94">
        <v>2026</v>
      </c>
      <c r="G14" s="304" t="s">
        <v>573</v>
      </c>
      <c r="H14" s="94" t="s">
        <v>196</v>
      </c>
      <c r="I14" s="177" t="s">
        <v>201</v>
      </c>
      <c r="J14" s="177" t="s">
        <v>668</v>
      </c>
      <c r="K14" s="190" t="s">
        <v>130</v>
      </c>
      <c r="L14" s="190">
        <v>45967</v>
      </c>
      <c r="M14" s="234" t="s">
        <v>130</v>
      </c>
      <c r="N14" s="94" t="s">
        <v>196</v>
      </c>
      <c r="O14" s="94" t="s">
        <v>196</v>
      </c>
      <c r="P14" s="94" t="s">
        <v>196</v>
      </c>
      <c r="Q14" s="94" t="s">
        <v>196</v>
      </c>
      <c r="R14" s="95" t="s">
        <v>130</v>
      </c>
      <c r="S14" s="177" t="str">
        <f t="shared" si="1"/>
        <v>(a) C6 Student Updates 2025-26
(b) C6 Staff Updates 2025-26
(c) C6 Staff Updates 2025-26</v>
      </c>
      <c r="T14" s="94" t="s">
        <v>441</v>
      </c>
      <c r="U14" s="94" t="s">
        <v>439</v>
      </c>
      <c r="V14" s="94" t="s">
        <v>439</v>
      </c>
      <c r="W14" s="94" t="s">
        <v>130</v>
      </c>
      <c r="X14" s="94" t="s">
        <v>130</v>
      </c>
      <c r="Y14" s="94" t="s">
        <v>130</v>
      </c>
    </row>
    <row r="15" spans="1:25" ht="47.25" x14ac:dyDescent="0.25">
      <c r="A15" s="94" t="s">
        <v>210</v>
      </c>
      <c r="B15" s="94" t="s">
        <v>471</v>
      </c>
      <c r="C15" s="94" t="s">
        <v>582</v>
      </c>
      <c r="D15" s="94" t="s">
        <v>196</v>
      </c>
      <c r="E15" s="94">
        <v>2025</v>
      </c>
      <c r="F15" s="94">
        <v>2026</v>
      </c>
      <c r="G15" s="304" t="s">
        <v>451</v>
      </c>
      <c r="H15" s="94" t="s">
        <v>196</v>
      </c>
      <c r="I15" s="177" t="s">
        <v>124</v>
      </c>
      <c r="J15" s="177" t="s">
        <v>667</v>
      </c>
      <c r="K15" s="190">
        <v>45967</v>
      </c>
      <c r="L15" s="190">
        <v>45967</v>
      </c>
      <c r="M15" s="190">
        <v>45603</v>
      </c>
      <c r="N15" s="94" t="s">
        <v>196</v>
      </c>
      <c r="O15" s="94" t="s">
        <v>196</v>
      </c>
      <c r="P15" s="94" t="s">
        <v>196</v>
      </c>
      <c r="Q15" s="94" t="s">
        <v>196</v>
      </c>
      <c r="R15" s="95" t="s">
        <v>130</v>
      </c>
      <c r="S15" s="177" t="s">
        <v>471</v>
      </c>
      <c r="T15" s="94" t="s">
        <v>6</v>
      </c>
      <c r="U15" s="94" t="s">
        <v>439</v>
      </c>
      <c r="V15" s="94" t="s">
        <v>439</v>
      </c>
      <c r="W15" s="94" t="s">
        <v>130</v>
      </c>
      <c r="X15" s="94" t="s">
        <v>130</v>
      </c>
      <c r="Y15" s="94" t="s">
        <v>130</v>
      </c>
    </row>
    <row r="16" spans="1:25" ht="109.15" customHeight="1" x14ac:dyDescent="0.25">
      <c r="A16" s="94" t="s">
        <v>199</v>
      </c>
      <c r="B16" s="94" t="s">
        <v>572</v>
      </c>
      <c r="C16" s="94" t="s">
        <v>599</v>
      </c>
      <c r="D16" s="94" t="s">
        <v>196</v>
      </c>
      <c r="E16" s="94">
        <v>2025</v>
      </c>
      <c r="F16" s="94">
        <v>2026</v>
      </c>
      <c r="G16" s="178" t="s">
        <v>595</v>
      </c>
      <c r="H16" s="94" t="s">
        <v>196</v>
      </c>
      <c r="I16" s="178" t="s">
        <v>201</v>
      </c>
      <c r="J16" s="178" t="s">
        <v>668</v>
      </c>
      <c r="K16" s="190" t="s">
        <v>130</v>
      </c>
      <c r="L16" s="190">
        <v>45992</v>
      </c>
      <c r="M16" s="234" t="s">
        <v>130</v>
      </c>
      <c r="N16" s="94" t="s">
        <v>196</v>
      </c>
      <c r="O16" s="94" t="s">
        <v>196</v>
      </c>
      <c r="P16" s="94" t="s">
        <v>196</v>
      </c>
      <c r="Q16" s="94" t="s">
        <v>196</v>
      </c>
      <c r="R16" s="95" t="s">
        <v>130</v>
      </c>
      <c r="S16" s="178" t="s">
        <v>572</v>
      </c>
      <c r="T16" s="94" t="s">
        <v>441</v>
      </c>
      <c r="U16" s="94" t="s">
        <v>439</v>
      </c>
      <c r="V16" s="94" t="s">
        <v>439</v>
      </c>
      <c r="W16" s="94" t="s">
        <v>130</v>
      </c>
      <c r="X16" s="94" t="s">
        <v>130</v>
      </c>
      <c r="Y16" s="94" t="s">
        <v>130</v>
      </c>
    </row>
    <row r="17" spans="1:25" ht="63" x14ac:dyDescent="0.25">
      <c r="A17" s="94" t="s">
        <v>202</v>
      </c>
      <c r="B17" s="94" t="s">
        <v>471</v>
      </c>
      <c r="C17" s="94" t="s">
        <v>90</v>
      </c>
      <c r="D17" s="94" t="s">
        <v>196</v>
      </c>
      <c r="E17" s="94">
        <v>2025</v>
      </c>
      <c r="F17" s="94">
        <v>2026</v>
      </c>
      <c r="G17" s="304" t="s">
        <v>451</v>
      </c>
      <c r="H17" s="94" t="s">
        <v>196</v>
      </c>
      <c r="I17" s="177" t="s">
        <v>208</v>
      </c>
      <c r="J17" s="177" t="s">
        <v>667</v>
      </c>
      <c r="K17" s="190" t="s">
        <v>130</v>
      </c>
      <c r="L17" s="190">
        <v>46056</v>
      </c>
      <c r="M17" s="190" t="s">
        <v>130</v>
      </c>
      <c r="N17" s="94" t="s">
        <v>196</v>
      </c>
      <c r="O17" s="94" t="s">
        <v>196</v>
      </c>
      <c r="P17" s="94" t="s">
        <v>196</v>
      </c>
      <c r="Q17" s="94" t="s">
        <v>196</v>
      </c>
      <c r="R17" s="95" t="s">
        <v>130</v>
      </c>
      <c r="S17" s="177" t="s">
        <v>471</v>
      </c>
      <c r="T17" s="94" t="s">
        <v>6</v>
      </c>
      <c r="U17" s="94" t="s">
        <v>439</v>
      </c>
      <c r="V17" s="94" t="s">
        <v>438</v>
      </c>
      <c r="W17" s="194" t="s">
        <v>404</v>
      </c>
      <c r="X17" s="194" t="s">
        <v>526</v>
      </c>
      <c r="Y17" s="194" t="s">
        <v>155</v>
      </c>
    </row>
    <row r="18" spans="1:25" ht="78.75" x14ac:dyDescent="0.25">
      <c r="A18" s="94" t="s">
        <v>202</v>
      </c>
      <c r="B18" s="94" t="s">
        <v>471</v>
      </c>
      <c r="C18" s="94" t="s">
        <v>91</v>
      </c>
      <c r="D18" s="94" t="s">
        <v>196</v>
      </c>
      <c r="E18" s="94">
        <v>2025</v>
      </c>
      <c r="F18" s="94">
        <v>2026</v>
      </c>
      <c r="G18" s="304" t="s">
        <v>451</v>
      </c>
      <c r="H18" s="94" t="s">
        <v>196</v>
      </c>
      <c r="I18" s="177" t="s">
        <v>209</v>
      </c>
      <c r="J18" s="177" t="s">
        <v>662</v>
      </c>
      <c r="K18" s="190" t="s">
        <v>630</v>
      </c>
      <c r="L18" s="190">
        <v>46042</v>
      </c>
      <c r="M18" s="190">
        <v>45678</v>
      </c>
      <c r="N18" s="94" t="s">
        <v>196</v>
      </c>
      <c r="O18" s="94" t="s">
        <v>196</v>
      </c>
      <c r="P18" s="94" t="s">
        <v>196</v>
      </c>
      <c r="Q18" s="94" t="s">
        <v>196</v>
      </c>
      <c r="R18" s="95" t="s">
        <v>130</v>
      </c>
      <c r="S18" s="177" t="s">
        <v>471</v>
      </c>
      <c r="T18" s="94" t="s">
        <v>6</v>
      </c>
      <c r="U18" s="94" t="s">
        <v>439</v>
      </c>
      <c r="V18" s="94" t="s">
        <v>439</v>
      </c>
      <c r="W18" s="94" t="s">
        <v>130</v>
      </c>
      <c r="X18" s="94" t="s">
        <v>130</v>
      </c>
      <c r="Y18" s="94" t="s">
        <v>130</v>
      </c>
    </row>
    <row r="19" spans="1:25" ht="78.75" x14ac:dyDescent="0.25">
      <c r="A19" s="94" t="s">
        <v>202</v>
      </c>
      <c r="B19" s="94" t="s">
        <v>471</v>
      </c>
      <c r="C19" s="94" t="s">
        <v>92</v>
      </c>
      <c r="D19" s="94" t="s">
        <v>196</v>
      </c>
      <c r="E19" s="94">
        <v>2025</v>
      </c>
      <c r="F19" s="94">
        <v>2026</v>
      </c>
      <c r="G19" s="304" t="s">
        <v>451</v>
      </c>
      <c r="H19" s="94" t="s">
        <v>196</v>
      </c>
      <c r="I19" s="177" t="s">
        <v>209</v>
      </c>
      <c r="J19" s="177" t="s">
        <v>663</v>
      </c>
      <c r="K19" s="190" t="s">
        <v>664</v>
      </c>
      <c r="L19" s="190">
        <v>46056</v>
      </c>
      <c r="M19" s="190">
        <v>45692</v>
      </c>
      <c r="N19" s="94" t="s">
        <v>196</v>
      </c>
      <c r="O19" s="94" t="s">
        <v>196</v>
      </c>
      <c r="P19" s="94" t="s">
        <v>196</v>
      </c>
      <c r="Q19" s="94" t="s">
        <v>196</v>
      </c>
      <c r="R19" s="95">
        <v>46065</v>
      </c>
      <c r="S19" s="177" t="s">
        <v>471</v>
      </c>
      <c r="T19" s="94" t="s">
        <v>6</v>
      </c>
      <c r="U19" s="94" t="s">
        <v>439</v>
      </c>
      <c r="V19" s="94" t="s">
        <v>438</v>
      </c>
      <c r="W19" s="194" t="s">
        <v>405</v>
      </c>
      <c r="X19" s="194" t="s">
        <v>527</v>
      </c>
      <c r="Y19" s="194" t="s">
        <v>158</v>
      </c>
    </row>
    <row r="20" spans="1:25" ht="63" x14ac:dyDescent="0.25">
      <c r="A20" s="94" t="s">
        <v>210</v>
      </c>
      <c r="B20" s="94" t="s">
        <v>471</v>
      </c>
      <c r="C20" s="94" t="s">
        <v>93</v>
      </c>
      <c r="D20" s="94" t="s">
        <v>196</v>
      </c>
      <c r="E20" s="94">
        <v>2025</v>
      </c>
      <c r="F20" s="94">
        <v>2026</v>
      </c>
      <c r="G20" s="304" t="s">
        <v>451</v>
      </c>
      <c r="H20" s="94" t="s">
        <v>196</v>
      </c>
      <c r="I20" s="177" t="s">
        <v>124</v>
      </c>
      <c r="J20" s="177" t="s">
        <v>670</v>
      </c>
      <c r="K20" s="190">
        <v>46048</v>
      </c>
      <c r="L20" s="190">
        <v>46056</v>
      </c>
      <c r="M20" s="190">
        <v>45692</v>
      </c>
      <c r="N20" s="94" t="s">
        <v>196</v>
      </c>
      <c r="O20" s="94" t="s">
        <v>196</v>
      </c>
      <c r="P20" s="94" t="s">
        <v>196</v>
      </c>
      <c r="Q20" s="94" t="s">
        <v>196</v>
      </c>
      <c r="R20" s="95">
        <v>46065</v>
      </c>
      <c r="S20" s="177" t="s">
        <v>471</v>
      </c>
      <c r="T20" s="94" t="s">
        <v>6</v>
      </c>
      <c r="U20" s="94" t="s">
        <v>439</v>
      </c>
      <c r="V20" s="94" t="s">
        <v>438</v>
      </c>
      <c r="W20" s="194" t="s">
        <v>406</v>
      </c>
      <c r="X20" s="194" t="s">
        <v>528</v>
      </c>
      <c r="Y20" s="305" t="s">
        <v>196</v>
      </c>
    </row>
    <row r="21" spans="1:25" ht="63" x14ac:dyDescent="0.25">
      <c r="A21" s="94" t="s">
        <v>199</v>
      </c>
      <c r="B21" s="94" t="s">
        <v>572</v>
      </c>
      <c r="C21" s="94" t="s">
        <v>600</v>
      </c>
      <c r="D21" s="94" t="s">
        <v>196</v>
      </c>
      <c r="E21" s="94">
        <v>2025</v>
      </c>
      <c r="F21" s="94">
        <v>2026</v>
      </c>
      <c r="G21" s="304" t="s">
        <v>451</v>
      </c>
      <c r="H21" s="94" t="s">
        <v>196</v>
      </c>
      <c r="I21" s="177" t="s">
        <v>201</v>
      </c>
      <c r="J21" s="177" t="s">
        <v>668</v>
      </c>
      <c r="K21" s="234" t="s">
        <v>130</v>
      </c>
      <c r="L21" s="190">
        <v>46034</v>
      </c>
      <c r="M21" s="234" t="s">
        <v>130</v>
      </c>
      <c r="N21" s="94" t="s">
        <v>196</v>
      </c>
      <c r="O21" s="94" t="s">
        <v>196</v>
      </c>
      <c r="P21" s="94" t="s">
        <v>196</v>
      </c>
      <c r="Q21" s="94" t="s">
        <v>196</v>
      </c>
      <c r="R21" s="95" t="s">
        <v>130</v>
      </c>
      <c r="S21" s="177" t="str">
        <f t="shared" si="1"/>
        <v>(a) C6 Student Updates 2025-26
(b) C6 Staff Updates 2025-26</v>
      </c>
      <c r="T21" s="94" t="s">
        <v>441</v>
      </c>
      <c r="U21" s="94" t="s">
        <v>439</v>
      </c>
      <c r="V21" s="94" t="s">
        <v>439</v>
      </c>
      <c r="W21" s="94" t="s">
        <v>130</v>
      </c>
      <c r="X21" s="94" t="s">
        <v>130</v>
      </c>
      <c r="Y21" s="94" t="s">
        <v>130</v>
      </c>
    </row>
    <row r="22" spans="1:25" ht="63" x14ac:dyDescent="0.25">
      <c r="A22" s="94" t="s">
        <v>199</v>
      </c>
      <c r="B22" s="94" t="s">
        <v>572</v>
      </c>
      <c r="C22" s="94" t="s">
        <v>601</v>
      </c>
      <c r="D22" s="94" t="s">
        <v>196</v>
      </c>
      <c r="E22" s="94">
        <v>2025</v>
      </c>
      <c r="F22" s="94">
        <v>2026</v>
      </c>
      <c r="G22" s="306" t="s">
        <v>595</v>
      </c>
      <c r="H22" s="94" t="s">
        <v>196</v>
      </c>
      <c r="I22" s="306" t="s">
        <v>201</v>
      </c>
      <c r="J22" s="306" t="s">
        <v>668</v>
      </c>
      <c r="K22" s="234" t="s">
        <v>130</v>
      </c>
      <c r="L22" s="190">
        <v>46056</v>
      </c>
      <c r="M22" s="234" t="s">
        <v>130</v>
      </c>
      <c r="N22" s="94" t="s">
        <v>196</v>
      </c>
      <c r="O22" s="94" t="s">
        <v>196</v>
      </c>
      <c r="P22" s="94" t="s">
        <v>196</v>
      </c>
      <c r="Q22" s="94" t="s">
        <v>196</v>
      </c>
      <c r="R22" s="95" t="s">
        <v>130</v>
      </c>
      <c r="S22" s="177" t="str">
        <f t="shared" si="1"/>
        <v>(a) C6 Student Updates 2025-26
(b) C6 Staff Updates 2025-26</v>
      </c>
      <c r="T22" s="94" t="s">
        <v>441</v>
      </c>
      <c r="U22" s="94" t="s">
        <v>439</v>
      </c>
      <c r="V22" s="94" t="s">
        <v>439</v>
      </c>
      <c r="W22" s="94" t="s">
        <v>130</v>
      </c>
      <c r="X22" s="94" t="s">
        <v>130</v>
      </c>
      <c r="Y22" s="94" t="s">
        <v>130</v>
      </c>
    </row>
    <row r="23" spans="1:25" s="297" customFormat="1" ht="63" x14ac:dyDescent="0.25">
      <c r="A23" s="291" t="s">
        <v>202</v>
      </c>
      <c r="B23" s="291" t="s">
        <v>471</v>
      </c>
      <c r="C23" s="291" t="s">
        <v>96</v>
      </c>
      <c r="D23" s="291" t="s">
        <v>196</v>
      </c>
      <c r="E23" s="291">
        <v>2025</v>
      </c>
      <c r="F23" s="291">
        <v>2026</v>
      </c>
      <c r="G23" s="292" t="s">
        <v>451</v>
      </c>
      <c r="H23" s="291" t="s">
        <v>196</v>
      </c>
      <c r="I23" s="293" t="s">
        <v>213</v>
      </c>
      <c r="J23" s="293" t="s">
        <v>667</v>
      </c>
      <c r="K23" s="294">
        <v>46091</v>
      </c>
      <c r="L23" s="294">
        <v>46091</v>
      </c>
      <c r="M23" s="294">
        <v>45723</v>
      </c>
      <c r="N23" s="291" t="s">
        <v>196</v>
      </c>
      <c r="O23" s="291" t="s">
        <v>196</v>
      </c>
      <c r="P23" s="291" t="s">
        <v>196</v>
      </c>
      <c r="Q23" s="291" t="s">
        <v>196</v>
      </c>
      <c r="R23" s="295">
        <v>46102</v>
      </c>
      <c r="S23" s="293" t="s">
        <v>471</v>
      </c>
      <c r="T23" s="291" t="s">
        <v>6</v>
      </c>
      <c r="U23" s="291" t="s">
        <v>439</v>
      </c>
      <c r="V23" s="291" t="s">
        <v>438</v>
      </c>
      <c r="W23" s="296" t="s">
        <v>407</v>
      </c>
      <c r="X23" s="296" t="s">
        <v>529</v>
      </c>
      <c r="Y23" s="296" t="s">
        <v>150</v>
      </c>
    </row>
    <row r="24" spans="1:25" ht="47.25" x14ac:dyDescent="0.25">
      <c r="A24" s="94" t="s">
        <v>210</v>
      </c>
      <c r="B24" s="94" t="s">
        <v>471</v>
      </c>
      <c r="C24" s="94" t="s">
        <v>97</v>
      </c>
      <c r="D24" s="94" t="s">
        <v>392</v>
      </c>
      <c r="E24" s="94">
        <v>2025</v>
      </c>
      <c r="F24" s="94">
        <v>2026</v>
      </c>
      <c r="G24" s="304" t="s">
        <v>451</v>
      </c>
      <c r="H24" s="94" t="s">
        <v>196</v>
      </c>
      <c r="I24" s="177" t="s">
        <v>196</v>
      </c>
      <c r="J24" s="177" t="s">
        <v>667</v>
      </c>
      <c r="K24" s="190">
        <v>46114</v>
      </c>
      <c r="L24" s="190">
        <v>46114</v>
      </c>
      <c r="M24" s="190">
        <v>45757</v>
      </c>
      <c r="N24" s="94" t="s">
        <v>196</v>
      </c>
      <c r="O24" s="94" t="s">
        <v>196</v>
      </c>
      <c r="P24" s="94" t="s">
        <v>196</v>
      </c>
      <c r="Q24" s="94" t="s">
        <v>196</v>
      </c>
      <c r="R24" s="95">
        <v>46136</v>
      </c>
      <c r="S24" s="177" t="s">
        <v>471</v>
      </c>
      <c r="T24" s="94" t="s">
        <v>6</v>
      </c>
      <c r="U24" s="94" t="s">
        <v>439</v>
      </c>
      <c r="V24" s="94" t="s">
        <v>438</v>
      </c>
      <c r="W24" s="195" t="s">
        <v>161</v>
      </c>
      <c r="X24" s="194" t="s">
        <v>530</v>
      </c>
      <c r="Y24" s="307" t="s">
        <v>196</v>
      </c>
    </row>
    <row r="25" spans="1:25" ht="78.75" x14ac:dyDescent="0.25">
      <c r="A25" s="94" t="s">
        <v>202</v>
      </c>
      <c r="B25" s="94" t="s">
        <v>471</v>
      </c>
      <c r="C25" s="94" t="s">
        <v>98</v>
      </c>
      <c r="D25" s="94" t="s">
        <v>196</v>
      </c>
      <c r="E25" s="94">
        <v>2025</v>
      </c>
      <c r="F25" s="94">
        <v>2026</v>
      </c>
      <c r="G25" s="304" t="s">
        <v>451</v>
      </c>
      <c r="H25" s="94" t="s">
        <v>196</v>
      </c>
      <c r="I25" s="177" t="s">
        <v>192</v>
      </c>
      <c r="J25" s="177" t="s">
        <v>665</v>
      </c>
      <c r="K25" s="190">
        <v>46114</v>
      </c>
      <c r="L25" s="190">
        <v>46114</v>
      </c>
      <c r="M25" s="190">
        <v>45757</v>
      </c>
      <c r="N25" s="94" t="s">
        <v>196</v>
      </c>
      <c r="O25" s="94" t="s">
        <v>196</v>
      </c>
      <c r="P25" s="94" t="s">
        <v>196</v>
      </c>
      <c r="Q25" s="94" t="s">
        <v>196</v>
      </c>
      <c r="R25" s="95" t="s">
        <v>130</v>
      </c>
      <c r="S25" s="177" t="s">
        <v>471</v>
      </c>
      <c r="T25" s="94" t="s">
        <v>6</v>
      </c>
      <c r="U25" s="94" t="s">
        <v>439</v>
      </c>
      <c r="V25" s="94" t="s">
        <v>439</v>
      </c>
      <c r="W25" s="94" t="s">
        <v>130</v>
      </c>
      <c r="X25" s="94" t="s">
        <v>130</v>
      </c>
      <c r="Y25" s="94" t="s">
        <v>130</v>
      </c>
    </row>
    <row r="26" spans="1:25" ht="55.9" customHeight="1" x14ac:dyDescent="0.25">
      <c r="A26" s="94" t="s">
        <v>199</v>
      </c>
      <c r="B26" s="308" t="s">
        <v>471</v>
      </c>
      <c r="C26" s="94" t="s">
        <v>592</v>
      </c>
      <c r="D26" s="94" t="s">
        <v>592</v>
      </c>
      <c r="E26" s="94">
        <v>2025</v>
      </c>
      <c r="F26" s="94">
        <v>2026</v>
      </c>
      <c r="G26" s="94" t="s">
        <v>451</v>
      </c>
      <c r="H26" s="94" t="s">
        <v>196</v>
      </c>
      <c r="I26" s="234" t="s">
        <v>201</v>
      </c>
      <c r="J26" s="309" t="s">
        <v>668</v>
      </c>
      <c r="K26" s="234" t="s">
        <v>130</v>
      </c>
      <c r="L26" s="190">
        <v>46149</v>
      </c>
      <c r="M26" s="234" t="s">
        <v>130</v>
      </c>
      <c r="N26" s="94" t="s">
        <v>196</v>
      </c>
      <c r="O26" s="94" t="s">
        <v>196</v>
      </c>
      <c r="P26" s="94" t="s">
        <v>196</v>
      </c>
      <c r="Q26" s="94" t="s">
        <v>196</v>
      </c>
      <c r="R26" s="95" t="s">
        <v>130</v>
      </c>
      <c r="S26" s="234" t="s">
        <v>471</v>
      </c>
      <c r="T26" s="94" t="s">
        <v>441</v>
      </c>
      <c r="U26" s="94" t="s">
        <v>439</v>
      </c>
      <c r="V26" s="94" t="s">
        <v>439</v>
      </c>
      <c r="W26" s="94" t="s">
        <v>130</v>
      </c>
      <c r="X26" s="94" t="s">
        <v>130</v>
      </c>
      <c r="Y26" s="94" t="s">
        <v>130</v>
      </c>
    </row>
    <row r="27" spans="1:25" ht="78.75" x14ac:dyDescent="0.25">
      <c r="A27" s="94" t="s">
        <v>202</v>
      </c>
      <c r="B27" s="94" t="s">
        <v>471</v>
      </c>
      <c r="C27" s="94" t="s">
        <v>100</v>
      </c>
      <c r="D27" s="94" t="s">
        <v>196</v>
      </c>
      <c r="E27" s="94">
        <v>2025</v>
      </c>
      <c r="F27" s="94">
        <v>2026</v>
      </c>
      <c r="G27" s="304" t="s">
        <v>451</v>
      </c>
      <c r="H27" s="94" t="s">
        <v>196</v>
      </c>
      <c r="I27" s="177" t="s">
        <v>192</v>
      </c>
      <c r="J27" s="177" t="s">
        <v>631</v>
      </c>
      <c r="K27" s="190" t="s">
        <v>632</v>
      </c>
      <c r="L27" s="190">
        <v>46149</v>
      </c>
      <c r="M27" s="190">
        <v>45785</v>
      </c>
      <c r="N27" s="94" t="s">
        <v>196</v>
      </c>
      <c r="O27" s="94" t="s">
        <v>196</v>
      </c>
      <c r="P27" s="94" t="s">
        <v>196</v>
      </c>
      <c r="Q27" s="94" t="s">
        <v>196</v>
      </c>
      <c r="R27" s="95">
        <v>46166</v>
      </c>
      <c r="S27" s="177" t="s">
        <v>471</v>
      </c>
      <c r="T27" s="94" t="s">
        <v>6</v>
      </c>
      <c r="U27" s="94" t="s">
        <v>439</v>
      </c>
      <c r="V27" s="94" t="s">
        <v>438</v>
      </c>
      <c r="W27" s="195" t="s">
        <v>164</v>
      </c>
      <c r="X27" s="194" t="s">
        <v>533</v>
      </c>
      <c r="Y27" s="194" t="s">
        <v>165</v>
      </c>
    </row>
    <row r="28" spans="1:25" ht="78.75" x14ac:dyDescent="0.25">
      <c r="A28" s="94" t="s">
        <v>202</v>
      </c>
      <c r="B28" s="94" t="s">
        <v>471</v>
      </c>
      <c r="C28" s="94" t="s">
        <v>574</v>
      </c>
      <c r="D28" s="94" t="s">
        <v>196</v>
      </c>
      <c r="E28" s="94">
        <v>2025</v>
      </c>
      <c r="F28" s="94">
        <v>2026</v>
      </c>
      <c r="G28" s="304" t="s">
        <v>451</v>
      </c>
      <c r="H28" s="94" t="s">
        <v>196</v>
      </c>
      <c r="I28" s="177" t="s">
        <v>216</v>
      </c>
      <c r="J28" s="177" t="s">
        <v>633</v>
      </c>
      <c r="K28" s="190" t="s">
        <v>634</v>
      </c>
      <c r="L28" s="190">
        <v>46149</v>
      </c>
      <c r="M28" s="190">
        <v>45785</v>
      </c>
      <c r="N28" s="94" t="s">
        <v>196</v>
      </c>
      <c r="O28" s="94" t="s">
        <v>196</v>
      </c>
      <c r="P28" s="94" t="s">
        <v>196</v>
      </c>
      <c r="Q28" s="94" t="s">
        <v>196</v>
      </c>
      <c r="R28" s="95" t="s">
        <v>130</v>
      </c>
      <c r="S28" s="177" t="s">
        <v>471</v>
      </c>
      <c r="T28" s="94" t="s">
        <v>6</v>
      </c>
      <c r="U28" s="94" t="s">
        <v>439</v>
      </c>
      <c r="V28" s="94" t="s">
        <v>439</v>
      </c>
      <c r="W28" s="94" t="s">
        <v>130</v>
      </c>
      <c r="X28" s="94" t="s">
        <v>130</v>
      </c>
      <c r="Y28" s="94" t="s">
        <v>130</v>
      </c>
    </row>
    <row r="29" spans="1:25" ht="78.75" x14ac:dyDescent="0.25">
      <c r="A29" s="94" t="s">
        <v>202</v>
      </c>
      <c r="B29" s="94" t="s">
        <v>471</v>
      </c>
      <c r="C29" s="94" t="s">
        <v>575</v>
      </c>
      <c r="D29" s="94" t="s">
        <v>196</v>
      </c>
      <c r="E29" s="94">
        <v>2025</v>
      </c>
      <c r="F29" s="94">
        <v>2026</v>
      </c>
      <c r="G29" s="304" t="s">
        <v>451</v>
      </c>
      <c r="H29" s="94" t="s">
        <v>196</v>
      </c>
      <c r="I29" s="177" t="s">
        <v>216</v>
      </c>
      <c r="J29" s="177" t="s">
        <v>631</v>
      </c>
      <c r="K29" s="190" t="s">
        <v>632</v>
      </c>
      <c r="L29" s="190">
        <v>46149</v>
      </c>
      <c r="M29" s="190">
        <v>45785</v>
      </c>
      <c r="N29" s="94" t="s">
        <v>196</v>
      </c>
      <c r="O29" s="94" t="s">
        <v>196</v>
      </c>
      <c r="P29" s="94" t="s">
        <v>196</v>
      </c>
      <c r="Q29" s="94" t="s">
        <v>196</v>
      </c>
      <c r="R29" s="95" t="s">
        <v>130</v>
      </c>
      <c r="S29" s="177" t="s">
        <v>471</v>
      </c>
      <c r="T29" s="94" t="s">
        <v>6</v>
      </c>
      <c r="U29" s="94" t="s">
        <v>439</v>
      </c>
      <c r="V29" s="94" t="s">
        <v>439</v>
      </c>
      <c r="W29" s="94" t="s">
        <v>130</v>
      </c>
      <c r="X29" s="94" t="s">
        <v>130</v>
      </c>
      <c r="Y29" s="94" t="s">
        <v>130</v>
      </c>
    </row>
    <row r="30" spans="1:25" ht="78.75" x14ac:dyDescent="0.25">
      <c r="A30" s="94" t="s">
        <v>202</v>
      </c>
      <c r="B30" s="94" t="s">
        <v>471</v>
      </c>
      <c r="C30" s="94" t="s">
        <v>576</v>
      </c>
      <c r="D30" s="94" t="s">
        <v>196</v>
      </c>
      <c r="E30" s="94">
        <v>2025</v>
      </c>
      <c r="F30" s="94">
        <v>2026</v>
      </c>
      <c r="G30" s="304" t="s">
        <v>451</v>
      </c>
      <c r="H30" s="94" t="s">
        <v>196</v>
      </c>
      <c r="I30" s="177" t="s">
        <v>216</v>
      </c>
      <c r="J30" s="177" t="s">
        <v>631</v>
      </c>
      <c r="K30" s="190" t="s">
        <v>632</v>
      </c>
      <c r="L30" s="190">
        <v>46149</v>
      </c>
      <c r="M30" s="190">
        <v>45785</v>
      </c>
      <c r="N30" s="94" t="s">
        <v>196</v>
      </c>
      <c r="O30" s="94" t="s">
        <v>196</v>
      </c>
      <c r="P30" s="94" t="s">
        <v>196</v>
      </c>
      <c r="Q30" s="94" t="s">
        <v>196</v>
      </c>
      <c r="R30" s="95" t="s">
        <v>130</v>
      </c>
      <c r="S30" s="177" t="s">
        <v>471</v>
      </c>
      <c r="T30" s="94" t="s">
        <v>6</v>
      </c>
      <c r="U30" s="94" t="s">
        <v>439</v>
      </c>
      <c r="V30" s="94" t="s">
        <v>439</v>
      </c>
      <c r="W30" s="94" t="s">
        <v>130</v>
      </c>
      <c r="X30" s="94" t="s">
        <v>130</v>
      </c>
      <c r="Y30" s="94" t="s">
        <v>130</v>
      </c>
    </row>
    <row r="31" spans="1:25" ht="78.75" x14ac:dyDescent="0.25">
      <c r="A31" s="94" t="s">
        <v>202</v>
      </c>
      <c r="B31" s="94" t="s">
        <v>471</v>
      </c>
      <c r="C31" s="94" t="s">
        <v>577</v>
      </c>
      <c r="D31" s="94" t="s">
        <v>196</v>
      </c>
      <c r="E31" s="94">
        <v>2025</v>
      </c>
      <c r="F31" s="94">
        <v>2026</v>
      </c>
      <c r="G31" s="304" t="s">
        <v>451</v>
      </c>
      <c r="H31" s="94" t="s">
        <v>196</v>
      </c>
      <c r="I31" s="177" t="s">
        <v>217</v>
      </c>
      <c r="J31" s="177" t="s">
        <v>633</v>
      </c>
      <c r="K31" s="190">
        <v>46136</v>
      </c>
      <c r="L31" s="190">
        <v>46168</v>
      </c>
      <c r="M31" s="190">
        <v>45805</v>
      </c>
      <c r="N31" s="94" t="s">
        <v>196</v>
      </c>
      <c r="O31" s="94" t="s">
        <v>196</v>
      </c>
      <c r="P31" s="94" t="s">
        <v>196</v>
      </c>
      <c r="Q31" s="94" t="s">
        <v>196</v>
      </c>
      <c r="R31" s="95">
        <v>46185</v>
      </c>
      <c r="S31" s="177" t="s">
        <v>471</v>
      </c>
      <c r="T31" s="94" t="s">
        <v>6</v>
      </c>
      <c r="U31" s="94" t="s">
        <v>439</v>
      </c>
      <c r="V31" s="94" t="s">
        <v>438</v>
      </c>
      <c r="W31" s="194" t="s">
        <v>410</v>
      </c>
      <c r="X31" s="194" t="s">
        <v>534</v>
      </c>
      <c r="Y31" s="194" t="s">
        <v>155</v>
      </c>
    </row>
    <row r="32" spans="1:25" ht="63" x14ac:dyDescent="0.25">
      <c r="A32" s="94" t="s">
        <v>202</v>
      </c>
      <c r="B32" s="94" t="s">
        <v>471</v>
      </c>
      <c r="C32" s="94" t="s">
        <v>578</v>
      </c>
      <c r="D32" s="94" t="s">
        <v>196</v>
      </c>
      <c r="E32" s="94">
        <v>2025</v>
      </c>
      <c r="F32" s="94">
        <v>2026</v>
      </c>
      <c r="G32" s="304" t="s">
        <v>451</v>
      </c>
      <c r="H32" s="94" t="s">
        <v>196</v>
      </c>
      <c r="I32" s="177" t="s">
        <v>216</v>
      </c>
      <c r="J32" s="177" t="s">
        <v>635</v>
      </c>
      <c r="K32" s="190">
        <v>46143</v>
      </c>
      <c r="L32" s="190">
        <v>46168</v>
      </c>
      <c r="M32" s="190">
        <v>45805</v>
      </c>
      <c r="N32" s="94" t="s">
        <v>196</v>
      </c>
      <c r="O32" s="94" t="s">
        <v>196</v>
      </c>
      <c r="P32" s="94" t="s">
        <v>196</v>
      </c>
      <c r="Q32" s="94" t="s">
        <v>196</v>
      </c>
      <c r="R32" s="95">
        <v>46185</v>
      </c>
      <c r="S32" s="177" t="s">
        <v>471</v>
      </c>
      <c r="T32" s="94" t="s">
        <v>6</v>
      </c>
      <c r="U32" s="94" t="s">
        <v>439</v>
      </c>
      <c r="V32" s="94" t="s">
        <v>438</v>
      </c>
      <c r="W32" s="195" t="s">
        <v>410</v>
      </c>
      <c r="X32" s="195" t="s">
        <v>535</v>
      </c>
      <c r="Y32" s="195" t="s">
        <v>155</v>
      </c>
    </row>
    <row r="33" spans="1:25" ht="63" x14ac:dyDescent="0.25">
      <c r="A33" s="94" t="s">
        <v>202</v>
      </c>
      <c r="B33" s="94" t="s">
        <v>471</v>
      </c>
      <c r="C33" s="94" t="s">
        <v>579</v>
      </c>
      <c r="D33" s="94" t="s">
        <v>196</v>
      </c>
      <c r="E33" s="94">
        <v>2025</v>
      </c>
      <c r="F33" s="94">
        <v>2026</v>
      </c>
      <c r="G33" s="304" t="s">
        <v>451</v>
      </c>
      <c r="H33" s="94" t="s">
        <v>196</v>
      </c>
      <c r="I33" s="177" t="s">
        <v>216</v>
      </c>
      <c r="J33" s="177" t="s">
        <v>635</v>
      </c>
      <c r="K33" s="190">
        <v>46143</v>
      </c>
      <c r="L33" s="190">
        <v>46168</v>
      </c>
      <c r="M33" s="190">
        <v>45805</v>
      </c>
      <c r="N33" s="94" t="s">
        <v>196</v>
      </c>
      <c r="O33" s="94" t="s">
        <v>196</v>
      </c>
      <c r="P33" s="94" t="s">
        <v>196</v>
      </c>
      <c r="Q33" s="94" t="s">
        <v>196</v>
      </c>
      <c r="R33" s="95">
        <v>46185</v>
      </c>
      <c r="S33" s="177" t="s">
        <v>471</v>
      </c>
      <c r="T33" s="94" t="s">
        <v>6</v>
      </c>
      <c r="U33" s="94" t="s">
        <v>439</v>
      </c>
      <c r="V33" s="94" t="s">
        <v>438</v>
      </c>
      <c r="W33" s="195" t="s">
        <v>410</v>
      </c>
      <c r="X33" s="195" t="s">
        <v>535</v>
      </c>
      <c r="Y33" s="195" t="s">
        <v>155</v>
      </c>
    </row>
    <row r="34" spans="1:25" ht="47.25" x14ac:dyDescent="0.25">
      <c r="A34" s="94" t="s">
        <v>199</v>
      </c>
      <c r="B34" s="94" t="s">
        <v>471</v>
      </c>
      <c r="C34" s="94" t="s">
        <v>604</v>
      </c>
      <c r="D34" s="94" t="s">
        <v>196</v>
      </c>
      <c r="E34" s="94">
        <v>2025</v>
      </c>
      <c r="F34" s="94">
        <v>2026</v>
      </c>
      <c r="G34" s="304" t="s">
        <v>451</v>
      </c>
      <c r="H34" s="94" t="s">
        <v>196</v>
      </c>
      <c r="I34" s="177" t="s">
        <v>201</v>
      </c>
      <c r="J34" s="310" t="s">
        <v>668</v>
      </c>
      <c r="K34" s="234" t="s">
        <v>130</v>
      </c>
      <c r="L34" s="190">
        <v>46168</v>
      </c>
      <c r="M34" s="234" t="s">
        <v>130</v>
      </c>
      <c r="N34" s="94" t="s">
        <v>196</v>
      </c>
      <c r="O34" s="94" t="s">
        <v>196</v>
      </c>
      <c r="P34" s="94" t="s">
        <v>196</v>
      </c>
      <c r="Q34" s="94" t="s">
        <v>196</v>
      </c>
      <c r="R34" s="95" t="s">
        <v>130</v>
      </c>
      <c r="S34" s="177" t="s">
        <v>471</v>
      </c>
      <c r="T34" s="94" t="s">
        <v>441</v>
      </c>
      <c r="U34" s="94" t="s">
        <v>439</v>
      </c>
      <c r="V34" s="94" t="s">
        <v>439</v>
      </c>
      <c r="W34" s="94" t="s">
        <v>130</v>
      </c>
      <c r="X34" s="94" t="s">
        <v>130</v>
      </c>
      <c r="Y34" s="94" t="s">
        <v>130</v>
      </c>
    </row>
    <row r="35" spans="1:25" ht="78.75" x14ac:dyDescent="0.25">
      <c r="A35" s="94" t="s">
        <v>202</v>
      </c>
      <c r="B35" s="94" t="s">
        <v>471</v>
      </c>
      <c r="C35" s="94" t="s">
        <v>108</v>
      </c>
      <c r="D35" s="94" t="s">
        <v>196</v>
      </c>
      <c r="E35" s="94">
        <v>2025</v>
      </c>
      <c r="F35" s="94">
        <v>2026</v>
      </c>
      <c r="G35" s="304" t="s">
        <v>451</v>
      </c>
      <c r="H35" s="94" t="s">
        <v>196</v>
      </c>
      <c r="I35" s="177" t="s">
        <v>218</v>
      </c>
      <c r="J35" s="177" t="s">
        <v>636</v>
      </c>
      <c r="K35" s="190" t="s">
        <v>637</v>
      </c>
      <c r="L35" s="190">
        <v>46168</v>
      </c>
      <c r="M35" s="190">
        <v>45805</v>
      </c>
      <c r="N35" s="94" t="s">
        <v>196</v>
      </c>
      <c r="O35" s="94" t="s">
        <v>196</v>
      </c>
      <c r="P35" s="94" t="s">
        <v>196</v>
      </c>
      <c r="Q35" s="94" t="s">
        <v>196</v>
      </c>
      <c r="R35" s="95" t="s">
        <v>214</v>
      </c>
      <c r="S35" s="177" t="s">
        <v>471</v>
      </c>
      <c r="T35" s="94" t="s">
        <v>6</v>
      </c>
      <c r="U35" s="94" t="s">
        <v>439</v>
      </c>
      <c r="V35" s="94" t="s">
        <v>439</v>
      </c>
      <c r="W35" s="94" t="s">
        <v>130</v>
      </c>
      <c r="X35" s="94" t="s">
        <v>130</v>
      </c>
      <c r="Y35" s="94" t="s">
        <v>130</v>
      </c>
    </row>
    <row r="36" spans="1:25" ht="78.75" x14ac:dyDescent="0.25">
      <c r="A36" s="94" t="s">
        <v>202</v>
      </c>
      <c r="B36" s="94" t="s">
        <v>471</v>
      </c>
      <c r="C36" s="94" t="s">
        <v>580</v>
      </c>
      <c r="D36" s="94" t="s">
        <v>196</v>
      </c>
      <c r="E36" s="94">
        <v>2025</v>
      </c>
      <c r="F36" s="94">
        <v>2026</v>
      </c>
      <c r="G36" s="304" t="s">
        <v>451</v>
      </c>
      <c r="H36" s="94" t="s">
        <v>196</v>
      </c>
      <c r="I36" s="177" t="s">
        <v>124</v>
      </c>
      <c r="J36" s="177" t="s">
        <v>636</v>
      </c>
      <c r="K36" s="190" t="s">
        <v>637</v>
      </c>
      <c r="L36" s="190">
        <v>46168</v>
      </c>
      <c r="M36" s="190">
        <v>45805</v>
      </c>
      <c r="N36" s="94" t="s">
        <v>196</v>
      </c>
      <c r="O36" s="94" t="s">
        <v>196</v>
      </c>
      <c r="P36" s="94" t="s">
        <v>196</v>
      </c>
      <c r="Q36" s="94" t="s">
        <v>196</v>
      </c>
      <c r="R36" s="95" t="s">
        <v>130</v>
      </c>
      <c r="S36" s="177" t="s">
        <v>471</v>
      </c>
      <c r="T36" s="94" t="s">
        <v>6</v>
      </c>
      <c r="U36" s="94" t="s">
        <v>439</v>
      </c>
      <c r="V36" s="94" t="s">
        <v>439</v>
      </c>
      <c r="W36" s="94" t="s">
        <v>130</v>
      </c>
      <c r="X36" s="94" t="s">
        <v>130</v>
      </c>
      <c r="Y36" s="94" t="s">
        <v>130</v>
      </c>
    </row>
    <row r="37" spans="1:25" ht="78.75" x14ac:dyDescent="0.25">
      <c r="A37" s="94" t="s">
        <v>202</v>
      </c>
      <c r="B37" s="94" t="s">
        <v>471</v>
      </c>
      <c r="C37" s="94" t="s">
        <v>110</v>
      </c>
      <c r="D37" s="94" t="s">
        <v>196</v>
      </c>
      <c r="E37" s="94">
        <v>2025</v>
      </c>
      <c r="F37" s="94">
        <v>2026</v>
      </c>
      <c r="G37" s="304" t="s">
        <v>451</v>
      </c>
      <c r="H37" s="94" t="s">
        <v>196</v>
      </c>
      <c r="I37" s="177" t="s">
        <v>219</v>
      </c>
      <c r="J37" s="177" t="s">
        <v>636</v>
      </c>
      <c r="K37" s="190" t="s">
        <v>637</v>
      </c>
      <c r="L37" s="190">
        <v>46168</v>
      </c>
      <c r="M37" s="190">
        <v>45805</v>
      </c>
      <c r="N37" s="94" t="s">
        <v>196</v>
      </c>
      <c r="O37" s="94" t="s">
        <v>196</v>
      </c>
      <c r="P37" s="94" t="s">
        <v>196</v>
      </c>
      <c r="Q37" s="94" t="s">
        <v>196</v>
      </c>
      <c r="R37" s="95">
        <v>46185</v>
      </c>
      <c r="S37" s="177" t="s">
        <v>471</v>
      </c>
      <c r="T37" s="94" t="s">
        <v>6</v>
      </c>
      <c r="U37" s="94" t="s">
        <v>439</v>
      </c>
      <c r="V37" s="94" t="s">
        <v>438</v>
      </c>
      <c r="W37" s="194" t="s">
        <v>409</v>
      </c>
      <c r="X37" s="194" t="s">
        <v>532</v>
      </c>
      <c r="Y37" s="194" t="s">
        <v>150</v>
      </c>
    </row>
    <row r="38" spans="1:25" ht="78.75" x14ac:dyDescent="0.25">
      <c r="A38" s="94" t="s">
        <v>220</v>
      </c>
      <c r="B38" s="94" t="s">
        <v>471</v>
      </c>
      <c r="C38" s="94" t="s">
        <v>111</v>
      </c>
      <c r="D38" s="94" t="s">
        <v>196</v>
      </c>
      <c r="E38" s="94">
        <v>2025</v>
      </c>
      <c r="F38" s="94">
        <v>2026</v>
      </c>
      <c r="G38" s="238" t="s">
        <v>451</v>
      </c>
      <c r="H38" s="94" t="s">
        <v>196</v>
      </c>
      <c r="I38" s="94" t="s">
        <v>201</v>
      </c>
      <c r="J38" s="238" t="s">
        <v>215</v>
      </c>
      <c r="K38" s="95">
        <v>46143</v>
      </c>
      <c r="L38" s="95">
        <v>46168</v>
      </c>
      <c r="M38" s="95">
        <v>45779</v>
      </c>
      <c r="N38" s="94" t="s">
        <v>196</v>
      </c>
      <c r="O38" s="94" t="s">
        <v>196</v>
      </c>
      <c r="P38" s="94" t="s">
        <v>196</v>
      </c>
      <c r="Q38" s="94" t="s">
        <v>196</v>
      </c>
      <c r="R38" s="95" t="s">
        <v>130</v>
      </c>
      <c r="S38" s="178" t="s">
        <v>471</v>
      </c>
      <c r="T38" s="94" t="s">
        <v>6</v>
      </c>
      <c r="U38" s="94" t="s">
        <v>439</v>
      </c>
      <c r="V38" s="94" t="s">
        <v>439</v>
      </c>
      <c r="W38" s="94" t="s">
        <v>130</v>
      </c>
      <c r="X38" s="94" t="s">
        <v>130</v>
      </c>
      <c r="Y38" s="94" t="s">
        <v>130</v>
      </c>
    </row>
    <row r="39" spans="1:25" ht="78.75" x14ac:dyDescent="0.25">
      <c r="A39" s="94" t="s">
        <v>202</v>
      </c>
      <c r="B39" s="94" t="s">
        <v>471</v>
      </c>
      <c r="C39" s="94" t="s">
        <v>112</v>
      </c>
      <c r="D39" s="94" t="s">
        <v>196</v>
      </c>
      <c r="E39" s="94">
        <v>2025</v>
      </c>
      <c r="F39" s="94">
        <v>2026</v>
      </c>
      <c r="G39" s="304" t="s">
        <v>451</v>
      </c>
      <c r="H39" s="94" t="s">
        <v>196</v>
      </c>
      <c r="I39" s="177" t="s">
        <v>221</v>
      </c>
      <c r="J39" s="177" t="s">
        <v>636</v>
      </c>
      <c r="K39" s="190">
        <v>46164</v>
      </c>
      <c r="L39" s="190">
        <v>46183</v>
      </c>
      <c r="M39" s="190">
        <v>45819</v>
      </c>
      <c r="N39" s="94" t="s">
        <v>196</v>
      </c>
      <c r="O39" s="94" t="s">
        <v>196</v>
      </c>
      <c r="P39" s="94" t="s">
        <v>196</v>
      </c>
      <c r="Q39" s="94" t="s">
        <v>196</v>
      </c>
      <c r="R39" s="95">
        <v>46193</v>
      </c>
      <c r="S39" s="177" t="s">
        <v>471</v>
      </c>
      <c r="T39" s="94" t="s">
        <v>6</v>
      </c>
      <c r="U39" s="94" t="s">
        <v>439</v>
      </c>
      <c r="V39" s="94" t="s">
        <v>438</v>
      </c>
      <c r="W39" s="194" t="s">
        <v>411</v>
      </c>
      <c r="X39" s="194" t="s">
        <v>536</v>
      </c>
      <c r="Y39" s="194" t="s">
        <v>158</v>
      </c>
    </row>
    <row r="40" spans="1:25" ht="78.75" x14ac:dyDescent="0.25">
      <c r="A40" s="94" t="s">
        <v>202</v>
      </c>
      <c r="B40" s="94" t="s">
        <v>471</v>
      </c>
      <c r="C40" s="94" t="s">
        <v>581</v>
      </c>
      <c r="D40" s="94" t="s">
        <v>196</v>
      </c>
      <c r="E40" s="94">
        <v>2025</v>
      </c>
      <c r="F40" s="94">
        <v>2026</v>
      </c>
      <c r="G40" s="304" t="s">
        <v>451</v>
      </c>
      <c r="H40" s="94" t="s">
        <v>196</v>
      </c>
      <c r="I40" s="177" t="s">
        <v>124</v>
      </c>
      <c r="J40" s="177" t="s">
        <v>636</v>
      </c>
      <c r="K40" s="190">
        <v>46164</v>
      </c>
      <c r="L40" s="190">
        <v>46183</v>
      </c>
      <c r="M40" s="190">
        <v>45819</v>
      </c>
      <c r="N40" s="94" t="s">
        <v>196</v>
      </c>
      <c r="O40" s="94" t="s">
        <v>196</v>
      </c>
      <c r="P40" s="94" t="s">
        <v>196</v>
      </c>
      <c r="Q40" s="94" t="s">
        <v>196</v>
      </c>
      <c r="R40" s="95">
        <v>46193</v>
      </c>
      <c r="S40" s="177" t="s">
        <v>471</v>
      </c>
      <c r="T40" s="94" t="s">
        <v>6</v>
      </c>
      <c r="U40" s="94" t="s">
        <v>439</v>
      </c>
      <c r="V40" s="94" t="s">
        <v>438</v>
      </c>
      <c r="W40" s="194" t="s">
        <v>412</v>
      </c>
      <c r="X40" s="194" t="s">
        <v>537</v>
      </c>
      <c r="Y40" s="194" t="s">
        <v>166</v>
      </c>
    </row>
    <row r="41" spans="1:25" ht="94.5" x14ac:dyDescent="0.25">
      <c r="A41" s="94" t="s">
        <v>210</v>
      </c>
      <c r="B41" s="94" t="s">
        <v>471</v>
      </c>
      <c r="C41" s="94" t="s">
        <v>114</v>
      </c>
      <c r="D41" s="94" t="s">
        <v>196</v>
      </c>
      <c r="E41" s="94">
        <v>2025</v>
      </c>
      <c r="F41" s="94">
        <v>2026</v>
      </c>
      <c r="G41" s="304" t="s">
        <v>451</v>
      </c>
      <c r="H41" s="94" t="s">
        <v>196</v>
      </c>
      <c r="I41" s="177" t="s">
        <v>124</v>
      </c>
      <c r="J41" s="177" t="s">
        <v>671</v>
      </c>
      <c r="K41" s="190">
        <v>46191</v>
      </c>
      <c r="L41" s="190">
        <v>46248</v>
      </c>
      <c r="M41" s="190">
        <v>45828</v>
      </c>
      <c r="N41" s="94" t="s">
        <v>196</v>
      </c>
      <c r="O41" s="94" t="s">
        <v>196</v>
      </c>
      <c r="P41" s="94" t="s">
        <v>196</v>
      </c>
      <c r="Q41" s="94" t="s">
        <v>196</v>
      </c>
      <c r="R41" s="95">
        <v>46255</v>
      </c>
      <c r="S41" s="177" t="s">
        <v>471</v>
      </c>
      <c r="T41" s="94" t="s">
        <v>6</v>
      </c>
      <c r="U41" s="94" t="s">
        <v>439</v>
      </c>
      <c r="V41" s="94" t="s">
        <v>438</v>
      </c>
      <c r="W41" s="194" t="s">
        <v>378</v>
      </c>
      <c r="X41" s="194" t="s">
        <v>541</v>
      </c>
      <c r="Y41" s="305" t="s">
        <v>196</v>
      </c>
    </row>
    <row r="42" spans="1:25" ht="96" customHeight="1" x14ac:dyDescent="0.25">
      <c r="A42" s="94" t="s">
        <v>223</v>
      </c>
      <c r="B42" s="94" t="s">
        <v>56</v>
      </c>
      <c r="C42" s="94" t="s">
        <v>196</v>
      </c>
      <c r="D42" s="94" t="s">
        <v>225</v>
      </c>
      <c r="E42" s="94">
        <v>2024</v>
      </c>
      <c r="F42" s="94">
        <v>2025</v>
      </c>
      <c r="G42" s="94" t="s">
        <v>196</v>
      </c>
      <c r="H42" s="94" t="s">
        <v>226</v>
      </c>
      <c r="I42" s="94" t="s">
        <v>124</v>
      </c>
      <c r="J42" s="178" t="s">
        <v>672</v>
      </c>
      <c r="K42" s="94" t="s">
        <v>130</v>
      </c>
      <c r="L42" s="94" t="s">
        <v>130</v>
      </c>
      <c r="M42" s="94" t="s">
        <v>130</v>
      </c>
      <c r="N42" s="95">
        <v>45817</v>
      </c>
      <c r="O42" s="95">
        <v>45900</v>
      </c>
      <c r="P42" s="94" t="s">
        <v>130</v>
      </c>
      <c r="Q42" s="94" t="s">
        <v>227</v>
      </c>
      <c r="R42" s="94" t="s">
        <v>228</v>
      </c>
      <c r="S42" s="177" t="str">
        <f t="shared" si="1"/>
        <v>C5 Child Acct EOY 2024-25</v>
      </c>
      <c r="T42" s="94" t="s">
        <v>427</v>
      </c>
      <c r="U42" s="94" t="s">
        <v>438</v>
      </c>
      <c r="V42" s="94" t="s">
        <v>438</v>
      </c>
      <c r="W42" s="188" t="s">
        <v>401</v>
      </c>
      <c r="X42" s="311" t="s">
        <v>615</v>
      </c>
      <c r="Y42" s="305" t="s">
        <v>196</v>
      </c>
    </row>
    <row r="43" spans="1:25" ht="30" customHeight="1" x14ac:dyDescent="0.25">
      <c r="A43" s="94" t="s">
        <v>229</v>
      </c>
      <c r="B43" s="94" t="s">
        <v>57</v>
      </c>
      <c r="C43" s="94" t="s">
        <v>196</v>
      </c>
      <c r="D43" s="94" t="s">
        <v>230</v>
      </c>
      <c r="E43" s="94">
        <v>2024</v>
      </c>
      <c r="F43" s="94">
        <v>2025</v>
      </c>
      <c r="G43" s="94" t="s">
        <v>196</v>
      </c>
      <c r="H43" s="94" t="s">
        <v>186</v>
      </c>
      <c r="I43" s="94" t="s">
        <v>124</v>
      </c>
      <c r="J43" s="94" t="s">
        <v>196</v>
      </c>
      <c r="K43" s="94" t="s">
        <v>130</v>
      </c>
      <c r="L43" s="94" t="s">
        <v>130</v>
      </c>
      <c r="M43" s="94" t="s">
        <v>130</v>
      </c>
      <c r="N43" s="95">
        <v>45818</v>
      </c>
      <c r="O43" s="95">
        <v>45899</v>
      </c>
      <c r="P43" s="94" t="s">
        <v>130</v>
      </c>
      <c r="Q43" s="94" t="s">
        <v>231</v>
      </c>
      <c r="R43" s="94" t="s">
        <v>130</v>
      </c>
      <c r="S43" s="177" t="s">
        <v>57</v>
      </c>
      <c r="T43" s="94" t="s">
        <v>427</v>
      </c>
      <c r="U43" s="94" t="s">
        <v>438</v>
      </c>
      <c r="V43" s="94" t="s">
        <v>439</v>
      </c>
      <c r="W43" s="94" t="s">
        <v>130</v>
      </c>
      <c r="X43" s="94" t="s">
        <v>130</v>
      </c>
      <c r="Y43" s="94" t="s">
        <v>130</v>
      </c>
    </row>
    <row r="44" spans="1:25" ht="78.75" x14ac:dyDescent="0.25">
      <c r="A44" s="94" t="s">
        <v>229</v>
      </c>
      <c r="B44" s="94" t="s">
        <v>58</v>
      </c>
      <c r="C44" s="94" t="s">
        <v>196</v>
      </c>
      <c r="D44" s="94" t="s">
        <v>232</v>
      </c>
      <c r="E44" s="94">
        <v>2024</v>
      </c>
      <c r="F44" s="94">
        <v>2025</v>
      </c>
      <c r="G44" s="94" t="s">
        <v>196</v>
      </c>
      <c r="H44" s="94" t="s">
        <v>233</v>
      </c>
      <c r="I44" s="94" t="s">
        <v>124</v>
      </c>
      <c r="J44" s="94" t="s">
        <v>234</v>
      </c>
      <c r="K44" s="94" t="s">
        <v>130</v>
      </c>
      <c r="L44" s="94" t="s">
        <v>130</v>
      </c>
      <c r="M44" s="94" t="s">
        <v>130</v>
      </c>
      <c r="N44" s="95">
        <v>45821</v>
      </c>
      <c r="O44" s="95">
        <v>45899</v>
      </c>
      <c r="P44" s="95" t="s">
        <v>130</v>
      </c>
      <c r="Q44" s="94" t="s">
        <v>231</v>
      </c>
      <c r="R44" s="94" t="s">
        <v>235</v>
      </c>
      <c r="S44" s="177" t="s">
        <v>58</v>
      </c>
      <c r="T44" s="94" t="s">
        <v>427</v>
      </c>
      <c r="U44" s="94" t="s">
        <v>438</v>
      </c>
      <c r="V44" s="94" t="s">
        <v>438</v>
      </c>
      <c r="W44" s="194" t="s">
        <v>145</v>
      </c>
      <c r="X44" s="194" t="s">
        <v>146</v>
      </c>
      <c r="Y44" s="194" t="s">
        <v>147</v>
      </c>
    </row>
    <row r="45" spans="1:25" ht="31.5" x14ac:dyDescent="0.25">
      <c r="A45" s="94" t="s">
        <v>206</v>
      </c>
      <c r="B45" s="94" t="s">
        <v>59</v>
      </c>
      <c r="C45" s="94" t="s">
        <v>196</v>
      </c>
      <c r="D45" s="94" t="s">
        <v>236</v>
      </c>
      <c r="E45" s="94">
        <v>2024</v>
      </c>
      <c r="F45" s="94">
        <v>2025</v>
      </c>
      <c r="G45" s="94" t="s">
        <v>196</v>
      </c>
      <c r="H45" s="94" t="s">
        <v>186</v>
      </c>
      <c r="I45" s="94" t="s">
        <v>124</v>
      </c>
      <c r="J45" s="94" t="s">
        <v>237</v>
      </c>
      <c r="K45" s="94" t="s">
        <v>130</v>
      </c>
      <c r="L45" s="94" t="s">
        <v>130</v>
      </c>
      <c r="M45" s="94" t="s">
        <v>130</v>
      </c>
      <c r="N45" s="95">
        <v>45820</v>
      </c>
      <c r="O45" s="95">
        <v>45897</v>
      </c>
      <c r="P45" s="95" t="s">
        <v>130</v>
      </c>
      <c r="Q45" s="94" t="s">
        <v>238</v>
      </c>
      <c r="R45" s="94" t="s">
        <v>130</v>
      </c>
      <c r="S45" s="177" t="s">
        <v>59</v>
      </c>
      <c r="T45" s="94" t="s">
        <v>427</v>
      </c>
      <c r="U45" s="94" t="s">
        <v>438</v>
      </c>
      <c r="V45" s="94" t="s">
        <v>439</v>
      </c>
      <c r="W45" s="94" t="s">
        <v>130</v>
      </c>
      <c r="X45" s="94" t="s">
        <v>130</v>
      </c>
      <c r="Y45" s="94" t="s">
        <v>130</v>
      </c>
    </row>
    <row r="46" spans="1:25" ht="47.25" x14ac:dyDescent="0.25">
      <c r="A46" s="94" t="s">
        <v>229</v>
      </c>
      <c r="B46" s="94" t="s">
        <v>443</v>
      </c>
      <c r="C46" s="94" t="s">
        <v>196</v>
      </c>
      <c r="D46" s="94" t="s">
        <v>459</v>
      </c>
      <c r="E46" s="94">
        <v>2024</v>
      </c>
      <c r="F46" s="94">
        <v>2025</v>
      </c>
      <c r="G46" s="94" t="s">
        <v>196</v>
      </c>
      <c r="H46" s="94" t="s">
        <v>186</v>
      </c>
      <c r="I46" s="94" t="s">
        <v>124</v>
      </c>
      <c r="J46" s="94" t="s">
        <v>240</v>
      </c>
      <c r="K46" s="94" t="s">
        <v>130</v>
      </c>
      <c r="L46" s="94" t="s">
        <v>130</v>
      </c>
      <c r="M46" s="94" t="s">
        <v>130</v>
      </c>
      <c r="N46" s="95">
        <v>45821</v>
      </c>
      <c r="O46" s="95">
        <v>45899</v>
      </c>
      <c r="P46" s="95" t="s">
        <v>130</v>
      </c>
      <c r="Q46" s="94" t="s">
        <v>231</v>
      </c>
      <c r="R46" s="94" t="s">
        <v>235</v>
      </c>
      <c r="S46" s="177" t="s">
        <v>443</v>
      </c>
      <c r="T46" s="94" t="s">
        <v>427</v>
      </c>
      <c r="U46" s="94" t="s">
        <v>438</v>
      </c>
      <c r="V46" s="94" t="s">
        <v>438</v>
      </c>
      <c r="W46" s="194" t="s">
        <v>145</v>
      </c>
      <c r="X46" s="194" t="s">
        <v>146</v>
      </c>
      <c r="Y46" s="194" t="s">
        <v>148</v>
      </c>
    </row>
    <row r="47" spans="1:25" ht="78.75" x14ac:dyDescent="0.25">
      <c r="A47" s="94" t="s">
        <v>548</v>
      </c>
      <c r="B47" s="94" t="s">
        <v>505</v>
      </c>
      <c r="C47" s="94" t="s">
        <v>686</v>
      </c>
      <c r="D47" s="94" t="s">
        <v>547</v>
      </c>
      <c r="E47" s="94">
        <v>2024</v>
      </c>
      <c r="F47" s="94">
        <v>2025</v>
      </c>
      <c r="G47" s="94" t="s">
        <v>196</v>
      </c>
      <c r="H47" s="94" t="s">
        <v>242</v>
      </c>
      <c r="I47" s="94" t="s">
        <v>129</v>
      </c>
      <c r="J47" s="94" t="s">
        <v>196</v>
      </c>
      <c r="K47" s="94" t="s">
        <v>130</v>
      </c>
      <c r="L47" s="94" t="s">
        <v>130</v>
      </c>
      <c r="M47" s="94" t="s">
        <v>130</v>
      </c>
      <c r="N47" s="95">
        <v>45931</v>
      </c>
      <c r="O47" s="95">
        <v>45940</v>
      </c>
      <c r="P47" s="95" t="s">
        <v>130</v>
      </c>
      <c r="Q47" s="95" t="s">
        <v>625</v>
      </c>
      <c r="R47" s="95" t="s">
        <v>657</v>
      </c>
      <c r="S47" s="177" t="str">
        <f t="shared" si="1"/>
        <v>C1  Grad Drop Cohort 2024-25</v>
      </c>
      <c r="T47" s="94" t="s">
        <v>427</v>
      </c>
      <c r="U47" s="94" t="s">
        <v>438</v>
      </c>
      <c r="V47" s="94" t="s">
        <v>438</v>
      </c>
      <c r="W47" s="194" t="s">
        <v>402</v>
      </c>
      <c r="X47" s="194" t="s">
        <v>549</v>
      </c>
      <c r="Y47" s="194" t="s">
        <v>151</v>
      </c>
    </row>
    <row r="48" spans="1:25" ht="78.75" x14ac:dyDescent="0.25">
      <c r="A48" s="94" t="s">
        <v>548</v>
      </c>
      <c r="B48" s="94" t="s">
        <v>649</v>
      </c>
      <c r="C48" s="94" t="s">
        <v>652</v>
      </c>
      <c r="D48" s="94" t="s">
        <v>547</v>
      </c>
      <c r="E48" s="94">
        <v>2025</v>
      </c>
      <c r="F48" s="94">
        <v>2026</v>
      </c>
      <c r="G48" s="94" t="s">
        <v>196</v>
      </c>
      <c r="H48" s="94" t="s">
        <v>242</v>
      </c>
      <c r="I48" s="94" t="s">
        <v>129</v>
      </c>
      <c r="J48" s="94" t="s">
        <v>196</v>
      </c>
      <c r="K48" s="94" t="s">
        <v>130</v>
      </c>
      <c r="L48" s="94" t="s">
        <v>130</v>
      </c>
      <c r="M48" s="94" t="s">
        <v>130</v>
      </c>
      <c r="N48" s="95">
        <v>46182</v>
      </c>
      <c r="O48" s="95">
        <v>46265</v>
      </c>
      <c r="P48" s="95" t="s">
        <v>130</v>
      </c>
      <c r="Q48" s="95" t="s">
        <v>658</v>
      </c>
      <c r="R48" s="95" t="s">
        <v>659</v>
      </c>
      <c r="S48" s="177" t="str">
        <f>B48</f>
        <v>C5  Grad Drop Cohort 2025-26</v>
      </c>
      <c r="T48" s="94" t="s">
        <v>427</v>
      </c>
      <c r="U48" s="94" t="s">
        <v>438</v>
      </c>
      <c r="V48" s="94" t="s">
        <v>438</v>
      </c>
      <c r="W48" s="194" t="s">
        <v>402</v>
      </c>
      <c r="X48" s="194" t="s">
        <v>689</v>
      </c>
      <c r="Y48" s="194" t="s">
        <v>151</v>
      </c>
    </row>
    <row r="49" spans="1:25" ht="63" x14ac:dyDescent="0.25">
      <c r="A49" s="94" t="s">
        <v>548</v>
      </c>
      <c r="B49" s="94" t="s">
        <v>505</v>
      </c>
      <c r="C49" s="94" t="s">
        <v>687</v>
      </c>
      <c r="D49" s="94" t="s">
        <v>546</v>
      </c>
      <c r="E49" s="94">
        <v>2024</v>
      </c>
      <c r="F49" s="94">
        <v>2025</v>
      </c>
      <c r="G49" s="94" t="s">
        <v>196</v>
      </c>
      <c r="H49" s="94" t="s">
        <v>242</v>
      </c>
      <c r="I49" s="94" t="s">
        <v>129</v>
      </c>
      <c r="J49" s="94" t="s">
        <v>196</v>
      </c>
      <c r="K49" s="94" t="s">
        <v>130</v>
      </c>
      <c r="L49" s="94" t="s">
        <v>130</v>
      </c>
      <c r="M49" s="94" t="s">
        <v>130</v>
      </c>
      <c r="N49" s="95">
        <v>45931</v>
      </c>
      <c r="O49" s="95">
        <v>45940</v>
      </c>
      <c r="P49" s="95" t="s">
        <v>130</v>
      </c>
      <c r="Q49" s="95" t="s">
        <v>625</v>
      </c>
      <c r="R49" s="95" t="s">
        <v>660</v>
      </c>
      <c r="S49" s="177" t="str">
        <f t="shared" si="1"/>
        <v>C1  Grad Drop Cohort 2024-25</v>
      </c>
      <c r="T49" s="94" t="s">
        <v>427</v>
      </c>
      <c r="U49" s="94" t="s">
        <v>438</v>
      </c>
      <c r="V49" s="94" t="s">
        <v>438</v>
      </c>
      <c r="W49" s="194" t="s">
        <v>157</v>
      </c>
      <c r="X49" s="194" t="s">
        <v>688</v>
      </c>
      <c r="Y49" s="307" t="s">
        <v>196</v>
      </c>
    </row>
    <row r="50" spans="1:25" ht="63" x14ac:dyDescent="0.25">
      <c r="A50" s="94" t="s">
        <v>548</v>
      </c>
      <c r="B50" s="94" t="s">
        <v>649</v>
      </c>
      <c r="C50" s="94" t="s">
        <v>651</v>
      </c>
      <c r="D50" s="94" t="s">
        <v>546</v>
      </c>
      <c r="E50" s="94">
        <v>2025</v>
      </c>
      <c r="F50" s="94">
        <v>2026</v>
      </c>
      <c r="G50" s="94" t="s">
        <v>196</v>
      </c>
      <c r="H50" s="94" t="s">
        <v>242</v>
      </c>
      <c r="I50" s="94" t="s">
        <v>129</v>
      </c>
      <c r="J50" s="94" t="s">
        <v>196</v>
      </c>
      <c r="K50" s="94" t="s">
        <v>130</v>
      </c>
      <c r="L50" s="94" t="s">
        <v>130</v>
      </c>
      <c r="M50" s="94" t="s">
        <v>130</v>
      </c>
      <c r="N50" s="95">
        <v>46182</v>
      </c>
      <c r="O50" s="95">
        <v>46265</v>
      </c>
      <c r="P50" s="95" t="s">
        <v>130</v>
      </c>
      <c r="Q50" s="95" t="s">
        <v>658</v>
      </c>
      <c r="R50" s="95" t="s">
        <v>661</v>
      </c>
      <c r="S50" s="177" t="str">
        <f t="shared" si="1"/>
        <v>C5  Grad Drop Cohort 2025-26</v>
      </c>
      <c r="T50" s="94" t="s">
        <v>427</v>
      </c>
      <c r="U50" s="94" t="s">
        <v>438</v>
      </c>
      <c r="V50" s="94" t="s">
        <v>438</v>
      </c>
      <c r="W50" s="194" t="s">
        <v>157</v>
      </c>
      <c r="X50" s="194" t="s">
        <v>650</v>
      </c>
      <c r="Y50" s="307" t="s">
        <v>196</v>
      </c>
    </row>
    <row r="51" spans="1:25" ht="47.25" x14ac:dyDescent="0.25">
      <c r="A51" s="94" t="s">
        <v>622</v>
      </c>
      <c r="B51" s="94" t="s">
        <v>506</v>
      </c>
      <c r="C51" s="94" t="s">
        <v>196</v>
      </c>
      <c r="D51" s="94" t="s">
        <v>560</v>
      </c>
      <c r="E51" s="94">
        <v>2024</v>
      </c>
      <c r="F51" s="94">
        <v>2025</v>
      </c>
      <c r="G51" s="94" t="s">
        <v>196</v>
      </c>
      <c r="H51" s="94" t="s">
        <v>244</v>
      </c>
      <c r="I51" s="94" t="s">
        <v>245</v>
      </c>
      <c r="J51" s="94" t="s">
        <v>246</v>
      </c>
      <c r="K51" s="94" t="s">
        <v>130</v>
      </c>
      <c r="L51" s="94" t="s">
        <v>130</v>
      </c>
      <c r="M51" s="94" t="s">
        <v>130</v>
      </c>
      <c r="N51" s="95">
        <v>45931</v>
      </c>
      <c r="O51" s="95">
        <v>45940</v>
      </c>
      <c r="P51" s="94" t="s">
        <v>130</v>
      </c>
      <c r="Q51" s="95" t="s">
        <v>625</v>
      </c>
      <c r="R51" s="94" t="s">
        <v>130</v>
      </c>
      <c r="S51" s="177" t="s">
        <v>506</v>
      </c>
      <c r="T51" s="94" t="s">
        <v>427</v>
      </c>
      <c r="U51" s="94" t="s">
        <v>438</v>
      </c>
      <c r="V51" s="94" t="s">
        <v>439</v>
      </c>
      <c r="W51" s="94" t="s">
        <v>130</v>
      </c>
      <c r="X51" s="94" t="s">
        <v>130</v>
      </c>
      <c r="Y51" s="94" t="s">
        <v>130</v>
      </c>
    </row>
    <row r="52" spans="1:25" ht="121.15" customHeight="1" x14ac:dyDescent="0.25">
      <c r="A52" s="94" t="s">
        <v>220</v>
      </c>
      <c r="B52" s="94" t="s">
        <v>472</v>
      </c>
      <c r="C52" s="94" t="s">
        <v>196</v>
      </c>
      <c r="D52" s="94" t="s">
        <v>570</v>
      </c>
      <c r="E52" s="94">
        <v>2025</v>
      </c>
      <c r="F52" s="94">
        <v>2026</v>
      </c>
      <c r="G52" s="94" t="s">
        <v>196</v>
      </c>
      <c r="H52" s="94" t="s">
        <v>561</v>
      </c>
      <c r="I52" s="94" t="s">
        <v>562</v>
      </c>
      <c r="J52" s="94" t="s">
        <v>563</v>
      </c>
      <c r="K52" s="94" t="s">
        <v>130</v>
      </c>
      <c r="L52" s="94" t="s">
        <v>130</v>
      </c>
      <c r="M52" s="94" t="s">
        <v>130</v>
      </c>
      <c r="N52" s="95">
        <v>45931</v>
      </c>
      <c r="O52" s="95">
        <v>45940</v>
      </c>
      <c r="P52" s="95" t="s">
        <v>130</v>
      </c>
      <c r="Q52" s="95" t="s">
        <v>625</v>
      </c>
      <c r="R52" s="312" t="s">
        <v>638</v>
      </c>
      <c r="S52" s="177" t="s">
        <v>472</v>
      </c>
      <c r="T52" s="94" t="s">
        <v>427</v>
      </c>
      <c r="U52" s="94" t="s">
        <v>438</v>
      </c>
      <c r="V52" s="94" t="s">
        <v>438</v>
      </c>
      <c r="W52" s="177" t="s">
        <v>403</v>
      </c>
      <c r="X52" s="177" t="s">
        <v>524</v>
      </c>
      <c r="Y52" s="271" t="s">
        <v>196</v>
      </c>
    </row>
    <row r="53" spans="1:25" ht="63" x14ac:dyDescent="0.25">
      <c r="A53" s="94" t="s">
        <v>223</v>
      </c>
      <c r="B53" s="94" t="s">
        <v>473</v>
      </c>
      <c r="C53" s="94" t="s">
        <v>196</v>
      </c>
      <c r="D53" s="94" t="s">
        <v>559</v>
      </c>
      <c r="E53" s="94">
        <v>2025</v>
      </c>
      <c r="F53" s="94">
        <v>2026</v>
      </c>
      <c r="G53" s="94" t="s">
        <v>196</v>
      </c>
      <c r="H53" s="94" t="s">
        <v>249</v>
      </c>
      <c r="I53" s="94" t="s">
        <v>124</v>
      </c>
      <c r="J53" s="94" t="s">
        <v>377</v>
      </c>
      <c r="K53" s="94" t="s">
        <v>130</v>
      </c>
      <c r="L53" s="94" t="s">
        <v>130</v>
      </c>
      <c r="M53" s="94" t="s">
        <v>130</v>
      </c>
      <c r="N53" s="95">
        <v>45931</v>
      </c>
      <c r="O53" s="95">
        <v>45940</v>
      </c>
      <c r="P53" s="95" t="s">
        <v>130</v>
      </c>
      <c r="Q53" s="95" t="s">
        <v>625</v>
      </c>
      <c r="R53" s="313" t="s">
        <v>130</v>
      </c>
      <c r="S53" s="177" t="s">
        <v>472</v>
      </c>
      <c r="T53" s="94" t="s">
        <v>427</v>
      </c>
      <c r="U53" s="94" t="s">
        <v>438</v>
      </c>
      <c r="V53" s="94" t="s">
        <v>439</v>
      </c>
      <c r="W53" s="94" t="s">
        <v>130</v>
      </c>
      <c r="X53" s="94" t="s">
        <v>130</v>
      </c>
      <c r="Y53" s="94" t="s">
        <v>130</v>
      </c>
    </row>
    <row r="54" spans="1:25" ht="78.75" x14ac:dyDescent="0.25">
      <c r="A54" s="94" t="s">
        <v>210</v>
      </c>
      <c r="B54" s="94" t="s">
        <v>474</v>
      </c>
      <c r="C54" s="94" t="s">
        <v>196</v>
      </c>
      <c r="D54" s="94" t="s">
        <v>252</v>
      </c>
      <c r="E54" s="94">
        <v>2025</v>
      </c>
      <c r="F54" s="94">
        <v>2026</v>
      </c>
      <c r="G54" s="94"/>
      <c r="H54" s="94" t="s">
        <v>186</v>
      </c>
      <c r="I54" s="94" t="s">
        <v>124</v>
      </c>
      <c r="J54" s="94" t="s">
        <v>613</v>
      </c>
      <c r="K54" s="94" t="s">
        <v>130</v>
      </c>
      <c r="L54" s="94" t="s">
        <v>130</v>
      </c>
      <c r="M54" s="94" t="s">
        <v>130</v>
      </c>
      <c r="N54" s="95">
        <v>45931</v>
      </c>
      <c r="O54" s="95">
        <v>45940</v>
      </c>
      <c r="P54" s="95" t="s">
        <v>130</v>
      </c>
      <c r="Q54" s="95" t="s">
        <v>625</v>
      </c>
      <c r="R54" s="314" t="s">
        <v>153</v>
      </c>
      <c r="S54" s="177"/>
      <c r="T54" s="94" t="s">
        <v>427</v>
      </c>
      <c r="U54" s="94" t="s">
        <v>438</v>
      </c>
      <c r="V54" s="94" t="s">
        <v>438</v>
      </c>
      <c r="W54" s="32" t="s">
        <v>403</v>
      </c>
      <c r="X54" s="32" t="s">
        <v>524</v>
      </c>
      <c r="Y54" s="58" t="s">
        <v>130</v>
      </c>
    </row>
    <row r="55" spans="1:25" ht="63" x14ac:dyDescent="0.25">
      <c r="A55" s="94" t="s">
        <v>210</v>
      </c>
      <c r="B55" s="94" t="s">
        <v>475</v>
      </c>
      <c r="C55" s="94" t="s">
        <v>196</v>
      </c>
      <c r="D55" s="94" t="s">
        <v>556</v>
      </c>
      <c r="E55" s="94">
        <v>2025</v>
      </c>
      <c r="F55" s="94">
        <v>2026</v>
      </c>
      <c r="G55" s="94" t="s">
        <v>196</v>
      </c>
      <c r="H55" s="94" t="s">
        <v>557</v>
      </c>
      <c r="I55" s="94" t="s">
        <v>558</v>
      </c>
      <c r="J55" s="94" t="s">
        <v>196</v>
      </c>
      <c r="K55" s="94" t="s">
        <v>130</v>
      </c>
      <c r="L55" s="94" t="s">
        <v>130</v>
      </c>
      <c r="M55" s="94" t="s">
        <v>130</v>
      </c>
      <c r="N55" s="95">
        <v>45931</v>
      </c>
      <c r="O55" s="95">
        <v>45940</v>
      </c>
      <c r="P55" s="95" t="s">
        <v>130</v>
      </c>
      <c r="Q55" s="95" t="s">
        <v>625</v>
      </c>
      <c r="R55" s="312" t="s">
        <v>626</v>
      </c>
      <c r="S55" s="177" t="s">
        <v>475</v>
      </c>
      <c r="T55" s="94" t="s">
        <v>427</v>
      </c>
      <c r="U55" s="94" t="s">
        <v>438</v>
      </c>
      <c r="V55" s="94" t="s">
        <v>438</v>
      </c>
      <c r="W55" s="315" t="s">
        <v>606</v>
      </c>
      <c r="X55" s="315" t="s">
        <v>523</v>
      </c>
      <c r="Y55" s="316" t="s">
        <v>196</v>
      </c>
    </row>
    <row r="56" spans="1:25" ht="63" x14ac:dyDescent="0.25">
      <c r="A56" s="94" t="s">
        <v>210</v>
      </c>
      <c r="B56" s="94" t="s">
        <v>476</v>
      </c>
      <c r="C56" s="94" t="s">
        <v>196</v>
      </c>
      <c r="D56" s="94" t="s">
        <v>185</v>
      </c>
      <c r="E56" s="94">
        <v>2025</v>
      </c>
      <c r="F56" s="94">
        <v>2026</v>
      </c>
      <c r="G56" s="94" t="s">
        <v>196</v>
      </c>
      <c r="H56" s="94" t="s">
        <v>477</v>
      </c>
      <c r="I56" s="94" t="s">
        <v>124</v>
      </c>
      <c r="J56" s="94" t="s">
        <v>187</v>
      </c>
      <c r="K56" s="94" t="s">
        <v>130</v>
      </c>
      <c r="L56" s="94" t="s">
        <v>130</v>
      </c>
      <c r="M56" s="94" t="s">
        <v>130</v>
      </c>
      <c r="N56" s="95">
        <v>45931</v>
      </c>
      <c r="O56" s="95">
        <v>45940</v>
      </c>
      <c r="P56" s="95" t="s">
        <v>130</v>
      </c>
      <c r="Q56" s="95" t="s">
        <v>625</v>
      </c>
      <c r="R56" s="317" t="s">
        <v>627</v>
      </c>
      <c r="S56" s="177" t="s">
        <v>476</v>
      </c>
      <c r="T56" s="94" t="s">
        <v>427</v>
      </c>
      <c r="U56" s="94" t="s">
        <v>438</v>
      </c>
      <c r="V56" s="94" t="s">
        <v>438</v>
      </c>
      <c r="W56" s="315" t="s">
        <v>606</v>
      </c>
      <c r="X56" s="315" t="s">
        <v>523</v>
      </c>
      <c r="Y56" s="32" t="s">
        <v>152</v>
      </c>
    </row>
    <row r="57" spans="1:25" ht="60" customHeight="1" x14ac:dyDescent="0.25">
      <c r="A57" s="94" t="s">
        <v>622</v>
      </c>
      <c r="B57" s="94" t="s">
        <v>478</v>
      </c>
      <c r="C57" s="94" t="s">
        <v>196</v>
      </c>
      <c r="D57" s="94" t="s">
        <v>257</v>
      </c>
      <c r="E57" s="94">
        <v>2025</v>
      </c>
      <c r="F57" s="94">
        <v>2026</v>
      </c>
      <c r="G57" s="94" t="s">
        <v>196</v>
      </c>
      <c r="H57" s="94" t="s">
        <v>258</v>
      </c>
      <c r="I57" s="94" t="s">
        <v>259</v>
      </c>
      <c r="J57" s="94" t="s">
        <v>246</v>
      </c>
      <c r="K57" s="94" t="s">
        <v>130</v>
      </c>
      <c r="L57" s="94" t="s">
        <v>130</v>
      </c>
      <c r="M57" s="94" t="s">
        <v>130</v>
      </c>
      <c r="N57" s="95">
        <v>45992</v>
      </c>
      <c r="O57" s="95">
        <v>46010</v>
      </c>
      <c r="P57" s="94" t="s">
        <v>620</v>
      </c>
      <c r="Q57" s="94" t="s">
        <v>621</v>
      </c>
      <c r="R57" s="94" t="s">
        <v>130</v>
      </c>
      <c r="S57" s="177" t="s">
        <v>478</v>
      </c>
      <c r="T57" s="94" t="s">
        <v>427</v>
      </c>
      <c r="U57" s="94" t="s">
        <v>438</v>
      </c>
      <c r="V57" s="94" t="s">
        <v>439</v>
      </c>
      <c r="W57" s="94" t="s">
        <v>130</v>
      </c>
      <c r="X57" s="94" t="s">
        <v>130</v>
      </c>
      <c r="Y57" s="94" t="s">
        <v>130</v>
      </c>
    </row>
    <row r="58" spans="1:25" ht="31.5" x14ac:dyDescent="0.25">
      <c r="A58" s="94" t="s">
        <v>223</v>
      </c>
      <c r="B58" s="94" t="s">
        <v>479</v>
      </c>
      <c r="C58" s="94" t="s">
        <v>196</v>
      </c>
      <c r="D58" s="94" t="s">
        <v>569</v>
      </c>
      <c r="E58" s="94">
        <v>2025</v>
      </c>
      <c r="F58" s="94">
        <v>2026</v>
      </c>
      <c r="G58" s="94" t="s">
        <v>196</v>
      </c>
      <c r="H58" s="94" t="s">
        <v>226</v>
      </c>
      <c r="I58" s="94" t="s">
        <v>261</v>
      </c>
      <c r="J58" s="94" t="s">
        <v>262</v>
      </c>
      <c r="K58" s="94" t="s">
        <v>130</v>
      </c>
      <c r="L58" s="94" t="s">
        <v>130</v>
      </c>
      <c r="M58" s="94" t="s">
        <v>130</v>
      </c>
      <c r="N58" s="95">
        <v>46076</v>
      </c>
      <c r="O58" s="95">
        <v>46088</v>
      </c>
      <c r="P58" s="94" t="s">
        <v>263</v>
      </c>
      <c r="Q58" s="94" t="s">
        <v>130</v>
      </c>
      <c r="R58" s="94" t="s">
        <v>130</v>
      </c>
      <c r="S58" s="177" t="str">
        <f t="shared" si="1"/>
        <v>C3 Child Acct JIAF 2025-26</v>
      </c>
      <c r="T58" s="94" t="s">
        <v>427</v>
      </c>
      <c r="U58" s="94" t="s">
        <v>439</v>
      </c>
      <c r="V58" s="94" t="s">
        <v>439</v>
      </c>
      <c r="W58" s="94" t="s">
        <v>130</v>
      </c>
      <c r="X58" s="94" t="s">
        <v>130</v>
      </c>
      <c r="Y58" s="94" t="s">
        <v>130</v>
      </c>
    </row>
    <row r="59" spans="1:25" ht="150" customHeight="1" x14ac:dyDescent="0.25">
      <c r="A59" s="94" t="s">
        <v>622</v>
      </c>
      <c r="B59" s="94" t="s">
        <v>480</v>
      </c>
      <c r="C59" s="94" t="s">
        <v>196</v>
      </c>
      <c r="D59" s="94" t="s">
        <v>264</v>
      </c>
      <c r="E59" s="94">
        <v>2025</v>
      </c>
      <c r="F59" s="94">
        <v>2026</v>
      </c>
      <c r="G59" s="94" t="s">
        <v>196</v>
      </c>
      <c r="H59" s="94" t="s">
        <v>265</v>
      </c>
      <c r="I59" s="94" t="s">
        <v>259</v>
      </c>
      <c r="J59" s="94" t="s">
        <v>266</v>
      </c>
      <c r="K59" s="94" t="s">
        <v>130</v>
      </c>
      <c r="L59" s="94" t="s">
        <v>130</v>
      </c>
      <c r="M59" s="94" t="s">
        <v>130</v>
      </c>
      <c r="N59" s="95">
        <v>46174</v>
      </c>
      <c r="O59" s="95">
        <v>46220</v>
      </c>
      <c r="P59" s="94" t="s">
        <v>623</v>
      </c>
      <c r="Q59" s="94" t="s">
        <v>624</v>
      </c>
      <c r="R59" s="94" t="s">
        <v>130</v>
      </c>
      <c r="S59" s="177" t="s">
        <v>480</v>
      </c>
      <c r="T59" s="94" t="s">
        <v>427</v>
      </c>
      <c r="U59" s="94" t="s">
        <v>438</v>
      </c>
      <c r="V59" s="94" t="s">
        <v>439</v>
      </c>
      <c r="W59" s="94" t="s">
        <v>130</v>
      </c>
      <c r="X59" s="94" t="s">
        <v>130</v>
      </c>
      <c r="Y59" s="94" t="s">
        <v>130</v>
      </c>
    </row>
    <row r="60" spans="1:25" ht="47.25" x14ac:dyDescent="0.25">
      <c r="A60" s="94" t="s">
        <v>206</v>
      </c>
      <c r="B60" s="239" t="s">
        <v>481</v>
      </c>
      <c r="C60" s="94" t="s">
        <v>196</v>
      </c>
      <c r="D60" s="94" t="s">
        <v>267</v>
      </c>
      <c r="E60" s="94">
        <v>2025</v>
      </c>
      <c r="F60" s="94">
        <v>2026</v>
      </c>
      <c r="G60" s="94" t="s">
        <v>196</v>
      </c>
      <c r="H60" s="94" t="s">
        <v>186</v>
      </c>
      <c r="I60" s="94" t="s">
        <v>124</v>
      </c>
      <c r="J60" s="94" t="s">
        <v>268</v>
      </c>
      <c r="K60" s="94" t="s">
        <v>130</v>
      </c>
      <c r="L60" s="94" t="s">
        <v>130</v>
      </c>
      <c r="M60" s="94" t="s">
        <v>130</v>
      </c>
      <c r="N60" s="95">
        <v>46174</v>
      </c>
      <c r="O60" s="95">
        <v>46220</v>
      </c>
      <c r="P60" s="94" t="s">
        <v>655</v>
      </c>
      <c r="Q60" s="94" t="s">
        <v>656</v>
      </c>
      <c r="R60" s="94" t="s">
        <v>130</v>
      </c>
      <c r="S60" s="177" t="s">
        <v>481</v>
      </c>
      <c r="T60" s="94" t="s">
        <v>427</v>
      </c>
      <c r="U60" s="94" t="s">
        <v>438</v>
      </c>
      <c r="V60" s="94" t="s">
        <v>439</v>
      </c>
      <c r="W60" s="94" t="s">
        <v>130</v>
      </c>
      <c r="X60" s="94" t="s">
        <v>130</v>
      </c>
      <c r="Y60" s="94" t="s">
        <v>130</v>
      </c>
    </row>
    <row r="61" spans="1:25" ht="189" x14ac:dyDescent="0.25">
      <c r="A61" s="94" t="s">
        <v>271</v>
      </c>
      <c r="B61" s="94" t="s">
        <v>482</v>
      </c>
      <c r="C61" s="94" t="s">
        <v>196</v>
      </c>
      <c r="D61" s="94" t="s">
        <v>272</v>
      </c>
      <c r="E61" s="94">
        <v>2025</v>
      </c>
      <c r="F61" s="94">
        <v>2026</v>
      </c>
      <c r="G61" s="94" t="s">
        <v>196</v>
      </c>
      <c r="H61" s="94" t="s">
        <v>583</v>
      </c>
      <c r="I61" s="94" t="s">
        <v>274</v>
      </c>
      <c r="J61" s="94" t="s">
        <v>673</v>
      </c>
      <c r="K61" s="94" t="s">
        <v>130</v>
      </c>
      <c r="L61" s="94" t="s">
        <v>130</v>
      </c>
      <c r="M61" s="94" t="s">
        <v>130</v>
      </c>
      <c r="N61" s="95">
        <v>46174</v>
      </c>
      <c r="O61" s="318">
        <v>46220</v>
      </c>
      <c r="P61" s="94" t="s">
        <v>608</v>
      </c>
      <c r="Q61" s="94" t="s">
        <v>609</v>
      </c>
      <c r="R61" s="95">
        <v>46262</v>
      </c>
      <c r="S61" s="177" t="s">
        <v>482</v>
      </c>
      <c r="T61" s="94" t="s">
        <v>427</v>
      </c>
      <c r="U61" s="94" t="s">
        <v>438</v>
      </c>
      <c r="V61" s="94" t="s">
        <v>438</v>
      </c>
      <c r="W61" s="197" t="s">
        <v>417</v>
      </c>
      <c r="X61" s="197" t="s">
        <v>542</v>
      </c>
      <c r="Y61" s="299" t="s">
        <v>168</v>
      </c>
    </row>
    <row r="62" spans="1:25" s="92" customFormat="1" ht="409.5" x14ac:dyDescent="0.25">
      <c r="A62" s="94" t="s">
        <v>223</v>
      </c>
      <c r="B62" s="94" t="s">
        <v>483</v>
      </c>
      <c r="C62" s="94" t="s">
        <v>196</v>
      </c>
      <c r="D62" s="94" t="s">
        <v>225</v>
      </c>
      <c r="E62" s="94">
        <v>2025</v>
      </c>
      <c r="F62" s="94">
        <v>2026</v>
      </c>
      <c r="G62" s="94" t="s">
        <v>196</v>
      </c>
      <c r="H62" s="94" t="s">
        <v>226</v>
      </c>
      <c r="I62" s="94" t="s">
        <v>124</v>
      </c>
      <c r="J62" s="94" t="s">
        <v>672</v>
      </c>
      <c r="K62" s="94" t="s">
        <v>130</v>
      </c>
      <c r="L62" s="94" t="s">
        <v>130</v>
      </c>
      <c r="M62" s="94" t="s">
        <v>130</v>
      </c>
      <c r="N62" s="98">
        <v>46182</v>
      </c>
      <c r="O62" s="98">
        <v>46265</v>
      </c>
      <c r="P62" s="97" t="s">
        <v>130</v>
      </c>
      <c r="Q62" s="97" t="s">
        <v>639</v>
      </c>
      <c r="R62" s="97" t="s">
        <v>228</v>
      </c>
      <c r="S62" s="177" t="str">
        <f t="shared" si="1"/>
        <v>C5 Child Acct EOY 2025-26</v>
      </c>
      <c r="T62" s="94" t="s">
        <v>427</v>
      </c>
      <c r="U62" s="94" t="s">
        <v>438</v>
      </c>
      <c r="V62" s="96" t="s">
        <v>438</v>
      </c>
      <c r="W62" s="177" t="s">
        <v>418</v>
      </c>
      <c r="X62" s="178" t="s">
        <v>616</v>
      </c>
      <c r="Y62" s="305" t="s">
        <v>196</v>
      </c>
    </row>
    <row r="63" spans="1:25" s="92" customFormat="1" ht="30" customHeight="1" x14ac:dyDescent="0.25">
      <c r="A63" s="94" t="s">
        <v>229</v>
      </c>
      <c r="B63" s="94" t="s">
        <v>484</v>
      </c>
      <c r="C63" s="94" t="s">
        <v>196</v>
      </c>
      <c r="D63" s="94" t="s">
        <v>230</v>
      </c>
      <c r="E63" s="94">
        <v>2025</v>
      </c>
      <c r="F63" s="94">
        <v>2026</v>
      </c>
      <c r="G63" s="94" t="s">
        <v>196</v>
      </c>
      <c r="H63" s="94" t="s">
        <v>186</v>
      </c>
      <c r="I63" s="94" t="s">
        <v>124</v>
      </c>
      <c r="J63" s="94" t="s">
        <v>196</v>
      </c>
      <c r="K63" s="94" t="s">
        <v>130</v>
      </c>
      <c r="L63" s="94" t="s">
        <v>130</v>
      </c>
      <c r="M63" s="94" t="s">
        <v>130</v>
      </c>
      <c r="N63" s="95">
        <v>46182</v>
      </c>
      <c r="O63" s="95">
        <v>46265</v>
      </c>
      <c r="P63" s="94" t="s">
        <v>130</v>
      </c>
      <c r="Q63" s="94" t="s">
        <v>639</v>
      </c>
      <c r="R63" s="94" t="s">
        <v>130</v>
      </c>
      <c r="S63" s="177" t="s">
        <v>484</v>
      </c>
      <c r="T63" s="94" t="s">
        <v>427</v>
      </c>
      <c r="U63" s="94" t="s">
        <v>438</v>
      </c>
      <c r="V63" s="96" t="s">
        <v>439</v>
      </c>
      <c r="W63" s="94" t="s">
        <v>130</v>
      </c>
      <c r="X63" s="94" t="s">
        <v>214</v>
      </c>
      <c r="Y63" s="94" t="s">
        <v>130</v>
      </c>
    </row>
    <row r="64" spans="1:25" s="92" customFormat="1" ht="47.25" x14ac:dyDescent="0.25">
      <c r="A64" s="94" t="s">
        <v>229</v>
      </c>
      <c r="B64" s="94" t="s">
        <v>485</v>
      </c>
      <c r="C64" s="94" t="s">
        <v>196</v>
      </c>
      <c r="D64" s="94" t="s">
        <v>232</v>
      </c>
      <c r="E64" s="94">
        <v>2025</v>
      </c>
      <c r="F64" s="94">
        <v>2026</v>
      </c>
      <c r="G64" s="94" t="s">
        <v>196</v>
      </c>
      <c r="H64" s="94" t="s">
        <v>233</v>
      </c>
      <c r="I64" s="94" t="s">
        <v>124</v>
      </c>
      <c r="J64" s="94" t="s">
        <v>275</v>
      </c>
      <c r="K64" s="94" t="s">
        <v>130</v>
      </c>
      <c r="L64" s="94" t="s">
        <v>130</v>
      </c>
      <c r="M64" s="94" t="s">
        <v>130</v>
      </c>
      <c r="N64" s="95">
        <v>46182</v>
      </c>
      <c r="O64" s="95">
        <v>46265</v>
      </c>
      <c r="P64" s="95" t="s">
        <v>130</v>
      </c>
      <c r="Q64" s="94" t="s">
        <v>639</v>
      </c>
      <c r="R64" s="94" t="s">
        <v>235</v>
      </c>
      <c r="S64" s="177" t="s">
        <v>485</v>
      </c>
      <c r="T64" s="94" t="s">
        <v>427</v>
      </c>
      <c r="U64" s="94" t="s">
        <v>438</v>
      </c>
      <c r="V64" s="96" t="s">
        <v>438</v>
      </c>
      <c r="W64" s="194" t="s">
        <v>145</v>
      </c>
      <c r="X64" s="194" t="s">
        <v>146</v>
      </c>
      <c r="Y64" s="194" t="s">
        <v>640</v>
      </c>
    </row>
    <row r="65" spans="1:25" s="92" customFormat="1" ht="31.5" x14ac:dyDescent="0.25">
      <c r="A65" s="94" t="s">
        <v>210</v>
      </c>
      <c r="B65" s="94" t="s">
        <v>486</v>
      </c>
      <c r="C65" s="94" t="s">
        <v>196</v>
      </c>
      <c r="D65" s="94" t="s">
        <v>568</v>
      </c>
      <c r="E65" s="94">
        <v>2025</v>
      </c>
      <c r="F65" s="94">
        <v>2026</v>
      </c>
      <c r="G65" s="94" t="s">
        <v>196</v>
      </c>
      <c r="H65" s="94" t="s">
        <v>186</v>
      </c>
      <c r="I65" s="94" t="s">
        <v>124</v>
      </c>
      <c r="J65" s="94" t="s">
        <v>276</v>
      </c>
      <c r="K65" s="94" t="s">
        <v>130</v>
      </c>
      <c r="L65" s="94" t="s">
        <v>130</v>
      </c>
      <c r="M65" s="94" t="s">
        <v>130</v>
      </c>
      <c r="N65" s="95">
        <v>46182</v>
      </c>
      <c r="O65" s="95">
        <v>46265</v>
      </c>
      <c r="P65" s="95" t="s">
        <v>130</v>
      </c>
      <c r="Q65" s="94" t="s">
        <v>639</v>
      </c>
      <c r="R65" s="94" t="s">
        <v>130</v>
      </c>
      <c r="S65" s="177" t="s">
        <v>486</v>
      </c>
      <c r="T65" s="94" t="s">
        <v>427</v>
      </c>
      <c r="U65" s="94" t="s">
        <v>438</v>
      </c>
      <c r="V65" s="96" t="s">
        <v>439</v>
      </c>
      <c r="W65" s="94" t="s">
        <v>130</v>
      </c>
      <c r="X65" s="94" t="s">
        <v>130</v>
      </c>
      <c r="Y65" s="94" t="s">
        <v>130</v>
      </c>
    </row>
    <row r="66" spans="1:25" ht="47.25" x14ac:dyDescent="0.25">
      <c r="A66" s="94" t="s">
        <v>229</v>
      </c>
      <c r="B66" s="94" t="s">
        <v>487</v>
      </c>
      <c r="C66" s="94" t="s">
        <v>196</v>
      </c>
      <c r="D66" s="94" t="s">
        <v>459</v>
      </c>
      <c r="E66" s="94">
        <v>2025</v>
      </c>
      <c r="F66" s="94">
        <v>2026</v>
      </c>
      <c r="G66" s="94" t="s">
        <v>196</v>
      </c>
      <c r="H66" s="94" t="s">
        <v>186</v>
      </c>
      <c r="I66" s="94" t="s">
        <v>124</v>
      </c>
      <c r="J66" s="94" t="s">
        <v>240</v>
      </c>
      <c r="K66" s="94" t="s">
        <v>130</v>
      </c>
      <c r="L66" s="94" t="s">
        <v>130</v>
      </c>
      <c r="M66" s="94" t="s">
        <v>130</v>
      </c>
      <c r="N66" s="95">
        <v>46182</v>
      </c>
      <c r="O66" s="95">
        <v>46265</v>
      </c>
      <c r="P66" s="95" t="s">
        <v>130</v>
      </c>
      <c r="Q66" s="94" t="s">
        <v>639</v>
      </c>
      <c r="R66" s="94" t="s">
        <v>235</v>
      </c>
      <c r="S66" s="177" t="s">
        <v>487</v>
      </c>
      <c r="T66" s="94" t="s">
        <v>427</v>
      </c>
      <c r="U66" s="94" t="s">
        <v>438</v>
      </c>
      <c r="V66" s="94" t="s">
        <v>438</v>
      </c>
      <c r="W66" s="194" t="s">
        <v>145</v>
      </c>
      <c r="X66" s="194" t="s">
        <v>130</v>
      </c>
      <c r="Y66" s="194" t="s">
        <v>641</v>
      </c>
    </row>
    <row r="67" spans="1:25" s="93" customFormat="1" ht="31.5" x14ac:dyDescent="0.25">
      <c r="A67" s="94" t="s">
        <v>277</v>
      </c>
      <c r="B67" s="94" t="s">
        <v>507</v>
      </c>
      <c r="C67" s="94" t="s">
        <v>196</v>
      </c>
      <c r="D67" s="94" t="s">
        <v>278</v>
      </c>
      <c r="E67" s="94">
        <v>2024</v>
      </c>
      <c r="F67" s="94">
        <v>2025</v>
      </c>
      <c r="G67" s="94" t="s">
        <v>196</v>
      </c>
      <c r="H67" s="94" t="s">
        <v>186</v>
      </c>
      <c r="I67" s="94" t="s">
        <v>279</v>
      </c>
      <c r="J67" s="94" t="s">
        <v>196</v>
      </c>
      <c r="K67" s="94" t="s">
        <v>130</v>
      </c>
      <c r="L67" s="94" t="s">
        <v>130</v>
      </c>
      <c r="M67" s="94" t="s">
        <v>130</v>
      </c>
      <c r="N67" s="94" t="s">
        <v>280</v>
      </c>
      <c r="O67" s="95">
        <v>46087</v>
      </c>
      <c r="P67" s="95" t="s">
        <v>130</v>
      </c>
      <c r="Q67" s="94" t="s">
        <v>605</v>
      </c>
      <c r="R67" s="95">
        <v>46115</v>
      </c>
      <c r="S67" s="234" t="s">
        <v>507</v>
      </c>
      <c r="T67" s="94" t="s">
        <v>427</v>
      </c>
      <c r="U67" s="94" t="s">
        <v>438</v>
      </c>
      <c r="V67" s="94" t="s">
        <v>438</v>
      </c>
      <c r="W67" s="273" t="s">
        <v>159</v>
      </c>
      <c r="X67" s="238" t="s">
        <v>543</v>
      </c>
      <c r="Y67" s="94" t="s">
        <v>130</v>
      </c>
    </row>
    <row r="68" spans="1:25" s="93" customFormat="1" ht="31.5" x14ac:dyDescent="0.25">
      <c r="A68" s="94" t="s">
        <v>277</v>
      </c>
      <c r="B68" s="94" t="s">
        <v>508</v>
      </c>
      <c r="C68" s="94" t="s">
        <v>196</v>
      </c>
      <c r="D68" s="94" t="s">
        <v>282</v>
      </c>
      <c r="E68" s="94">
        <v>2024</v>
      </c>
      <c r="F68" s="94">
        <v>2025</v>
      </c>
      <c r="G68" s="94" t="s">
        <v>196</v>
      </c>
      <c r="H68" s="94" t="s">
        <v>186</v>
      </c>
      <c r="I68" s="94" t="s">
        <v>283</v>
      </c>
      <c r="J68" s="94" t="s">
        <v>196</v>
      </c>
      <c r="K68" s="94" t="s">
        <v>130</v>
      </c>
      <c r="L68" s="94" t="s">
        <v>130</v>
      </c>
      <c r="M68" s="94" t="s">
        <v>130</v>
      </c>
      <c r="N68" s="94" t="s">
        <v>280</v>
      </c>
      <c r="O68" s="95">
        <v>46087</v>
      </c>
      <c r="P68" s="95" t="s">
        <v>130</v>
      </c>
      <c r="Q68" s="94" t="s">
        <v>605</v>
      </c>
      <c r="R68" s="95">
        <v>46115</v>
      </c>
      <c r="S68" s="234" t="s">
        <v>508</v>
      </c>
      <c r="T68" s="94" t="s">
        <v>427</v>
      </c>
      <c r="U68" s="94" t="s">
        <v>438</v>
      </c>
      <c r="V68" s="94" t="s">
        <v>438</v>
      </c>
      <c r="W68" s="273" t="s">
        <v>160</v>
      </c>
      <c r="X68" s="238" t="s">
        <v>544</v>
      </c>
      <c r="Y68" s="94" t="s">
        <v>130</v>
      </c>
    </row>
    <row r="69" spans="1:25" ht="94.5" x14ac:dyDescent="0.25">
      <c r="A69" s="94" t="s">
        <v>199</v>
      </c>
      <c r="B69" s="94" t="s">
        <v>488</v>
      </c>
      <c r="C69" s="94" t="s">
        <v>196</v>
      </c>
      <c r="D69" s="94" t="s">
        <v>284</v>
      </c>
      <c r="E69" s="94">
        <v>2025</v>
      </c>
      <c r="F69" s="94">
        <v>2026</v>
      </c>
      <c r="G69" s="94" t="s">
        <v>196</v>
      </c>
      <c r="H69" s="94" t="s">
        <v>391</v>
      </c>
      <c r="I69" s="94" t="s">
        <v>129</v>
      </c>
      <c r="J69" s="94" t="s">
        <v>602</v>
      </c>
      <c r="K69" s="94" t="s">
        <v>130</v>
      </c>
      <c r="L69" s="94" t="s">
        <v>130</v>
      </c>
      <c r="M69" s="94" t="s">
        <v>130</v>
      </c>
      <c r="N69" s="94" t="s">
        <v>280</v>
      </c>
      <c r="O69" s="95">
        <v>46083</v>
      </c>
      <c r="P69" s="95" t="s">
        <v>130</v>
      </c>
      <c r="Q69" s="94" t="s">
        <v>196</v>
      </c>
      <c r="R69" s="95" t="s">
        <v>130</v>
      </c>
      <c r="S69" s="177" t="str">
        <f t="shared" si="1"/>
        <v>C6 PVAAS 2025-26</v>
      </c>
      <c r="T69" s="94" t="s">
        <v>427</v>
      </c>
      <c r="U69" s="94" t="s">
        <v>439</v>
      </c>
      <c r="V69" s="94" t="s">
        <v>439</v>
      </c>
      <c r="W69" s="94" t="s">
        <v>130</v>
      </c>
      <c r="X69" s="94" t="s">
        <v>130</v>
      </c>
      <c r="Y69" s="94" t="s">
        <v>130</v>
      </c>
    </row>
    <row r="70" spans="1:25" ht="55.9" customHeight="1" x14ac:dyDescent="0.25">
      <c r="A70" s="94" t="s">
        <v>199</v>
      </c>
      <c r="B70" s="308" t="s">
        <v>470</v>
      </c>
      <c r="C70" s="235" t="s">
        <v>593</v>
      </c>
      <c r="D70" s="94" t="s">
        <v>586</v>
      </c>
      <c r="E70" s="94">
        <v>2025</v>
      </c>
      <c r="F70" s="94">
        <v>2026</v>
      </c>
      <c r="G70" s="235" t="s">
        <v>196</v>
      </c>
      <c r="H70" s="94" t="s">
        <v>390</v>
      </c>
      <c r="I70" s="94" t="s">
        <v>129</v>
      </c>
      <c r="J70" s="234" t="s">
        <v>666</v>
      </c>
      <c r="K70" s="319" t="s">
        <v>196</v>
      </c>
      <c r="L70" s="319" t="s">
        <v>196</v>
      </c>
      <c r="M70" s="235" t="s">
        <v>196</v>
      </c>
      <c r="N70" s="94" t="s">
        <v>280</v>
      </c>
      <c r="O70" s="95">
        <v>45908</v>
      </c>
      <c r="P70" s="235" t="s">
        <v>196</v>
      </c>
      <c r="Q70" s="235" t="s">
        <v>196</v>
      </c>
      <c r="R70" s="95" t="s">
        <v>130</v>
      </c>
      <c r="S70" s="308" t="s">
        <v>470</v>
      </c>
      <c r="T70" s="94" t="s">
        <v>427</v>
      </c>
      <c r="U70" s="94" t="s">
        <v>439</v>
      </c>
      <c r="V70" s="94" t="s">
        <v>439</v>
      </c>
      <c r="W70" s="94" t="s">
        <v>130</v>
      </c>
      <c r="X70" s="94" t="s">
        <v>130</v>
      </c>
      <c r="Y70" s="94" t="s">
        <v>130</v>
      </c>
    </row>
    <row r="71" spans="1:25" ht="55.9" customHeight="1" x14ac:dyDescent="0.25">
      <c r="A71" s="94" t="s">
        <v>199</v>
      </c>
      <c r="B71" s="308" t="s">
        <v>470</v>
      </c>
      <c r="C71" s="235" t="s">
        <v>587</v>
      </c>
      <c r="D71" s="235" t="s">
        <v>587</v>
      </c>
      <c r="E71" s="94">
        <v>2025</v>
      </c>
      <c r="F71" s="94">
        <v>2026</v>
      </c>
      <c r="G71" s="235" t="s">
        <v>196</v>
      </c>
      <c r="H71" s="94" t="s">
        <v>390</v>
      </c>
      <c r="I71" s="94" t="s">
        <v>129</v>
      </c>
      <c r="J71" s="94" t="s">
        <v>666</v>
      </c>
      <c r="K71" s="319" t="s">
        <v>196</v>
      </c>
      <c r="L71" s="319" t="s">
        <v>196</v>
      </c>
      <c r="M71" s="235" t="s">
        <v>196</v>
      </c>
      <c r="N71" s="94" t="s">
        <v>280</v>
      </c>
      <c r="O71" s="95">
        <v>45936</v>
      </c>
      <c r="P71" s="235" t="s">
        <v>196</v>
      </c>
      <c r="Q71" s="235" t="s">
        <v>196</v>
      </c>
      <c r="R71" s="95" t="s">
        <v>130</v>
      </c>
      <c r="S71" s="308" t="s">
        <v>470</v>
      </c>
      <c r="T71" s="94" t="s">
        <v>427</v>
      </c>
      <c r="U71" s="94" t="s">
        <v>439</v>
      </c>
      <c r="V71" s="94" t="s">
        <v>439</v>
      </c>
      <c r="W71" s="94" t="s">
        <v>130</v>
      </c>
      <c r="X71" s="94" t="s">
        <v>130</v>
      </c>
      <c r="Y71" s="94" t="s">
        <v>130</v>
      </c>
    </row>
    <row r="72" spans="1:25" ht="55.9" customHeight="1" x14ac:dyDescent="0.25">
      <c r="A72" s="94" t="s">
        <v>199</v>
      </c>
      <c r="B72" s="308" t="s">
        <v>470</v>
      </c>
      <c r="C72" s="235" t="s">
        <v>588</v>
      </c>
      <c r="D72" s="235" t="s">
        <v>588</v>
      </c>
      <c r="E72" s="94">
        <v>2025</v>
      </c>
      <c r="F72" s="94">
        <v>2026</v>
      </c>
      <c r="G72" s="235" t="s">
        <v>196</v>
      </c>
      <c r="H72" s="94" t="s">
        <v>390</v>
      </c>
      <c r="I72" s="94" t="s">
        <v>129</v>
      </c>
      <c r="J72" s="94" t="s">
        <v>666</v>
      </c>
      <c r="K72" s="319" t="s">
        <v>196</v>
      </c>
      <c r="L72" s="319" t="s">
        <v>196</v>
      </c>
      <c r="M72" s="235" t="s">
        <v>196</v>
      </c>
      <c r="N72" s="94" t="s">
        <v>280</v>
      </c>
      <c r="O72" s="95">
        <v>45967</v>
      </c>
      <c r="P72" s="235" t="s">
        <v>196</v>
      </c>
      <c r="Q72" s="235" t="s">
        <v>196</v>
      </c>
      <c r="R72" s="95" t="s">
        <v>130</v>
      </c>
      <c r="S72" s="308" t="s">
        <v>470</v>
      </c>
      <c r="T72" s="94" t="s">
        <v>427</v>
      </c>
      <c r="U72" s="94" t="s">
        <v>439</v>
      </c>
      <c r="V72" s="94" t="s">
        <v>439</v>
      </c>
      <c r="W72" s="94" t="s">
        <v>130</v>
      </c>
      <c r="X72" s="94" t="s">
        <v>130</v>
      </c>
      <c r="Y72" s="94" t="s">
        <v>130</v>
      </c>
    </row>
    <row r="73" spans="1:25" ht="55.9" customHeight="1" x14ac:dyDescent="0.25">
      <c r="A73" s="94" t="s">
        <v>199</v>
      </c>
      <c r="B73" s="308" t="s">
        <v>470</v>
      </c>
      <c r="C73" s="235" t="s">
        <v>589</v>
      </c>
      <c r="D73" s="235" t="s">
        <v>589</v>
      </c>
      <c r="E73" s="94">
        <v>2025</v>
      </c>
      <c r="F73" s="94">
        <v>2026</v>
      </c>
      <c r="G73" s="235" t="s">
        <v>196</v>
      </c>
      <c r="H73" s="94" t="s">
        <v>390</v>
      </c>
      <c r="I73" s="94" t="s">
        <v>129</v>
      </c>
      <c r="J73" s="94" t="s">
        <v>666</v>
      </c>
      <c r="K73" s="319" t="s">
        <v>196</v>
      </c>
      <c r="L73" s="319" t="s">
        <v>196</v>
      </c>
      <c r="M73" s="235" t="s">
        <v>196</v>
      </c>
      <c r="N73" s="94" t="s">
        <v>280</v>
      </c>
      <c r="O73" s="95">
        <v>45992</v>
      </c>
      <c r="P73" s="235" t="s">
        <v>196</v>
      </c>
      <c r="Q73" s="235" t="s">
        <v>196</v>
      </c>
      <c r="R73" s="95" t="s">
        <v>130</v>
      </c>
      <c r="S73" s="308" t="s">
        <v>470</v>
      </c>
      <c r="T73" s="94" t="s">
        <v>427</v>
      </c>
      <c r="U73" s="94" t="s">
        <v>439</v>
      </c>
      <c r="V73" s="94" t="s">
        <v>439</v>
      </c>
      <c r="W73" s="94" t="s">
        <v>130</v>
      </c>
      <c r="X73" s="94" t="s">
        <v>130</v>
      </c>
      <c r="Y73" s="94" t="s">
        <v>130</v>
      </c>
    </row>
    <row r="74" spans="1:25" ht="55.9" customHeight="1" x14ac:dyDescent="0.25">
      <c r="A74" s="94" t="s">
        <v>199</v>
      </c>
      <c r="B74" s="308" t="s">
        <v>470</v>
      </c>
      <c r="C74" s="235" t="s">
        <v>590</v>
      </c>
      <c r="D74" s="235" t="s">
        <v>590</v>
      </c>
      <c r="E74" s="94">
        <v>2025</v>
      </c>
      <c r="F74" s="94">
        <v>2026</v>
      </c>
      <c r="G74" s="235" t="s">
        <v>196</v>
      </c>
      <c r="H74" s="94" t="s">
        <v>390</v>
      </c>
      <c r="I74" s="94" t="s">
        <v>129</v>
      </c>
      <c r="J74" s="94" t="s">
        <v>666</v>
      </c>
      <c r="K74" s="319" t="s">
        <v>196</v>
      </c>
      <c r="L74" s="319" t="s">
        <v>196</v>
      </c>
      <c r="M74" s="235" t="s">
        <v>196</v>
      </c>
      <c r="N74" s="94" t="s">
        <v>280</v>
      </c>
      <c r="O74" s="95">
        <v>46034</v>
      </c>
      <c r="P74" s="235" t="s">
        <v>196</v>
      </c>
      <c r="Q74" s="235" t="s">
        <v>196</v>
      </c>
      <c r="R74" s="95" t="s">
        <v>130</v>
      </c>
      <c r="S74" s="308" t="s">
        <v>470</v>
      </c>
      <c r="T74" s="94" t="s">
        <v>427</v>
      </c>
      <c r="U74" s="94" t="s">
        <v>439</v>
      </c>
      <c r="V74" s="94" t="s">
        <v>439</v>
      </c>
      <c r="W74" s="94" t="s">
        <v>130</v>
      </c>
      <c r="X74" s="94" t="s">
        <v>130</v>
      </c>
      <c r="Y74" s="94" t="s">
        <v>130</v>
      </c>
    </row>
    <row r="75" spans="1:25" ht="55.9" customHeight="1" x14ac:dyDescent="0.25">
      <c r="A75" s="94" t="s">
        <v>199</v>
      </c>
      <c r="B75" s="308" t="s">
        <v>470</v>
      </c>
      <c r="C75" s="235" t="s">
        <v>591</v>
      </c>
      <c r="D75" s="235" t="s">
        <v>591</v>
      </c>
      <c r="E75" s="94">
        <v>2025</v>
      </c>
      <c r="F75" s="94">
        <v>2026</v>
      </c>
      <c r="G75" s="235" t="s">
        <v>196</v>
      </c>
      <c r="H75" s="94" t="s">
        <v>390</v>
      </c>
      <c r="I75" s="94" t="s">
        <v>129</v>
      </c>
      <c r="J75" s="94" t="s">
        <v>666</v>
      </c>
      <c r="K75" s="319" t="s">
        <v>196</v>
      </c>
      <c r="L75" s="319" t="s">
        <v>196</v>
      </c>
      <c r="M75" s="235" t="s">
        <v>196</v>
      </c>
      <c r="N75" s="94" t="s">
        <v>280</v>
      </c>
      <c r="O75" s="95">
        <v>46056</v>
      </c>
      <c r="P75" s="235" t="s">
        <v>196</v>
      </c>
      <c r="Q75" s="235" t="s">
        <v>196</v>
      </c>
      <c r="R75" s="95" t="s">
        <v>130</v>
      </c>
      <c r="S75" s="308" t="s">
        <v>470</v>
      </c>
      <c r="T75" s="94" t="s">
        <v>427</v>
      </c>
      <c r="U75" s="94" t="s">
        <v>439</v>
      </c>
      <c r="V75" s="94" t="s">
        <v>439</v>
      </c>
      <c r="W75" s="94" t="s">
        <v>130</v>
      </c>
      <c r="X75" s="94" t="s">
        <v>130</v>
      </c>
      <c r="Y75" s="94" t="s">
        <v>130</v>
      </c>
    </row>
    <row r="76" spans="1:25" s="297" customFormat="1" ht="78.75" x14ac:dyDescent="0.25">
      <c r="A76" s="291" t="s">
        <v>199</v>
      </c>
      <c r="B76" s="322" t="s">
        <v>572</v>
      </c>
      <c r="C76" s="291" t="s">
        <v>603</v>
      </c>
      <c r="D76" s="291" t="s">
        <v>603</v>
      </c>
      <c r="E76" s="291">
        <v>2025</v>
      </c>
      <c r="F76" s="291">
        <v>2026</v>
      </c>
      <c r="G76" s="298" t="s">
        <v>595</v>
      </c>
      <c r="H76" s="291" t="s">
        <v>196</v>
      </c>
      <c r="I76" s="298" t="s">
        <v>201</v>
      </c>
      <c r="J76" s="291" t="s">
        <v>668</v>
      </c>
      <c r="K76" s="298" t="s">
        <v>130</v>
      </c>
      <c r="L76" s="294">
        <v>46094</v>
      </c>
      <c r="M76" s="298" t="s">
        <v>130</v>
      </c>
      <c r="N76" s="291" t="s">
        <v>196</v>
      </c>
      <c r="O76" s="291" t="s">
        <v>196</v>
      </c>
      <c r="P76" s="291" t="s">
        <v>196</v>
      </c>
      <c r="Q76" s="291" t="s">
        <v>196</v>
      </c>
      <c r="R76" s="295" t="s">
        <v>130</v>
      </c>
      <c r="S76" s="298" t="s">
        <v>571</v>
      </c>
      <c r="T76" s="291" t="s">
        <v>441</v>
      </c>
      <c r="U76" s="291" t="s">
        <v>439</v>
      </c>
      <c r="V76" s="291" t="s">
        <v>439</v>
      </c>
      <c r="W76" s="291" t="s">
        <v>130</v>
      </c>
      <c r="X76" s="291" t="s">
        <v>130</v>
      </c>
      <c r="Y76" s="291" t="s">
        <v>130</v>
      </c>
    </row>
    <row r="77" spans="1:25" ht="47.25" x14ac:dyDescent="0.25">
      <c r="A77" s="94" t="s">
        <v>229</v>
      </c>
      <c r="B77" s="94" t="s">
        <v>489</v>
      </c>
      <c r="C77" s="94" t="s">
        <v>196</v>
      </c>
      <c r="D77" s="94" t="s">
        <v>286</v>
      </c>
      <c r="E77" s="94">
        <v>2025</v>
      </c>
      <c r="F77" s="94">
        <v>2026</v>
      </c>
      <c r="G77" s="94" t="s">
        <v>196</v>
      </c>
      <c r="H77" s="94" t="s">
        <v>233</v>
      </c>
      <c r="I77" s="94" t="s">
        <v>124</v>
      </c>
      <c r="J77" s="94" t="s">
        <v>287</v>
      </c>
      <c r="K77" s="94" t="s">
        <v>130</v>
      </c>
      <c r="L77" s="94" t="s">
        <v>130</v>
      </c>
      <c r="M77" s="94" t="s">
        <v>130</v>
      </c>
      <c r="N77" s="94" t="s">
        <v>280</v>
      </c>
      <c r="O77" s="95">
        <v>46122</v>
      </c>
      <c r="P77" s="95" t="s">
        <v>130</v>
      </c>
      <c r="Q77" s="95" t="s">
        <v>288</v>
      </c>
      <c r="R77" s="95">
        <v>46122</v>
      </c>
      <c r="S77" s="177" t="s">
        <v>489</v>
      </c>
      <c r="T77" s="94" t="s">
        <v>427</v>
      </c>
      <c r="U77" s="94" t="s">
        <v>438</v>
      </c>
      <c r="V77" s="94" t="s">
        <v>438</v>
      </c>
      <c r="W77" s="195" t="s">
        <v>145</v>
      </c>
      <c r="X77" s="195" t="s">
        <v>146</v>
      </c>
      <c r="Y77" s="195" t="s">
        <v>145</v>
      </c>
    </row>
    <row r="78" spans="1:25" ht="47.25" x14ac:dyDescent="0.25">
      <c r="A78" s="94" t="s">
        <v>289</v>
      </c>
      <c r="B78" s="94" t="s">
        <v>490</v>
      </c>
      <c r="C78" s="94" t="s">
        <v>196</v>
      </c>
      <c r="D78" s="94" t="s">
        <v>290</v>
      </c>
      <c r="E78" s="94">
        <v>2025</v>
      </c>
      <c r="F78" s="94">
        <v>2026</v>
      </c>
      <c r="G78" s="94" t="s">
        <v>196</v>
      </c>
      <c r="H78" s="94" t="s">
        <v>291</v>
      </c>
      <c r="I78" s="94" t="s">
        <v>124</v>
      </c>
      <c r="J78" s="94" t="s">
        <v>196</v>
      </c>
      <c r="K78" s="94" t="s">
        <v>130</v>
      </c>
      <c r="L78" s="94" t="s">
        <v>130</v>
      </c>
      <c r="M78" s="94" t="s">
        <v>130</v>
      </c>
      <c r="N78" s="95" t="s">
        <v>280</v>
      </c>
      <c r="O78" s="95">
        <v>46178</v>
      </c>
      <c r="P78" s="95" t="s">
        <v>130</v>
      </c>
      <c r="Q78" s="95" t="s">
        <v>288</v>
      </c>
      <c r="R78" s="95">
        <v>46185</v>
      </c>
      <c r="S78" s="177" t="str">
        <f t="shared" si="1"/>
        <v>C6 Course/Instructor 2025-26</v>
      </c>
      <c r="T78" s="94" t="s">
        <v>427</v>
      </c>
      <c r="U78" s="94" t="s">
        <v>439</v>
      </c>
      <c r="V78" s="94" t="s">
        <v>438</v>
      </c>
      <c r="W78" s="194" t="s">
        <v>408</v>
      </c>
      <c r="X78" s="194" t="s">
        <v>531</v>
      </c>
      <c r="Y78" s="305" t="s">
        <v>585</v>
      </c>
    </row>
    <row r="79" spans="1:25" ht="47.25" x14ac:dyDescent="0.25">
      <c r="A79" s="94" t="s">
        <v>229</v>
      </c>
      <c r="B79" s="94" t="s">
        <v>491</v>
      </c>
      <c r="C79" s="94" t="s">
        <v>196</v>
      </c>
      <c r="D79" s="94" t="s">
        <v>567</v>
      </c>
      <c r="E79" s="94">
        <v>2025</v>
      </c>
      <c r="F79" s="94">
        <v>2026</v>
      </c>
      <c r="G79" s="94" t="s">
        <v>196</v>
      </c>
      <c r="H79" s="94" t="s">
        <v>293</v>
      </c>
      <c r="I79" s="94" t="s">
        <v>124</v>
      </c>
      <c r="J79" s="94" t="s">
        <v>294</v>
      </c>
      <c r="K79" s="94" t="s">
        <v>130</v>
      </c>
      <c r="L79" s="94" t="s">
        <v>130</v>
      </c>
      <c r="M79" s="94" t="s">
        <v>130</v>
      </c>
      <c r="N79" s="95" t="s">
        <v>280</v>
      </c>
      <c r="O79" s="95">
        <v>46203</v>
      </c>
      <c r="P79" s="95" t="s">
        <v>130</v>
      </c>
      <c r="Q79" s="95" t="s">
        <v>288</v>
      </c>
      <c r="R79" s="95">
        <v>46203</v>
      </c>
      <c r="S79" s="177" t="s">
        <v>491</v>
      </c>
      <c r="T79" s="94" t="s">
        <v>427</v>
      </c>
      <c r="U79" s="94" t="s">
        <v>438</v>
      </c>
      <c r="V79" s="94" t="s">
        <v>438</v>
      </c>
      <c r="W79" s="194" t="s">
        <v>413</v>
      </c>
      <c r="X79" s="194" t="s">
        <v>538</v>
      </c>
      <c r="Y79" s="305" t="s">
        <v>642</v>
      </c>
    </row>
    <row r="80" spans="1:25" ht="63" x14ac:dyDescent="0.25">
      <c r="A80" s="94" t="s">
        <v>229</v>
      </c>
      <c r="B80" s="94" t="s">
        <v>492</v>
      </c>
      <c r="C80" s="94" t="s">
        <v>196</v>
      </c>
      <c r="D80" s="94" t="s">
        <v>295</v>
      </c>
      <c r="E80" s="94">
        <v>2025</v>
      </c>
      <c r="F80" s="94">
        <v>2026</v>
      </c>
      <c r="G80" s="94" t="s">
        <v>196</v>
      </c>
      <c r="H80" s="94" t="s">
        <v>296</v>
      </c>
      <c r="I80" s="94" t="s">
        <v>124</v>
      </c>
      <c r="J80" s="94" t="s">
        <v>294</v>
      </c>
      <c r="K80" s="94" t="s">
        <v>130</v>
      </c>
      <c r="L80" s="94" t="s">
        <v>130</v>
      </c>
      <c r="M80" s="94" t="s">
        <v>130</v>
      </c>
      <c r="N80" s="95" t="s">
        <v>280</v>
      </c>
      <c r="O80" s="95">
        <v>46203</v>
      </c>
      <c r="P80" s="95" t="s">
        <v>130</v>
      </c>
      <c r="Q80" s="95" t="s">
        <v>288</v>
      </c>
      <c r="R80" s="95">
        <v>46203</v>
      </c>
      <c r="S80" s="177" t="s">
        <v>492</v>
      </c>
      <c r="T80" s="94" t="s">
        <v>427</v>
      </c>
      <c r="U80" s="94" t="s">
        <v>438</v>
      </c>
      <c r="V80" s="94" t="s">
        <v>438</v>
      </c>
      <c r="W80" s="194" t="s">
        <v>414</v>
      </c>
      <c r="X80" s="194" t="s">
        <v>539</v>
      </c>
      <c r="Y80" s="194" t="s">
        <v>642</v>
      </c>
    </row>
    <row r="81" spans="1:25" ht="47.25" x14ac:dyDescent="0.25">
      <c r="A81" s="94" t="s">
        <v>229</v>
      </c>
      <c r="B81" s="94" t="s">
        <v>493</v>
      </c>
      <c r="C81" s="94" t="s">
        <v>196</v>
      </c>
      <c r="D81" s="94" t="s">
        <v>566</v>
      </c>
      <c r="E81" s="94">
        <v>2025</v>
      </c>
      <c r="F81" s="94">
        <v>2026</v>
      </c>
      <c r="G81" s="94" t="s">
        <v>196</v>
      </c>
      <c r="H81" s="94" t="s">
        <v>298</v>
      </c>
      <c r="I81" s="94" t="s">
        <v>129</v>
      </c>
      <c r="J81" s="94" t="s">
        <v>299</v>
      </c>
      <c r="K81" s="94" t="s">
        <v>130</v>
      </c>
      <c r="L81" s="94" t="s">
        <v>130</v>
      </c>
      <c r="M81" s="94" t="s">
        <v>130</v>
      </c>
      <c r="N81" s="95" t="s">
        <v>280</v>
      </c>
      <c r="O81" s="95">
        <v>46203</v>
      </c>
      <c r="P81" s="95" t="s">
        <v>130</v>
      </c>
      <c r="Q81" s="95" t="s">
        <v>288</v>
      </c>
      <c r="R81" s="95">
        <v>46203</v>
      </c>
      <c r="S81" s="177" t="s">
        <v>493</v>
      </c>
      <c r="T81" s="94" t="s">
        <v>427</v>
      </c>
      <c r="U81" s="94" t="s">
        <v>438</v>
      </c>
      <c r="V81" s="94" t="s">
        <v>438</v>
      </c>
      <c r="W81" s="194" t="s">
        <v>415</v>
      </c>
      <c r="X81" s="194" t="s">
        <v>540</v>
      </c>
      <c r="Y81" s="194" t="s">
        <v>643</v>
      </c>
    </row>
    <row r="82" spans="1:25" ht="47.25" x14ac:dyDescent="0.25">
      <c r="A82" s="94" t="s">
        <v>210</v>
      </c>
      <c r="B82" s="94" t="s">
        <v>494</v>
      </c>
      <c r="C82" s="94" t="s">
        <v>196</v>
      </c>
      <c r="D82" s="94" t="s">
        <v>653</v>
      </c>
      <c r="E82" s="94">
        <v>2025</v>
      </c>
      <c r="F82" s="94">
        <v>2026</v>
      </c>
      <c r="G82" s="94" t="s">
        <v>196</v>
      </c>
      <c r="H82" s="94" t="s">
        <v>654</v>
      </c>
      <c r="I82" s="94" t="s">
        <v>129</v>
      </c>
      <c r="J82" s="94" t="s">
        <v>196</v>
      </c>
      <c r="K82" s="94" t="s">
        <v>130</v>
      </c>
      <c r="L82" s="94" t="s">
        <v>130</v>
      </c>
      <c r="M82" s="94" t="s">
        <v>130</v>
      </c>
      <c r="N82" s="95" t="s">
        <v>280</v>
      </c>
      <c r="O82" s="95">
        <v>46203</v>
      </c>
      <c r="P82" s="95" t="s">
        <v>130</v>
      </c>
      <c r="Q82" s="95" t="s">
        <v>288</v>
      </c>
      <c r="R82" s="95" t="s">
        <v>130</v>
      </c>
      <c r="S82" s="177" t="s">
        <v>494</v>
      </c>
      <c r="T82" s="94" t="s">
        <v>427</v>
      </c>
      <c r="U82" s="94" t="s">
        <v>438</v>
      </c>
      <c r="V82" s="94" t="s">
        <v>439</v>
      </c>
      <c r="W82" s="94" t="s">
        <v>130</v>
      </c>
      <c r="X82" s="94" t="s">
        <v>130</v>
      </c>
      <c r="Y82" s="94" t="s">
        <v>130</v>
      </c>
    </row>
    <row r="83" spans="1:25" ht="31.5" x14ac:dyDescent="0.25">
      <c r="A83" s="94" t="s">
        <v>302</v>
      </c>
      <c r="B83" s="94" t="s">
        <v>495</v>
      </c>
      <c r="C83" s="94" t="s">
        <v>196</v>
      </c>
      <c r="D83" s="94" t="s">
        <v>303</v>
      </c>
      <c r="E83" s="94">
        <v>2025</v>
      </c>
      <c r="F83" s="94">
        <v>2026</v>
      </c>
      <c r="G83" s="94" t="s">
        <v>196</v>
      </c>
      <c r="H83" s="94" t="s">
        <v>304</v>
      </c>
      <c r="I83" s="94" t="s">
        <v>129</v>
      </c>
      <c r="J83" s="94" t="s">
        <v>196</v>
      </c>
      <c r="K83" s="94" t="s">
        <v>130</v>
      </c>
      <c r="L83" s="94" t="s">
        <v>130</v>
      </c>
      <c r="M83" s="94" t="s">
        <v>130</v>
      </c>
      <c r="N83" s="95" t="s">
        <v>280</v>
      </c>
      <c r="O83" s="95">
        <v>46199</v>
      </c>
      <c r="P83" s="95" t="s">
        <v>130</v>
      </c>
      <c r="Q83" s="95" t="s">
        <v>288</v>
      </c>
      <c r="R83" s="95" t="s">
        <v>130</v>
      </c>
      <c r="S83" s="177" t="str">
        <f t="shared" si="1"/>
        <v>C6 Local Assess Analytics 2025-26</v>
      </c>
      <c r="T83" s="94" t="s">
        <v>427</v>
      </c>
      <c r="U83" s="94" t="s">
        <v>438</v>
      </c>
      <c r="V83" s="94" t="s">
        <v>439</v>
      </c>
      <c r="W83" s="94" t="s">
        <v>130</v>
      </c>
      <c r="X83" s="94" t="s">
        <v>130</v>
      </c>
      <c r="Y83" s="94" t="s">
        <v>130</v>
      </c>
    </row>
    <row r="84" spans="1:25" ht="63" x14ac:dyDescent="0.25">
      <c r="A84" s="94" t="s">
        <v>220</v>
      </c>
      <c r="B84" s="94" t="s">
        <v>496</v>
      </c>
      <c r="C84" s="94" t="s">
        <v>196</v>
      </c>
      <c r="D84" s="94" t="s">
        <v>564</v>
      </c>
      <c r="E84" s="94">
        <v>2025</v>
      </c>
      <c r="F84" s="94">
        <v>2026</v>
      </c>
      <c r="G84" s="94" t="s">
        <v>196</v>
      </c>
      <c r="H84" s="94" t="s">
        <v>565</v>
      </c>
      <c r="I84" s="94" t="s">
        <v>674</v>
      </c>
      <c r="J84" s="94" t="s">
        <v>196</v>
      </c>
      <c r="K84" s="94" t="s">
        <v>130</v>
      </c>
      <c r="L84" s="94" t="s">
        <v>130</v>
      </c>
      <c r="M84" s="94" t="s">
        <v>130</v>
      </c>
      <c r="N84" s="95" t="s">
        <v>280</v>
      </c>
      <c r="O84" s="320">
        <v>46234</v>
      </c>
      <c r="P84" s="95" t="s">
        <v>130</v>
      </c>
      <c r="Q84" s="95" t="s">
        <v>288</v>
      </c>
      <c r="R84" s="95" t="s">
        <v>130</v>
      </c>
      <c r="S84" s="177" t="s">
        <v>471</v>
      </c>
      <c r="T84" s="94" t="s">
        <v>427</v>
      </c>
      <c r="U84" s="94" t="s">
        <v>438</v>
      </c>
      <c r="V84" s="94" t="s">
        <v>439</v>
      </c>
      <c r="W84" s="94" t="s">
        <v>130</v>
      </c>
      <c r="X84" s="94" t="s">
        <v>130</v>
      </c>
      <c r="Y84" s="94" t="s">
        <v>130</v>
      </c>
    </row>
    <row r="85" spans="1:25" ht="110.25" x14ac:dyDescent="0.25">
      <c r="A85" s="94" t="s">
        <v>229</v>
      </c>
      <c r="B85" s="96" t="s">
        <v>497</v>
      </c>
      <c r="C85" s="94" t="s">
        <v>196</v>
      </c>
      <c r="D85" s="96" t="s">
        <v>308</v>
      </c>
      <c r="E85" s="94">
        <v>2025</v>
      </c>
      <c r="F85" s="94">
        <v>2026</v>
      </c>
      <c r="G85" s="94" t="s">
        <v>196</v>
      </c>
      <c r="H85" s="94" t="s">
        <v>233</v>
      </c>
      <c r="I85" s="94" t="s">
        <v>124</v>
      </c>
      <c r="J85" s="94" t="s">
        <v>675</v>
      </c>
      <c r="K85" s="94" t="s">
        <v>130</v>
      </c>
      <c r="L85" s="94" t="s">
        <v>130</v>
      </c>
      <c r="M85" s="94" t="s">
        <v>130</v>
      </c>
      <c r="N85" s="95" t="s">
        <v>280</v>
      </c>
      <c r="O85" s="95">
        <v>46234</v>
      </c>
      <c r="P85" s="95" t="s">
        <v>130</v>
      </c>
      <c r="Q85" s="95" t="s">
        <v>288</v>
      </c>
      <c r="R85" s="312">
        <v>46234</v>
      </c>
      <c r="S85" s="177" t="s">
        <v>497</v>
      </c>
      <c r="T85" s="94" t="s">
        <v>427</v>
      </c>
      <c r="U85" s="94" t="s">
        <v>438</v>
      </c>
      <c r="V85" s="94" t="s">
        <v>438</v>
      </c>
      <c r="W85" s="195" t="s">
        <v>145</v>
      </c>
      <c r="X85" s="195" t="s">
        <v>146</v>
      </c>
      <c r="Y85" s="195" t="s">
        <v>644</v>
      </c>
    </row>
    <row r="86" spans="1:25" ht="30.6" customHeight="1" x14ac:dyDescent="0.25">
      <c r="A86" s="94" t="s">
        <v>229</v>
      </c>
      <c r="B86" s="96" t="s">
        <v>646</v>
      </c>
      <c r="C86" s="94" t="s">
        <v>196</v>
      </c>
      <c r="D86" s="96" t="s">
        <v>647</v>
      </c>
      <c r="E86" s="94">
        <v>2025</v>
      </c>
      <c r="F86" s="94">
        <v>2026</v>
      </c>
      <c r="G86" s="94" t="s">
        <v>196</v>
      </c>
      <c r="H86" s="94" t="s">
        <v>296</v>
      </c>
      <c r="I86" s="94" t="s">
        <v>124</v>
      </c>
      <c r="J86" s="94" t="s">
        <v>196</v>
      </c>
      <c r="K86" s="94" t="s">
        <v>130</v>
      </c>
      <c r="L86" s="94" t="s">
        <v>130</v>
      </c>
      <c r="M86" s="94" t="s">
        <v>130</v>
      </c>
      <c r="N86" s="95">
        <v>46082</v>
      </c>
      <c r="O86" s="95">
        <v>46234</v>
      </c>
      <c r="P86" s="95" t="s">
        <v>130</v>
      </c>
      <c r="Q86" s="95" t="s">
        <v>288</v>
      </c>
      <c r="R86" s="312">
        <v>46234</v>
      </c>
      <c r="S86" s="177"/>
      <c r="T86" s="94" t="s">
        <v>427</v>
      </c>
      <c r="U86" s="94" t="s">
        <v>130</v>
      </c>
      <c r="V86" s="94" t="s">
        <v>438</v>
      </c>
      <c r="W86" s="335" t="s">
        <v>648</v>
      </c>
      <c r="X86" s="335" t="s">
        <v>648</v>
      </c>
      <c r="Y86" s="195" t="s">
        <v>196</v>
      </c>
    </row>
    <row r="87" spans="1:25" ht="299.25" x14ac:dyDescent="0.25">
      <c r="A87" s="94" t="s">
        <v>229</v>
      </c>
      <c r="B87" s="94" t="s">
        <v>498</v>
      </c>
      <c r="C87" s="94" t="s">
        <v>196</v>
      </c>
      <c r="D87" s="94" t="s">
        <v>309</v>
      </c>
      <c r="E87" s="94">
        <v>2025</v>
      </c>
      <c r="F87" s="94">
        <v>2026</v>
      </c>
      <c r="G87" s="94" t="s">
        <v>196</v>
      </c>
      <c r="H87" s="94" t="s">
        <v>310</v>
      </c>
      <c r="I87" s="94" t="s">
        <v>124</v>
      </c>
      <c r="J87" s="94" t="s">
        <v>287</v>
      </c>
      <c r="K87" s="94" t="s">
        <v>130</v>
      </c>
      <c r="L87" s="94" t="s">
        <v>130</v>
      </c>
      <c r="M87" s="94" t="s">
        <v>130</v>
      </c>
      <c r="N87" s="95" t="s">
        <v>280</v>
      </c>
      <c r="O87" s="95">
        <v>46234</v>
      </c>
      <c r="P87" s="95" t="s">
        <v>130</v>
      </c>
      <c r="Q87" s="95" t="s">
        <v>288</v>
      </c>
      <c r="R87" s="312">
        <v>46234</v>
      </c>
      <c r="S87" s="177" t="s">
        <v>498</v>
      </c>
      <c r="T87" s="94" t="s">
        <v>427</v>
      </c>
      <c r="U87" s="94" t="s">
        <v>438</v>
      </c>
      <c r="V87" s="94" t="s">
        <v>438</v>
      </c>
      <c r="W87" s="194" t="s">
        <v>416</v>
      </c>
      <c r="X87" s="194" t="s">
        <v>146</v>
      </c>
      <c r="Y87" s="195" t="s">
        <v>145</v>
      </c>
    </row>
    <row r="88" spans="1:25" ht="31.5" x14ac:dyDescent="0.25">
      <c r="A88" s="94" t="s">
        <v>210</v>
      </c>
      <c r="B88" s="94" t="s">
        <v>499</v>
      </c>
      <c r="C88" s="321" t="s">
        <v>196</v>
      </c>
      <c r="D88" s="94" t="s">
        <v>311</v>
      </c>
      <c r="E88" s="94">
        <v>2025</v>
      </c>
      <c r="F88" s="94">
        <v>2026</v>
      </c>
      <c r="G88" s="94" t="s">
        <v>196</v>
      </c>
      <c r="H88" s="94" t="s">
        <v>186</v>
      </c>
      <c r="I88" s="94" t="s">
        <v>124</v>
      </c>
      <c r="J88" s="94" t="s">
        <v>187</v>
      </c>
      <c r="K88" s="94" t="s">
        <v>130</v>
      </c>
      <c r="L88" s="94" t="s">
        <v>130</v>
      </c>
      <c r="M88" s="94" t="s">
        <v>130</v>
      </c>
      <c r="N88" s="95">
        <v>45931</v>
      </c>
      <c r="O88" s="95">
        <v>45964</v>
      </c>
      <c r="P88" s="94" t="s">
        <v>312</v>
      </c>
      <c r="Q88" s="95" t="s">
        <v>288</v>
      </c>
      <c r="R88" s="95">
        <v>45975</v>
      </c>
      <c r="S88" s="94" t="s">
        <v>499</v>
      </c>
      <c r="T88" s="94" t="s">
        <v>427</v>
      </c>
      <c r="U88" s="94" t="s">
        <v>438</v>
      </c>
      <c r="V88" s="94" t="s">
        <v>438</v>
      </c>
      <c r="W88" s="177" t="s">
        <v>386</v>
      </c>
      <c r="X88" s="177" t="s">
        <v>525</v>
      </c>
      <c r="Y88" s="177" t="s">
        <v>154</v>
      </c>
    </row>
    <row r="89" spans="1:25" ht="31.5" x14ac:dyDescent="0.25">
      <c r="A89" s="94" t="s">
        <v>210</v>
      </c>
      <c r="B89" s="94" t="s">
        <v>500</v>
      </c>
      <c r="C89" s="321" t="s">
        <v>196</v>
      </c>
      <c r="D89" s="94" t="s">
        <v>185</v>
      </c>
      <c r="E89" s="94">
        <v>2025</v>
      </c>
      <c r="F89" s="94">
        <v>2026</v>
      </c>
      <c r="G89" s="94" t="s">
        <v>196</v>
      </c>
      <c r="H89" s="94" t="s">
        <v>468</v>
      </c>
      <c r="I89" s="94" t="s">
        <v>124</v>
      </c>
      <c r="J89" s="94" t="s">
        <v>187</v>
      </c>
      <c r="K89" s="94" t="s">
        <v>130</v>
      </c>
      <c r="L89" s="94" t="s">
        <v>130</v>
      </c>
      <c r="M89" s="94" t="s">
        <v>130</v>
      </c>
      <c r="N89" s="95">
        <v>46024</v>
      </c>
      <c r="O89" s="95">
        <v>46052</v>
      </c>
      <c r="P89" s="94" t="s">
        <v>312</v>
      </c>
      <c r="Q89" s="95" t="s">
        <v>288</v>
      </c>
      <c r="R89" s="94" t="s">
        <v>130</v>
      </c>
      <c r="S89" s="94" t="s">
        <v>501</v>
      </c>
      <c r="T89" s="94" t="s">
        <v>427</v>
      </c>
      <c r="U89" s="94" t="s">
        <v>438</v>
      </c>
      <c r="V89" s="94" t="s">
        <v>439</v>
      </c>
      <c r="W89" s="94" t="s">
        <v>130</v>
      </c>
      <c r="X89" s="94" t="s">
        <v>130</v>
      </c>
      <c r="Y89" s="94" t="s">
        <v>130</v>
      </c>
    </row>
    <row r="90" spans="1:25" ht="31.5" x14ac:dyDescent="0.25">
      <c r="A90" s="94" t="s">
        <v>210</v>
      </c>
      <c r="B90" s="94" t="s">
        <v>502</v>
      </c>
      <c r="C90" s="321" t="s">
        <v>196</v>
      </c>
      <c r="D90" s="94" t="s">
        <v>185</v>
      </c>
      <c r="E90" s="94">
        <v>2025</v>
      </c>
      <c r="F90" s="94">
        <v>2026</v>
      </c>
      <c r="G90" s="94" t="s">
        <v>196</v>
      </c>
      <c r="H90" s="94" t="s">
        <v>469</v>
      </c>
      <c r="I90" s="94" t="s">
        <v>124</v>
      </c>
      <c r="J90" s="94" t="s">
        <v>187</v>
      </c>
      <c r="K90" s="94" t="s">
        <v>130</v>
      </c>
      <c r="L90" s="94" t="s">
        <v>130</v>
      </c>
      <c r="M90" s="94" t="s">
        <v>130</v>
      </c>
      <c r="N90" s="95">
        <v>46113</v>
      </c>
      <c r="O90" s="95">
        <v>46142</v>
      </c>
      <c r="P90" s="94" t="s">
        <v>312</v>
      </c>
      <c r="Q90" s="95" t="s">
        <v>288</v>
      </c>
      <c r="R90" s="94" t="s">
        <v>130</v>
      </c>
      <c r="S90" s="94" t="s">
        <v>501</v>
      </c>
      <c r="T90" s="94" t="s">
        <v>427</v>
      </c>
      <c r="U90" s="94" t="s">
        <v>438</v>
      </c>
      <c r="V90" s="94" t="s">
        <v>439</v>
      </c>
      <c r="W90" s="94" t="s">
        <v>130</v>
      </c>
      <c r="X90" s="94" t="s">
        <v>130</v>
      </c>
      <c r="Y90" s="94" t="s">
        <v>130</v>
      </c>
    </row>
    <row r="91" spans="1:25" ht="63" x14ac:dyDescent="0.25">
      <c r="A91" s="94" t="s">
        <v>210</v>
      </c>
      <c r="B91" s="94" t="s">
        <v>503</v>
      </c>
      <c r="C91" s="321" t="s">
        <v>196</v>
      </c>
      <c r="D91" s="94" t="s">
        <v>185</v>
      </c>
      <c r="E91" s="94">
        <v>2025</v>
      </c>
      <c r="F91" s="94">
        <v>2026</v>
      </c>
      <c r="G91" s="94" t="s">
        <v>196</v>
      </c>
      <c r="H91" s="94" t="s">
        <v>628</v>
      </c>
      <c r="I91" s="94" t="s">
        <v>124</v>
      </c>
      <c r="J91" s="94" t="s">
        <v>187</v>
      </c>
      <c r="K91" s="94" t="s">
        <v>130</v>
      </c>
      <c r="L91" s="94" t="s">
        <v>130</v>
      </c>
      <c r="M91" s="94" t="s">
        <v>130</v>
      </c>
      <c r="N91" s="95">
        <v>46199</v>
      </c>
      <c r="O91" s="95">
        <v>46234</v>
      </c>
      <c r="P91" s="94" t="s">
        <v>312</v>
      </c>
      <c r="Q91" s="95" t="s">
        <v>288</v>
      </c>
      <c r="R91" s="95">
        <v>46248</v>
      </c>
      <c r="S91" s="94" t="s">
        <v>501</v>
      </c>
      <c r="T91" s="94" t="s">
        <v>427</v>
      </c>
      <c r="U91" s="94" t="s">
        <v>438</v>
      </c>
      <c r="V91" s="94" t="s">
        <v>438</v>
      </c>
      <c r="W91" s="194" t="s">
        <v>167</v>
      </c>
      <c r="X91" s="194" t="s">
        <v>614</v>
      </c>
      <c r="Y91" s="194" t="s">
        <v>154</v>
      </c>
    </row>
    <row r="92" spans="1:25" ht="94.5" x14ac:dyDescent="0.25">
      <c r="A92" s="94" t="s">
        <v>229</v>
      </c>
      <c r="B92" s="94" t="s">
        <v>504</v>
      </c>
      <c r="C92" s="94" t="s">
        <v>196</v>
      </c>
      <c r="D92" s="94" t="s">
        <v>313</v>
      </c>
      <c r="E92" s="94">
        <v>2025</v>
      </c>
      <c r="F92" s="94">
        <v>2026</v>
      </c>
      <c r="G92" s="94" t="s">
        <v>196</v>
      </c>
      <c r="H92" s="94" t="s">
        <v>233</v>
      </c>
      <c r="I92" s="94" t="s">
        <v>124</v>
      </c>
      <c r="J92" s="94" t="s">
        <v>509</v>
      </c>
      <c r="K92" s="94" t="s">
        <v>130</v>
      </c>
      <c r="L92" s="94" t="s">
        <v>130</v>
      </c>
      <c r="M92" s="94" t="s">
        <v>130</v>
      </c>
      <c r="N92" s="95" t="s">
        <v>280</v>
      </c>
      <c r="O92" s="95">
        <v>46234</v>
      </c>
      <c r="P92" s="95" t="s">
        <v>130</v>
      </c>
      <c r="Q92" s="95" t="s">
        <v>288</v>
      </c>
      <c r="R92" s="314" t="s">
        <v>315</v>
      </c>
      <c r="S92" s="177" t="s">
        <v>504</v>
      </c>
      <c r="T92" s="94" t="s">
        <v>427</v>
      </c>
      <c r="U92" s="94" t="s">
        <v>438</v>
      </c>
      <c r="V92" s="94" t="s">
        <v>439</v>
      </c>
      <c r="W92" s="94" t="s">
        <v>130</v>
      </c>
      <c r="X92" s="94" t="s">
        <v>130</v>
      </c>
      <c r="Y92" s="94" t="s">
        <v>645</v>
      </c>
    </row>
    <row r="123" spans="1:20" s="244" customFormat="1" x14ac:dyDescent="0.25">
      <c r="A123" s="240"/>
      <c r="B123" s="93"/>
      <c r="C123" s="93"/>
      <c r="D123" s="93"/>
      <c r="F123" s="93"/>
      <c r="G123" s="93"/>
      <c r="H123" s="93"/>
      <c r="I123" s="93"/>
      <c r="J123" s="240"/>
      <c r="K123" s="240"/>
      <c r="L123" s="240"/>
      <c r="M123" s="240"/>
      <c r="N123" s="240"/>
      <c r="O123" s="246"/>
      <c r="P123" s="246"/>
      <c r="R123" s="245"/>
      <c r="S123" s="93"/>
      <c r="T123" s="91"/>
    </row>
  </sheetData>
  <autoFilter ref="A8:W92" xr:uid="{D4FF0123-30B0-45E8-9CED-C24CB65E3BAC}"/>
  <mergeCells count="1">
    <mergeCell ref="B5:S5"/>
  </mergeCells>
  <phoneticPr fontId="21" type="noConversion"/>
  <printOptions gridLines="1"/>
  <pageMargins left="0.25" right="0.25" top="0.75" bottom="0.75" header="0.3" footer="0.3"/>
  <pageSetup paperSize="5" scale="23" fitToHeight="0" orientation="landscape" r:id="rId1"/>
  <headerFooter>
    <oddFooter>&amp;C&amp;P of &amp;N&amp;RDate Printed - &amp;D</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03180-371F-420E-B85A-541A2B184F4C}">
  <sheetPr codeName="Sheet7">
    <tabColor rgb="FF0070C0"/>
    <pageSetUpPr fitToPage="1"/>
  </sheetPr>
  <dimension ref="A1:G74"/>
  <sheetViews>
    <sheetView showGridLines="0" workbookViewId="0">
      <selection activeCell="C7" sqref="C7"/>
    </sheetView>
  </sheetViews>
  <sheetFormatPr defaultColWidth="21.140625" defaultRowHeight="15" x14ac:dyDescent="0.25"/>
  <cols>
    <col min="1" max="1" width="32.140625" style="13" customWidth="1"/>
    <col min="2" max="2" width="52.85546875" style="13" customWidth="1"/>
    <col min="3" max="3" width="23.7109375" style="219" bestFit="1" customWidth="1"/>
    <col min="4" max="4" width="23.7109375" style="38" bestFit="1" customWidth="1"/>
    <col min="5" max="5" width="17.140625" style="220" bestFit="1" customWidth="1"/>
    <col min="6" max="6" width="10.140625" style="220" customWidth="1"/>
    <col min="7" max="7" width="18.85546875" style="220" customWidth="1"/>
  </cols>
  <sheetData>
    <row r="1" spans="1:7" ht="27.6" customHeight="1" thickBot="1" x14ac:dyDescent="0.3">
      <c r="A1" s="347" t="s">
        <v>430</v>
      </c>
      <c r="B1" s="347"/>
      <c r="C1" s="347"/>
      <c r="D1" s="347"/>
      <c r="E1" s="347"/>
      <c r="F1" s="347"/>
      <c r="G1" s="347"/>
    </row>
    <row r="2" spans="1:7" ht="19.5" thickBot="1" x14ac:dyDescent="0.35">
      <c r="A2" s="327" t="s">
        <v>431</v>
      </c>
      <c r="B2" s="328" t="s">
        <v>521</v>
      </c>
      <c r="C2" s="329"/>
      <c r="D2" s="330" t="str">
        <f>IF(ISERROR(MATCH(B2,{"January";"February";"March";"April";"May";"June";"July";"August";"September";"October";"November";"December"},0)),"",MATCH(B2,{"January";"February";"March";"April";"May";"June";"July";"August";"September";"October";"November";"December"},0))</f>
        <v/>
      </c>
      <c r="E2" s="331"/>
      <c r="F2" s="331"/>
      <c r="G2" s="332" t="s">
        <v>432</v>
      </c>
    </row>
    <row r="3" spans="1:7" ht="15.75" x14ac:dyDescent="0.25">
      <c r="A3" s="326" t="s">
        <v>436</v>
      </c>
      <c r="B3" s="203"/>
      <c r="C3" s="204"/>
      <c r="D3" s="205"/>
      <c r="E3" s="206"/>
      <c r="F3" s="206"/>
      <c r="G3" s="206"/>
    </row>
    <row r="4" spans="1:7" x14ac:dyDescent="0.25">
      <c r="A4" s="207"/>
      <c r="B4" s="208"/>
      <c r="C4" s="209"/>
      <c r="D4" s="210"/>
      <c r="E4" s="211"/>
      <c r="F4" s="211"/>
      <c r="G4" s="211"/>
    </row>
    <row r="5" spans="1:7" s="217" customFormat="1" ht="56.25" x14ac:dyDescent="0.25">
      <c r="A5" s="212" t="s">
        <v>393</v>
      </c>
      <c r="B5" s="213" t="s">
        <v>22</v>
      </c>
      <c r="C5" s="214" t="s">
        <v>433</v>
      </c>
      <c r="D5" s="214" t="s">
        <v>434</v>
      </c>
      <c r="E5" s="214" t="s">
        <v>31</v>
      </c>
      <c r="F5" s="215" t="s">
        <v>435</v>
      </c>
      <c r="G5" s="216" t="s">
        <v>426</v>
      </c>
    </row>
    <row r="6" spans="1:7" s="218" customFormat="1" ht="48" customHeight="1" x14ac:dyDescent="0.25">
      <c r="A6" s="194" t="str" cm="1">
        <f t="array" ref="A6:G14">IF(B2="All Collections",
   _xlfn._xlws.FILTER('Full List for Dashboard'!A2:G121, 'Full List for Dashboard'!H2:H153&lt;&gt;""),
   IF(ISERROR(_xlfn._xlws.FILTER('Full List for Dashboard'!A:G, 'Full List for Dashboard'!H:H=B2)),
      "",
      _xlfn._xlws.FILTER('Full List for Dashboard'!A:G, 'Full List for Dashboard'!H:H=B2)))</f>
        <v>C6 Student Updates 2025-26</v>
      </c>
      <c r="B6" s="194" t="str">
        <v>EL Immigrant End of Year Counts</v>
      </c>
      <c r="C6" s="324">
        <v>46191</v>
      </c>
      <c r="D6" s="325">
        <v>46248</v>
      </c>
      <c r="E6" s="324" t="str">
        <v>N</v>
      </c>
      <c r="F6" s="324" t="str">
        <v>Y</v>
      </c>
      <c r="G6" s="196" t="str">
        <v>Internal Snapshot</v>
      </c>
    </row>
    <row r="7" spans="1:7" s="218" customFormat="1" ht="48" customHeight="1" x14ac:dyDescent="0.25">
      <c r="A7" s="194" t="str">
        <v>C5 Athletic Opp 2025-26</v>
      </c>
      <c r="B7" s="194" t="str">
        <v xml:space="preserve">Interscholastic Athletic Opportunities </v>
      </c>
      <c r="C7" s="324">
        <v>46182</v>
      </c>
      <c r="D7" s="325">
        <v>46265</v>
      </c>
      <c r="E7" s="324" t="str">
        <v>Y</v>
      </c>
      <c r="F7" s="324" t="str">
        <v>Y</v>
      </c>
      <c r="G7" s="196" t="str">
        <v>Standard Collection</v>
      </c>
    </row>
    <row r="8" spans="1:7" s="218" customFormat="1" ht="48" customHeight="1" x14ac:dyDescent="0.25">
      <c r="A8" s="194" t="str">
        <v>C5 Home Ed/Private Tutoring 2025-26</v>
      </c>
      <c r="B8" s="194" t="str">
        <v>Students Home Schooled or Privately Tutored during the prior school year</v>
      </c>
      <c r="C8" s="324">
        <v>46182</v>
      </c>
      <c r="D8" s="325">
        <v>46265</v>
      </c>
      <c r="E8" s="324" t="str">
        <v>Y</v>
      </c>
      <c r="F8" s="324" t="str">
        <v>Y</v>
      </c>
      <c r="G8" s="196" t="str">
        <v>Standard Collection</v>
      </c>
    </row>
    <row r="9" spans="1:7" s="218" customFormat="1" ht="48" customHeight="1" x14ac:dyDescent="0.25">
      <c r="A9" s="194" t="str">
        <v>C5 Title 1 Student 2025-26</v>
      </c>
      <c r="B9" s="194" t="str">
        <v xml:space="preserve">Title I Student Participation </v>
      </c>
      <c r="C9" s="324">
        <v>46182</v>
      </c>
      <c r="D9" s="325">
        <v>46265</v>
      </c>
      <c r="E9" s="324" t="str">
        <v>Y</v>
      </c>
      <c r="F9" s="324" t="str">
        <v>N</v>
      </c>
      <c r="G9" s="196" t="str">
        <v>Standard Collection</v>
      </c>
    </row>
    <row r="10" spans="1:7" s="218" customFormat="1" ht="48" customHeight="1" x14ac:dyDescent="0.25">
      <c r="A10" s="194" t="str">
        <v>C5 Student Teachers 25-26</v>
      </c>
      <c r="B10" s="194" t="str">
        <v>Student Teachers</v>
      </c>
      <c r="C10" s="324">
        <v>46182</v>
      </c>
      <c r="D10" s="325">
        <v>46265</v>
      </c>
      <c r="E10" s="324" t="str">
        <v>N</v>
      </c>
      <c r="F10" s="324" t="str">
        <v>N</v>
      </c>
      <c r="G10" s="196" t="str">
        <v>Standard Collection</v>
      </c>
    </row>
    <row r="11" spans="1:7" s="218" customFormat="1" ht="48" customHeight="1" x14ac:dyDescent="0.25">
      <c r="A11" s="194" t="str">
        <v>C5  Grad Drop Cohort 2025-26</v>
      </c>
      <c r="B11" s="194" t="str">
        <v>Graduate and Dropout Counts (25-26)</v>
      </c>
      <c r="C11" s="324">
        <v>46182</v>
      </c>
      <c r="D11" s="325">
        <v>46265</v>
      </c>
      <c r="E11" s="324" t="str">
        <v>Y</v>
      </c>
      <c r="F11" s="324" t="str">
        <v>Y</v>
      </c>
      <c r="G11" s="196" t="str">
        <v>Standard Collection</v>
      </c>
    </row>
    <row r="12" spans="1:7" s="218" customFormat="1" ht="48" customHeight="1" x14ac:dyDescent="0.25">
      <c r="A12" s="194" t="str">
        <v>C5  Grad Drop Cohort 2025-26</v>
      </c>
      <c r="B12" s="194" t="str">
        <v>Cohort Graduation Rates (25-26)</v>
      </c>
      <c r="C12" s="324">
        <v>46182</v>
      </c>
      <c r="D12" s="325">
        <v>46265</v>
      </c>
      <c r="E12" s="324" t="str">
        <v>Y</v>
      </c>
      <c r="F12" s="324" t="str">
        <v>Y</v>
      </c>
      <c r="G12" s="196" t="str">
        <v>Standard Collection</v>
      </c>
    </row>
    <row r="13" spans="1:7" s="218" customFormat="1" ht="48" customHeight="1" x14ac:dyDescent="0.25">
      <c r="A13" s="194" t="str">
        <v>C5 Title 3 Prof Dev Act 2025-26</v>
      </c>
      <c r="B13" s="194" t="str">
        <v>Title III Professional Development Activities</v>
      </c>
      <c r="C13" s="324">
        <v>46182</v>
      </c>
      <c r="D13" s="325">
        <v>46265</v>
      </c>
      <c r="E13" s="324" t="str">
        <v>Y</v>
      </c>
      <c r="F13" s="324" t="str">
        <v>N</v>
      </c>
      <c r="G13" s="196" t="str">
        <v>Standard Collection</v>
      </c>
    </row>
    <row r="14" spans="1:7" s="218" customFormat="1" ht="48" customHeight="1" x14ac:dyDescent="0.25">
      <c r="A14" s="194" t="str">
        <v>C5 Child Acct EOY 2025-26</v>
      </c>
      <c r="B14" s="194" t="str">
        <v>Child Accounting End-of-Year Collection</v>
      </c>
      <c r="C14" s="324">
        <v>46182</v>
      </c>
      <c r="D14" s="325">
        <v>46265</v>
      </c>
      <c r="E14" s="324" t="str">
        <v>Y</v>
      </c>
      <c r="F14" s="324" t="str">
        <v>Y</v>
      </c>
      <c r="G14" s="196" t="str">
        <v>Standard Collection</v>
      </c>
    </row>
    <row r="15" spans="1:7" s="218" customFormat="1" ht="43.15" customHeight="1" x14ac:dyDescent="0.25">
      <c r="A15" s="194"/>
      <c r="B15" s="194"/>
      <c r="C15" s="324"/>
      <c r="D15" s="325"/>
      <c r="E15" s="324"/>
      <c r="F15" s="324"/>
      <c r="G15" s="196"/>
    </row>
    <row r="16" spans="1:7" s="218" customFormat="1" ht="43.15" customHeight="1" x14ac:dyDescent="0.25">
      <c r="A16" s="194"/>
      <c r="B16" s="194"/>
      <c r="C16" s="324"/>
      <c r="D16" s="325"/>
      <c r="E16" s="324"/>
      <c r="F16" s="324"/>
      <c r="G16" s="196"/>
    </row>
    <row r="17" spans="1:7" s="218" customFormat="1" ht="43.15" customHeight="1" x14ac:dyDescent="0.25">
      <c r="A17" s="194"/>
      <c r="B17" s="194"/>
      <c r="C17" s="324"/>
      <c r="D17" s="325"/>
      <c r="E17" s="324"/>
      <c r="F17" s="324"/>
      <c r="G17" s="196"/>
    </row>
    <row r="18" spans="1:7" s="218" customFormat="1" ht="43.15" customHeight="1" x14ac:dyDescent="0.25">
      <c r="A18" s="194"/>
      <c r="B18" s="194"/>
      <c r="C18" s="324"/>
      <c r="D18" s="325"/>
      <c r="E18" s="324"/>
      <c r="F18" s="324"/>
      <c r="G18" s="196"/>
    </row>
    <row r="19" spans="1:7" s="218" customFormat="1" ht="43.15" customHeight="1" x14ac:dyDescent="0.25">
      <c r="A19" s="194"/>
      <c r="B19" s="194"/>
      <c r="C19" s="324"/>
      <c r="D19" s="325"/>
      <c r="E19" s="324"/>
      <c r="F19" s="324"/>
      <c r="G19" s="324"/>
    </row>
    <row r="20" spans="1:7" s="218" customFormat="1" ht="43.15" customHeight="1" x14ac:dyDescent="0.25">
      <c r="A20" s="194"/>
      <c r="B20" s="194"/>
      <c r="C20" s="324"/>
      <c r="D20" s="325"/>
      <c r="E20" s="324"/>
      <c r="F20" s="324"/>
      <c r="G20" s="324"/>
    </row>
    <row r="21" spans="1:7" s="218" customFormat="1" ht="43.15" customHeight="1" x14ac:dyDescent="0.25">
      <c r="A21" s="194"/>
      <c r="B21" s="194"/>
      <c r="C21" s="324"/>
      <c r="D21" s="325"/>
      <c r="E21" s="324"/>
      <c r="F21" s="324"/>
      <c r="G21" s="324"/>
    </row>
    <row r="22" spans="1:7" s="218" customFormat="1" ht="43.15" customHeight="1" x14ac:dyDescent="0.25">
      <c r="A22" s="194"/>
      <c r="B22" s="194"/>
      <c r="C22" s="324"/>
      <c r="D22" s="325"/>
      <c r="E22" s="324"/>
      <c r="F22" s="324"/>
      <c r="G22" s="324"/>
    </row>
    <row r="23" spans="1:7" s="218" customFormat="1" ht="43.15" customHeight="1" x14ac:dyDescent="0.25">
      <c r="A23" s="194"/>
      <c r="B23" s="194"/>
      <c r="C23" s="324"/>
      <c r="D23" s="325"/>
      <c r="E23" s="324"/>
      <c r="F23" s="324"/>
      <c r="G23" s="324"/>
    </row>
    <row r="24" spans="1:7" s="218" customFormat="1" ht="43.15" customHeight="1" x14ac:dyDescent="0.25">
      <c r="A24" s="194"/>
      <c r="B24" s="194"/>
      <c r="C24" s="324"/>
      <c r="D24" s="325"/>
      <c r="E24" s="324"/>
      <c r="F24" s="324"/>
      <c r="G24" s="324"/>
    </row>
    <row r="25" spans="1:7" s="218" customFormat="1" ht="43.15" customHeight="1" x14ac:dyDescent="0.25">
      <c r="A25" s="194"/>
      <c r="B25" s="194"/>
      <c r="C25" s="324"/>
      <c r="D25" s="325"/>
      <c r="E25" s="324"/>
      <c r="F25" s="324"/>
      <c r="G25" s="324"/>
    </row>
    <row r="26" spans="1:7" s="218" customFormat="1" ht="43.15" customHeight="1" x14ac:dyDescent="0.25">
      <c r="A26" s="194"/>
      <c r="B26" s="194"/>
      <c r="C26" s="324"/>
      <c r="D26" s="325"/>
      <c r="E26" s="324"/>
      <c r="F26" s="324"/>
      <c r="G26" s="324"/>
    </row>
    <row r="27" spans="1:7" s="218" customFormat="1" ht="43.15" customHeight="1" x14ac:dyDescent="0.25">
      <c r="A27" s="194"/>
      <c r="B27" s="194"/>
      <c r="C27" s="324"/>
      <c r="D27" s="325"/>
      <c r="E27" s="324"/>
      <c r="F27" s="324"/>
      <c r="G27" s="324"/>
    </row>
    <row r="28" spans="1:7" s="218" customFormat="1" ht="43.15" customHeight="1" x14ac:dyDescent="0.25">
      <c r="A28" s="194"/>
      <c r="B28" s="194"/>
      <c r="C28" s="324"/>
      <c r="D28" s="325"/>
      <c r="E28" s="324"/>
      <c r="F28" s="324"/>
      <c r="G28" s="324"/>
    </row>
    <row r="29" spans="1:7" s="218" customFormat="1" ht="43.15" customHeight="1" x14ac:dyDescent="0.25">
      <c r="A29" s="194"/>
      <c r="B29" s="194"/>
      <c r="C29" s="324"/>
      <c r="D29" s="325"/>
      <c r="E29" s="324"/>
      <c r="F29" s="324"/>
      <c r="G29" s="324"/>
    </row>
    <row r="30" spans="1:7" s="218" customFormat="1" ht="43.15" customHeight="1" x14ac:dyDescent="0.25">
      <c r="A30" s="194"/>
      <c r="B30" s="194"/>
      <c r="C30" s="324"/>
      <c r="D30" s="325"/>
      <c r="E30" s="324"/>
      <c r="F30" s="324"/>
      <c r="G30" s="324"/>
    </row>
    <row r="31" spans="1:7" s="218" customFormat="1" ht="43.15" customHeight="1" x14ac:dyDescent="0.25">
      <c r="A31" s="194"/>
      <c r="B31" s="194"/>
      <c r="C31" s="324"/>
      <c r="D31" s="325"/>
      <c r="E31" s="324"/>
      <c r="F31" s="324"/>
      <c r="G31" s="324"/>
    </row>
    <row r="32" spans="1:7" s="218" customFormat="1" ht="43.15" customHeight="1" x14ac:dyDescent="0.25">
      <c r="A32" s="194"/>
      <c r="B32" s="194"/>
      <c r="C32" s="324"/>
      <c r="D32" s="325"/>
      <c r="E32" s="324"/>
      <c r="F32" s="324"/>
      <c r="G32" s="324"/>
    </row>
    <row r="33" spans="1:7" s="218" customFormat="1" ht="43.15" customHeight="1" x14ac:dyDescent="0.25">
      <c r="A33" s="194"/>
      <c r="B33" s="194"/>
      <c r="C33" s="324"/>
      <c r="D33" s="325"/>
      <c r="E33" s="324"/>
      <c r="F33" s="324"/>
      <c r="G33" s="324"/>
    </row>
    <row r="34" spans="1:7" s="218" customFormat="1" ht="43.15" customHeight="1" x14ac:dyDescent="0.25">
      <c r="A34" s="194"/>
      <c r="B34" s="194"/>
      <c r="C34" s="324"/>
      <c r="D34" s="325"/>
      <c r="E34" s="324"/>
      <c r="F34" s="324"/>
      <c r="G34" s="324"/>
    </row>
    <row r="35" spans="1:7" s="218" customFormat="1" ht="43.15" customHeight="1" x14ac:dyDescent="0.25">
      <c r="A35" s="194"/>
      <c r="B35" s="194"/>
      <c r="C35" s="324"/>
      <c r="D35" s="325"/>
      <c r="E35" s="324"/>
      <c r="F35" s="324"/>
      <c r="G35" s="324"/>
    </row>
    <row r="36" spans="1:7" s="218" customFormat="1" ht="43.15" customHeight="1" x14ac:dyDescent="0.25">
      <c r="A36" s="194"/>
      <c r="B36" s="194"/>
      <c r="C36" s="324"/>
      <c r="D36" s="325"/>
      <c r="E36" s="324"/>
      <c r="F36" s="324"/>
      <c r="G36" s="324"/>
    </row>
    <row r="37" spans="1:7" s="218" customFormat="1" ht="43.15" customHeight="1" x14ac:dyDescent="0.25">
      <c r="A37" s="194"/>
      <c r="B37" s="194"/>
      <c r="C37" s="324"/>
      <c r="D37" s="325"/>
      <c r="E37" s="324"/>
      <c r="F37" s="324"/>
      <c r="G37" s="324"/>
    </row>
    <row r="38" spans="1:7" s="218" customFormat="1" ht="43.15" customHeight="1" x14ac:dyDescent="0.25">
      <c r="A38" s="194"/>
      <c r="B38" s="194"/>
      <c r="C38" s="324"/>
      <c r="D38" s="325"/>
      <c r="E38" s="324"/>
      <c r="F38" s="324"/>
      <c r="G38" s="324"/>
    </row>
    <row r="39" spans="1:7" s="218" customFormat="1" ht="43.15" customHeight="1" x14ac:dyDescent="0.25">
      <c r="A39" s="194"/>
      <c r="B39" s="194"/>
      <c r="C39" s="324"/>
      <c r="D39" s="325"/>
      <c r="E39" s="324"/>
      <c r="F39" s="324"/>
      <c r="G39" s="324"/>
    </row>
    <row r="40" spans="1:7" s="218" customFormat="1" ht="43.15" customHeight="1" x14ac:dyDescent="0.25">
      <c r="A40" s="194"/>
      <c r="B40" s="194"/>
      <c r="C40" s="324"/>
      <c r="D40" s="325"/>
      <c r="E40" s="324"/>
      <c r="F40" s="324"/>
      <c r="G40" s="324"/>
    </row>
    <row r="41" spans="1:7" s="218" customFormat="1" ht="43.15" customHeight="1" x14ac:dyDescent="0.25">
      <c r="A41" s="194"/>
      <c r="B41" s="194"/>
      <c r="C41" s="324"/>
      <c r="D41" s="325"/>
      <c r="E41" s="324"/>
      <c r="F41" s="324"/>
      <c r="G41" s="324"/>
    </row>
    <row r="42" spans="1:7" s="218" customFormat="1" ht="43.15" customHeight="1" x14ac:dyDescent="0.25">
      <c r="A42" s="194"/>
      <c r="B42" s="194"/>
      <c r="C42" s="324"/>
      <c r="D42" s="325"/>
      <c r="E42" s="324"/>
      <c r="F42" s="324"/>
      <c r="G42" s="324"/>
    </row>
    <row r="43" spans="1:7" s="218" customFormat="1" ht="43.15" customHeight="1" x14ac:dyDescent="0.25">
      <c r="A43" s="194"/>
      <c r="B43" s="194"/>
      <c r="C43" s="324"/>
      <c r="D43" s="325"/>
      <c r="E43" s="324"/>
      <c r="F43" s="324"/>
      <c r="G43" s="324"/>
    </row>
    <row r="44" spans="1:7" s="218" customFormat="1" ht="43.15" customHeight="1" x14ac:dyDescent="0.25">
      <c r="A44" s="194"/>
      <c r="B44" s="194"/>
      <c r="C44" s="324"/>
      <c r="D44" s="325"/>
      <c r="E44" s="324"/>
      <c r="F44" s="324"/>
      <c r="G44" s="324"/>
    </row>
    <row r="45" spans="1:7" s="218" customFormat="1" ht="43.15" customHeight="1" x14ac:dyDescent="0.25">
      <c r="A45" s="194"/>
      <c r="B45" s="194"/>
      <c r="C45" s="324"/>
      <c r="D45" s="325"/>
      <c r="E45" s="324"/>
      <c r="F45" s="324"/>
      <c r="G45" s="324"/>
    </row>
    <row r="46" spans="1:7" s="218" customFormat="1" ht="43.15" customHeight="1" x14ac:dyDescent="0.25">
      <c r="A46" s="194"/>
      <c r="B46" s="194"/>
      <c r="C46" s="324"/>
      <c r="D46" s="325"/>
      <c r="E46" s="324"/>
      <c r="F46" s="324"/>
      <c r="G46" s="324"/>
    </row>
    <row r="47" spans="1:7" s="218" customFormat="1" ht="43.15" customHeight="1" x14ac:dyDescent="0.25">
      <c r="A47" s="194"/>
      <c r="B47" s="194"/>
      <c r="C47" s="324"/>
      <c r="D47" s="325"/>
      <c r="E47" s="324"/>
      <c r="F47" s="324"/>
      <c r="G47" s="324"/>
    </row>
    <row r="48" spans="1:7" s="218" customFormat="1" ht="43.15" customHeight="1" x14ac:dyDescent="0.25">
      <c r="A48" s="194"/>
      <c r="B48" s="194"/>
      <c r="C48" s="324"/>
      <c r="D48" s="325"/>
      <c r="E48" s="324"/>
      <c r="F48" s="324"/>
      <c r="G48" s="324"/>
    </row>
    <row r="49" spans="1:7" s="218" customFormat="1" ht="43.15" customHeight="1" x14ac:dyDescent="0.25">
      <c r="A49" s="194"/>
      <c r="B49" s="194"/>
      <c r="C49" s="324"/>
      <c r="D49" s="325"/>
      <c r="E49" s="324"/>
      <c r="F49" s="324"/>
      <c r="G49" s="324"/>
    </row>
    <row r="50" spans="1:7" s="218" customFormat="1" ht="43.15" customHeight="1" x14ac:dyDescent="0.25">
      <c r="A50" s="194"/>
      <c r="B50" s="194"/>
      <c r="C50" s="324"/>
      <c r="D50" s="325"/>
      <c r="E50" s="324"/>
      <c r="F50" s="324"/>
      <c r="G50" s="324"/>
    </row>
    <row r="51" spans="1:7" s="218" customFormat="1" ht="43.15" customHeight="1" x14ac:dyDescent="0.25">
      <c r="A51" s="194"/>
      <c r="B51" s="194"/>
      <c r="C51" s="324"/>
      <c r="D51" s="325"/>
      <c r="E51" s="324"/>
      <c r="F51" s="324"/>
      <c r="G51" s="324"/>
    </row>
    <row r="52" spans="1:7" s="218" customFormat="1" ht="43.15" customHeight="1" x14ac:dyDescent="0.25">
      <c r="A52" s="194"/>
      <c r="B52" s="194"/>
      <c r="C52" s="324"/>
      <c r="D52" s="325"/>
      <c r="E52" s="324"/>
      <c r="F52" s="324"/>
      <c r="G52" s="324"/>
    </row>
    <row r="53" spans="1:7" s="218" customFormat="1" ht="43.15" customHeight="1" x14ac:dyDescent="0.25">
      <c r="A53" s="194"/>
      <c r="B53" s="194"/>
      <c r="C53" s="324"/>
      <c r="D53" s="325"/>
      <c r="E53" s="324"/>
      <c r="F53" s="324"/>
      <c r="G53" s="324"/>
    </row>
    <row r="54" spans="1:7" s="218" customFormat="1" ht="43.15" customHeight="1" x14ac:dyDescent="0.25">
      <c r="A54" s="194"/>
      <c r="B54" s="194"/>
      <c r="C54" s="324"/>
      <c r="D54" s="325"/>
      <c r="E54" s="324"/>
      <c r="F54" s="324"/>
      <c r="G54" s="324"/>
    </row>
    <row r="55" spans="1:7" s="218" customFormat="1" ht="43.15" customHeight="1" x14ac:dyDescent="0.25">
      <c r="A55" s="194"/>
      <c r="B55" s="194"/>
      <c r="C55" s="324"/>
      <c r="D55" s="325"/>
      <c r="E55" s="324"/>
      <c r="F55" s="324"/>
      <c r="G55" s="324"/>
    </row>
    <row r="56" spans="1:7" s="218" customFormat="1" ht="43.15" customHeight="1" x14ac:dyDescent="0.25">
      <c r="A56" s="194"/>
      <c r="B56" s="194"/>
      <c r="C56" s="324"/>
      <c r="D56" s="325"/>
      <c r="E56" s="324"/>
      <c r="F56" s="324"/>
      <c r="G56" s="324"/>
    </row>
    <row r="57" spans="1:7" s="218" customFormat="1" ht="43.15" customHeight="1" x14ac:dyDescent="0.25">
      <c r="A57" s="194"/>
      <c r="B57" s="194"/>
      <c r="C57" s="324"/>
      <c r="D57" s="325"/>
      <c r="E57" s="324"/>
      <c r="F57" s="324"/>
      <c r="G57" s="324"/>
    </row>
    <row r="58" spans="1:7" s="218" customFormat="1" ht="43.15" customHeight="1" x14ac:dyDescent="0.25">
      <c r="A58" s="194"/>
      <c r="B58" s="194"/>
      <c r="C58" s="324"/>
      <c r="D58" s="325"/>
      <c r="E58" s="324"/>
      <c r="F58" s="324"/>
      <c r="G58" s="324"/>
    </row>
    <row r="59" spans="1:7" s="218" customFormat="1" ht="43.15" customHeight="1" x14ac:dyDescent="0.25">
      <c r="A59" s="194"/>
      <c r="B59" s="194"/>
      <c r="C59" s="324"/>
      <c r="D59" s="325"/>
      <c r="E59" s="324"/>
      <c r="F59" s="324"/>
      <c r="G59" s="324"/>
    </row>
    <row r="60" spans="1:7" s="218" customFormat="1" ht="43.15" customHeight="1" x14ac:dyDescent="0.25">
      <c r="A60" s="194"/>
      <c r="B60" s="194"/>
      <c r="C60" s="324"/>
      <c r="D60" s="325"/>
      <c r="E60" s="324"/>
      <c r="F60" s="324"/>
      <c r="G60" s="324"/>
    </row>
    <row r="61" spans="1:7" s="218" customFormat="1" ht="43.15" customHeight="1" x14ac:dyDescent="0.25">
      <c r="A61" s="194"/>
      <c r="B61" s="194"/>
      <c r="C61" s="324"/>
      <c r="D61" s="325"/>
      <c r="E61" s="324"/>
      <c r="F61" s="324"/>
      <c r="G61" s="324"/>
    </row>
    <row r="62" spans="1:7" s="218" customFormat="1" ht="43.15" customHeight="1" x14ac:dyDescent="0.25">
      <c r="A62" s="194"/>
      <c r="B62" s="194"/>
      <c r="C62" s="324"/>
      <c r="D62" s="325"/>
      <c r="E62" s="324"/>
      <c r="F62" s="324"/>
      <c r="G62" s="324"/>
    </row>
    <row r="63" spans="1:7" s="218" customFormat="1" ht="43.15" customHeight="1" x14ac:dyDescent="0.25">
      <c r="A63" s="194"/>
      <c r="B63" s="194"/>
      <c r="C63" s="324"/>
      <c r="D63" s="325"/>
      <c r="E63" s="324"/>
      <c r="F63" s="324"/>
      <c r="G63" s="324"/>
    </row>
    <row r="64" spans="1:7" s="218" customFormat="1" ht="43.15" customHeight="1" x14ac:dyDescent="0.25">
      <c r="A64" s="194"/>
      <c r="B64" s="194"/>
      <c r="C64" s="324"/>
      <c r="D64" s="325"/>
      <c r="E64" s="324"/>
      <c r="F64" s="324"/>
      <c r="G64" s="324"/>
    </row>
    <row r="65" spans="1:7" s="218" customFormat="1" ht="43.15" customHeight="1" x14ac:dyDescent="0.25">
      <c r="A65" s="194"/>
      <c r="B65" s="194"/>
      <c r="C65" s="324"/>
      <c r="D65" s="325"/>
      <c r="E65" s="324"/>
      <c r="F65" s="324"/>
      <c r="G65" s="324"/>
    </row>
    <row r="66" spans="1:7" s="218" customFormat="1" ht="43.15" customHeight="1" x14ac:dyDescent="0.25">
      <c r="A66" s="194"/>
      <c r="B66" s="194"/>
      <c r="C66" s="324"/>
      <c r="D66" s="325"/>
      <c r="E66" s="324"/>
      <c r="F66" s="324"/>
      <c r="G66" s="324"/>
    </row>
    <row r="67" spans="1:7" s="218" customFormat="1" ht="43.15" customHeight="1" x14ac:dyDescent="0.25">
      <c r="A67" s="194"/>
      <c r="B67" s="194"/>
      <c r="C67" s="324"/>
      <c r="D67" s="325"/>
      <c r="E67" s="324"/>
      <c r="F67" s="324"/>
      <c r="G67" s="324"/>
    </row>
    <row r="68" spans="1:7" s="218" customFormat="1" ht="43.15" customHeight="1" x14ac:dyDescent="0.25">
      <c r="A68" s="194"/>
      <c r="B68" s="194"/>
      <c r="C68" s="324"/>
      <c r="D68" s="325"/>
      <c r="E68" s="324"/>
      <c r="F68" s="324"/>
      <c r="G68" s="324"/>
    </row>
    <row r="69" spans="1:7" s="218" customFormat="1" ht="43.15" customHeight="1" x14ac:dyDescent="0.25">
      <c r="A69" s="194"/>
      <c r="B69" s="194"/>
      <c r="C69" s="324"/>
      <c r="D69" s="325"/>
      <c r="E69" s="324"/>
      <c r="F69" s="324"/>
      <c r="G69" s="324"/>
    </row>
    <row r="70" spans="1:7" s="218" customFormat="1" ht="43.15" customHeight="1" x14ac:dyDescent="0.25">
      <c r="A70" s="194"/>
      <c r="B70" s="194"/>
      <c r="C70" s="324"/>
      <c r="D70" s="325"/>
      <c r="E70" s="324"/>
      <c r="F70" s="324"/>
      <c r="G70" s="324"/>
    </row>
    <row r="71" spans="1:7" s="218" customFormat="1" ht="43.15" customHeight="1" x14ac:dyDescent="0.25">
      <c r="A71" s="194"/>
      <c r="B71" s="194"/>
      <c r="C71" s="324"/>
      <c r="D71" s="325"/>
      <c r="E71" s="324"/>
      <c r="F71" s="324"/>
      <c r="G71" s="324"/>
    </row>
    <row r="72" spans="1:7" s="218" customFormat="1" ht="43.15" customHeight="1" x14ac:dyDescent="0.25">
      <c r="A72" s="194"/>
      <c r="B72" s="194"/>
      <c r="C72" s="324"/>
      <c r="D72" s="325"/>
      <c r="E72" s="324"/>
      <c r="F72" s="324"/>
      <c r="G72" s="324"/>
    </row>
    <row r="73" spans="1:7" s="218" customFormat="1" ht="43.15" customHeight="1" x14ac:dyDescent="0.25">
      <c r="A73" s="194"/>
      <c r="B73" s="194"/>
      <c r="C73" s="324"/>
      <c r="D73" s="325"/>
      <c r="E73" s="324"/>
      <c r="F73" s="324"/>
      <c r="G73" s="324"/>
    </row>
    <row r="74" spans="1:7" s="218" customFormat="1" ht="43.15" customHeight="1" x14ac:dyDescent="0.25">
      <c r="A74" s="194"/>
      <c r="B74" s="194"/>
      <c r="C74" s="324"/>
      <c r="D74" s="325"/>
      <c r="E74" s="324"/>
      <c r="F74" s="324"/>
      <c r="G74" s="324"/>
    </row>
  </sheetData>
  <sheetProtection selectLockedCells="1" autoFilter="0"/>
  <autoFilter ref="A5:G5" xr:uid="{F990FF4C-A25D-410A-99CE-D2CE89269CB5}"/>
  <mergeCells count="1">
    <mergeCell ref="A1:G1"/>
  </mergeCells>
  <conditionalFormatting sqref="E1:G1048576">
    <cfRule type="cellIs" dxfId="14" priority="1" operator="equal">
      <formula>"Y"</formula>
    </cfRule>
  </conditionalFormatting>
  <hyperlinks>
    <hyperlink ref="G2" location="'Full Calendar'!A1" display="Link to collection details" xr:uid="{F5BF4B19-ED7D-4EF4-9209-16CB2A677AC0}"/>
  </hyperlinks>
  <pageMargins left="0.25" right="0.25" top="0.75" bottom="0.75" header="0.3" footer="0.3"/>
  <pageSetup scale="7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C0A1363-8E43-408E-95F9-AA4328FAF5BC}">
          <x14:formula1>
            <xm:f>Months!$A$2:$A$14</xm:f>
          </x14:formula1>
          <xm:sqref>B2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94A54-2398-4D9F-B9FD-DD3DBC2519B6}">
  <sheetPr codeName="Sheet9">
    <tabColor theme="3" tint="0.79998168889431442"/>
    <pageSetUpPr fitToPage="1"/>
  </sheetPr>
  <dimension ref="A1:M92"/>
  <sheetViews>
    <sheetView zoomScaleNormal="100" zoomScaleSheetLayoutView="80" zoomScalePageLayoutView="75" workbookViewId="0">
      <pane ySplit="3" topLeftCell="A4" activePane="bottomLeft" state="frozen"/>
      <selection pane="bottomLeft" activeCell="A4" sqref="A4:M88"/>
    </sheetView>
  </sheetViews>
  <sheetFormatPr defaultColWidth="8.85546875" defaultRowHeight="15" x14ac:dyDescent="0.25"/>
  <cols>
    <col min="1" max="1" width="21.7109375" style="236" customWidth="1"/>
    <col min="2" max="2" width="24.140625" style="83" customWidth="1"/>
    <col min="3" max="3" width="34.5703125" style="85" bestFit="1" customWidth="1"/>
    <col min="4" max="4" width="38.28515625" style="85" bestFit="1" customWidth="1"/>
    <col min="5" max="5" width="31.85546875" style="85" customWidth="1"/>
    <col min="6" max="6" width="22.140625" style="85" customWidth="1"/>
    <col min="7" max="7" width="34.85546875" style="88" customWidth="1"/>
    <col min="8" max="8" width="21" style="88" customWidth="1"/>
    <col min="9" max="9" width="20.42578125" style="86" customWidth="1"/>
    <col min="10" max="10" width="19.42578125" style="86" customWidth="1"/>
    <col min="11" max="11" width="24.28515625" style="89" customWidth="1"/>
    <col min="12" max="13" width="25.5703125" style="90" customWidth="1"/>
    <col min="14" max="16384" width="8.85546875" style="83"/>
  </cols>
  <sheetData>
    <row r="1" spans="1:13" ht="27.75" thickTop="1" thickBot="1" x14ac:dyDescent="0.3">
      <c r="A1" s="284" t="s">
        <v>458</v>
      </c>
      <c r="B1" s="349"/>
      <c r="C1" s="350"/>
      <c r="D1" s="351" t="s">
        <v>607</v>
      </c>
      <c r="E1" s="351"/>
      <c r="F1" s="351"/>
      <c r="G1" s="351"/>
      <c r="H1" s="351"/>
      <c r="I1" s="351"/>
      <c r="J1" s="351"/>
      <c r="K1" s="351"/>
      <c r="L1" s="351"/>
      <c r="M1" s="351"/>
    </row>
    <row r="2" spans="1:13" ht="32.25" thickTop="1" x14ac:dyDescent="0.25">
      <c r="A2" s="348"/>
      <c r="B2" s="348"/>
      <c r="C2" s="348"/>
      <c r="D2" s="348"/>
      <c r="E2" s="348"/>
      <c r="F2" s="348"/>
      <c r="G2" s="348"/>
      <c r="H2" s="348"/>
      <c r="I2" s="348"/>
      <c r="J2" s="348"/>
      <c r="K2" s="348"/>
      <c r="L2" s="348"/>
      <c r="M2" s="348"/>
    </row>
    <row r="3" spans="1:13" ht="56.25" x14ac:dyDescent="0.25">
      <c r="A3" s="289" t="s">
        <v>428</v>
      </c>
      <c r="B3" s="289" t="s">
        <v>426</v>
      </c>
      <c r="C3" s="289" t="s">
        <v>393</v>
      </c>
      <c r="D3" s="289" t="s">
        <v>425</v>
      </c>
      <c r="E3" s="289" t="s">
        <v>450</v>
      </c>
      <c r="F3" s="289" t="s">
        <v>26</v>
      </c>
      <c r="G3" s="289" t="s">
        <v>27</v>
      </c>
      <c r="H3" s="289" t="s">
        <v>394</v>
      </c>
      <c r="I3" s="289" t="s">
        <v>395</v>
      </c>
      <c r="J3" s="289" t="s">
        <v>30</v>
      </c>
      <c r="K3" s="289" t="s">
        <v>31</v>
      </c>
      <c r="L3" s="289" t="s">
        <v>32</v>
      </c>
      <c r="M3" s="289" t="s">
        <v>424</v>
      </c>
    </row>
    <row r="4" spans="1:13" s="91" customFormat="1" ht="31.5" x14ac:dyDescent="0.25">
      <c r="A4" s="270" t="s">
        <v>429</v>
      </c>
      <c r="B4" s="97" t="s">
        <v>427</v>
      </c>
      <c r="C4" s="94" t="s">
        <v>59</v>
      </c>
      <c r="D4" s="94" t="s">
        <v>236</v>
      </c>
      <c r="E4" s="94" t="s">
        <v>186</v>
      </c>
      <c r="F4" s="94" t="s">
        <v>124</v>
      </c>
      <c r="G4" s="94" t="s">
        <v>237</v>
      </c>
      <c r="H4" s="95">
        <v>45820</v>
      </c>
      <c r="I4" s="95">
        <v>45897</v>
      </c>
      <c r="J4" s="95" t="s">
        <v>130</v>
      </c>
      <c r="K4" s="94" t="s">
        <v>238</v>
      </c>
      <c r="L4" s="94" t="s">
        <v>130</v>
      </c>
      <c r="M4" s="94" t="s">
        <v>130</v>
      </c>
    </row>
    <row r="5" spans="1:13" s="91" customFormat="1" ht="63" x14ac:dyDescent="0.25">
      <c r="A5" s="270" t="s">
        <v>429</v>
      </c>
      <c r="B5" s="97" t="s">
        <v>427</v>
      </c>
      <c r="C5" s="94" t="s">
        <v>58</v>
      </c>
      <c r="D5" s="94" t="s">
        <v>232</v>
      </c>
      <c r="E5" s="94" t="s">
        <v>233</v>
      </c>
      <c r="F5" s="94" t="s">
        <v>124</v>
      </c>
      <c r="G5" s="94" t="s">
        <v>234</v>
      </c>
      <c r="H5" s="95">
        <v>45821</v>
      </c>
      <c r="I5" s="95">
        <v>45899</v>
      </c>
      <c r="J5" s="95" t="s">
        <v>130</v>
      </c>
      <c r="K5" s="94" t="s">
        <v>231</v>
      </c>
      <c r="L5" s="94" t="s">
        <v>235</v>
      </c>
      <c r="M5" s="94" t="s">
        <v>130</v>
      </c>
    </row>
    <row r="6" spans="1:13" s="91" customFormat="1" ht="47.25" x14ac:dyDescent="0.25">
      <c r="A6" s="270" t="s">
        <v>429</v>
      </c>
      <c r="B6" s="97" t="s">
        <v>427</v>
      </c>
      <c r="C6" s="97" t="s">
        <v>443</v>
      </c>
      <c r="D6" s="97" t="s">
        <v>459</v>
      </c>
      <c r="E6" s="97" t="s">
        <v>186</v>
      </c>
      <c r="F6" s="97" t="s">
        <v>124</v>
      </c>
      <c r="G6" s="97" t="s">
        <v>240</v>
      </c>
      <c r="H6" s="98">
        <v>45821</v>
      </c>
      <c r="I6" s="98">
        <v>45899</v>
      </c>
      <c r="J6" s="98" t="s">
        <v>130</v>
      </c>
      <c r="K6" s="97" t="s">
        <v>231</v>
      </c>
      <c r="L6" s="97" t="s">
        <v>235</v>
      </c>
      <c r="M6" s="94" t="s">
        <v>130</v>
      </c>
    </row>
    <row r="7" spans="1:13" s="91" customFormat="1" ht="15.75" x14ac:dyDescent="0.25">
      <c r="A7" s="270" t="s">
        <v>429</v>
      </c>
      <c r="B7" s="97" t="s">
        <v>427</v>
      </c>
      <c r="C7" s="97" t="s">
        <v>57</v>
      </c>
      <c r="D7" s="97" t="s">
        <v>230</v>
      </c>
      <c r="E7" s="97" t="s">
        <v>186</v>
      </c>
      <c r="F7" s="97" t="s">
        <v>124</v>
      </c>
      <c r="G7" s="97" t="s">
        <v>196</v>
      </c>
      <c r="H7" s="98">
        <v>45818</v>
      </c>
      <c r="I7" s="98">
        <v>45899</v>
      </c>
      <c r="J7" s="97" t="s">
        <v>130</v>
      </c>
      <c r="K7" s="97" t="s">
        <v>231</v>
      </c>
      <c r="L7" s="97" t="s">
        <v>130</v>
      </c>
      <c r="M7" s="94" t="s">
        <v>130</v>
      </c>
    </row>
    <row r="8" spans="1:13" s="91" customFormat="1" ht="94.5" x14ac:dyDescent="0.25">
      <c r="A8" s="270" t="s">
        <v>429</v>
      </c>
      <c r="B8" s="97" t="s">
        <v>427</v>
      </c>
      <c r="C8" s="94" t="s">
        <v>56</v>
      </c>
      <c r="D8" s="97" t="s">
        <v>225</v>
      </c>
      <c r="E8" s="94" t="s">
        <v>226</v>
      </c>
      <c r="F8" s="94" t="s">
        <v>124</v>
      </c>
      <c r="G8" s="94" t="s">
        <v>672</v>
      </c>
      <c r="H8" s="95">
        <v>45817</v>
      </c>
      <c r="I8" s="95">
        <v>45900</v>
      </c>
      <c r="J8" s="94" t="s">
        <v>130</v>
      </c>
      <c r="K8" s="94" t="s">
        <v>227</v>
      </c>
      <c r="L8" s="94" t="s">
        <v>228</v>
      </c>
      <c r="M8" s="94" t="s">
        <v>130</v>
      </c>
    </row>
    <row r="9" spans="1:13" s="91" customFormat="1" ht="47.25" x14ac:dyDescent="0.25">
      <c r="A9" s="270" t="s">
        <v>510</v>
      </c>
      <c r="B9" s="97" t="s">
        <v>441</v>
      </c>
      <c r="C9" s="94" t="s">
        <v>572</v>
      </c>
      <c r="D9" s="94" t="s">
        <v>594</v>
      </c>
      <c r="E9" s="94" t="s">
        <v>595</v>
      </c>
      <c r="F9" s="94" t="s">
        <v>201</v>
      </c>
      <c r="G9" s="94" t="s">
        <v>668</v>
      </c>
      <c r="H9" s="95" t="s">
        <v>130</v>
      </c>
      <c r="I9" s="95">
        <v>45908</v>
      </c>
      <c r="J9" s="95" t="s">
        <v>196</v>
      </c>
      <c r="K9" s="95" t="s">
        <v>196</v>
      </c>
      <c r="L9" s="95" t="s">
        <v>130</v>
      </c>
      <c r="M9" s="95" t="s">
        <v>130</v>
      </c>
    </row>
    <row r="10" spans="1:13" s="91" customFormat="1" ht="46.15" customHeight="1" x14ac:dyDescent="0.25">
      <c r="A10" s="270" t="s">
        <v>510</v>
      </c>
      <c r="B10" s="97" t="s">
        <v>427</v>
      </c>
      <c r="C10" s="94" t="s">
        <v>470</v>
      </c>
      <c r="D10" s="235" t="s">
        <v>593</v>
      </c>
      <c r="E10" s="94" t="s">
        <v>390</v>
      </c>
      <c r="F10" s="94" t="s">
        <v>129</v>
      </c>
      <c r="G10" s="94" t="s">
        <v>666</v>
      </c>
      <c r="H10" s="95" t="s">
        <v>280</v>
      </c>
      <c r="I10" s="95">
        <v>45908</v>
      </c>
      <c r="J10" s="95" t="s">
        <v>196</v>
      </c>
      <c r="K10" s="95" t="s">
        <v>196</v>
      </c>
      <c r="L10" s="95" t="s">
        <v>130</v>
      </c>
      <c r="M10" s="95" t="s">
        <v>196</v>
      </c>
    </row>
    <row r="11" spans="1:13" s="91" customFormat="1" ht="46.15" customHeight="1" x14ac:dyDescent="0.25">
      <c r="A11" s="270" t="s">
        <v>511</v>
      </c>
      <c r="B11" s="97" t="s">
        <v>6</v>
      </c>
      <c r="C11" s="94" t="s">
        <v>471</v>
      </c>
      <c r="D11" s="94" t="s">
        <v>88</v>
      </c>
      <c r="E11" s="94" t="s">
        <v>451</v>
      </c>
      <c r="F11" s="94" t="s">
        <v>203</v>
      </c>
      <c r="G11" s="94" t="s">
        <v>669</v>
      </c>
      <c r="H11" s="95">
        <v>45936</v>
      </c>
      <c r="I11" s="95">
        <v>45936</v>
      </c>
      <c r="J11" s="95" t="s">
        <v>196</v>
      </c>
      <c r="K11" s="95" t="s">
        <v>196</v>
      </c>
      <c r="L11" s="95">
        <v>45939</v>
      </c>
      <c r="M11" s="95">
        <v>45569</v>
      </c>
    </row>
    <row r="12" spans="1:13" s="91" customFormat="1" ht="47.25" x14ac:dyDescent="0.25">
      <c r="A12" s="270" t="s">
        <v>511</v>
      </c>
      <c r="B12" s="97" t="s">
        <v>441</v>
      </c>
      <c r="C12" s="97" t="s">
        <v>572</v>
      </c>
      <c r="D12" s="97" t="s">
        <v>596</v>
      </c>
      <c r="E12" s="97" t="s">
        <v>595</v>
      </c>
      <c r="F12" s="97" t="s">
        <v>201</v>
      </c>
      <c r="G12" s="97" t="s">
        <v>668</v>
      </c>
      <c r="H12" s="98" t="s">
        <v>130</v>
      </c>
      <c r="I12" s="98">
        <v>45936</v>
      </c>
      <c r="J12" s="98" t="s">
        <v>196</v>
      </c>
      <c r="K12" s="98" t="s">
        <v>196</v>
      </c>
      <c r="L12" s="98" t="s">
        <v>130</v>
      </c>
      <c r="M12" s="95" t="s">
        <v>130</v>
      </c>
    </row>
    <row r="13" spans="1:13" s="91" customFormat="1" ht="47.25" x14ac:dyDescent="0.25">
      <c r="A13" s="270" t="s">
        <v>511</v>
      </c>
      <c r="B13" s="97" t="s">
        <v>427</v>
      </c>
      <c r="C13" s="94" t="s">
        <v>470</v>
      </c>
      <c r="D13" s="235" t="s">
        <v>587</v>
      </c>
      <c r="E13" s="94" t="s">
        <v>390</v>
      </c>
      <c r="F13" s="94" t="s">
        <v>129</v>
      </c>
      <c r="G13" s="94" t="s">
        <v>666</v>
      </c>
      <c r="H13" s="95" t="s">
        <v>280</v>
      </c>
      <c r="I13" s="95">
        <v>45936</v>
      </c>
      <c r="J13" s="95" t="s">
        <v>196</v>
      </c>
      <c r="K13" s="95" t="s">
        <v>196</v>
      </c>
      <c r="L13" s="95" t="s">
        <v>130</v>
      </c>
      <c r="M13" s="95" t="s">
        <v>196</v>
      </c>
    </row>
    <row r="14" spans="1:13" s="91" customFormat="1" ht="31.5" x14ac:dyDescent="0.25">
      <c r="A14" s="270" t="s">
        <v>511</v>
      </c>
      <c r="B14" s="97" t="s">
        <v>427</v>
      </c>
      <c r="C14" s="94" t="s">
        <v>505</v>
      </c>
      <c r="D14" s="94" t="s">
        <v>686</v>
      </c>
      <c r="E14" s="94" t="s">
        <v>242</v>
      </c>
      <c r="F14" s="94" t="s">
        <v>129</v>
      </c>
      <c r="G14" s="94" t="s">
        <v>196</v>
      </c>
      <c r="H14" s="95">
        <v>45931</v>
      </c>
      <c r="I14" s="95">
        <v>45940</v>
      </c>
      <c r="J14" s="95" t="s">
        <v>130</v>
      </c>
      <c r="K14" s="95" t="s">
        <v>625</v>
      </c>
      <c r="L14" s="95" t="s">
        <v>657</v>
      </c>
      <c r="M14" s="95" t="s">
        <v>130</v>
      </c>
    </row>
    <row r="15" spans="1:13" s="91" customFormat="1" ht="31.5" x14ac:dyDescent="0.25">
      <c r="A15" s="270" t="s">
        <v>511</v>
      </c>
      <c r="B15" s="97" t="s">
        <v>427</v>
      </c>
      <c r="C15" s="94" t="s">
        <v>505</v>
      </c>
      <c r="D15" s="94" t="s">
        <v>687</v>
      </c>
      <c r="E15" s="94" t="s">
        <v>242</v>
      </c>
      <c r="F15" s="94" t="s">
        <v>129</v>
      </c>
      <c r="G15" s="94" t="s">
        <v>196</v>
      </c>
      <c r="H15" s="95">
        <v>45931</v>
      </c>
      <c r="I15" s="95">
        <v>45940</v>
      </c>
      <c r="J15" s="95" t="s">
        <v>130</v>
      </c>
      <c r="K15" s="95" t="s">
        <v>625</v>
      </c>
      <c r="L15" s="95" t="s">
        <v>660</v>
      </c>
      <c r="M15" s="95" t="s">
        <v>130</v>
      </c>
    </row>
    <row r="16" spans="1:13" s="91" customFormat="1" ht="31.5" x14ac:dyDescent="0.25">
      <c r="A16" s="270" t="s">
        <v>511</v>
      </c>
      <c r="B16" s="97" t="s">
        <v>427</v>
      </c>
      <c r="C16" s="94" t="s">
        <v>476</v>
      </c>
      <c r="D16" s="94" t="s">
        <v>185</v>
      </c>
      <c r="E16" s="94" t="s">
        <v>477</v>
      </c>
      <c r="F16" s="94" t="s">
        <v>124</v>
      </c>
      <c r="G16" s="94" t="s">
        <v>187</v>
      </c>
      <c r="H16" s="95">
        <v>45931</v>
      </c>
      <c r="I16" s="95">
        <v>45940</v>
      </c>
      <c r="J16" s="95" t="s">
        <v>130</v>
      </c>
      <c r="K16" s="95" t="s">
        <v>625</v>
      </c>
      <c r="L16" s="94" t="s">
        <v>627</v>
      </c>
      <c r="M16" s="94" t="s">
        <v>130</v>
      </c>
    </row>
    <row r="17" spans="1:13" s="91" customFormat="1" ht="63" x14ac:dyDescent="0.25">
      <c r="A17" s="270" t="s">
        <v>511</v>
      </c>
      <c r="B17" s="97" t="s">
        <v>427</v>
      </c>
      <c r="C17" s="94" t="s">
        <v>472</v>
      </c>
      <c r="D17" s="94" t="s">
        <v>570</v>
      </c>
      <c r="E17" s="94" t="s">
        <v>561</v>
      </c>
      <c r="F17" s="94" t="s">
        <v>562</v>
      </c>
      <c r="G17" s="94" t="s">
        <v>563</v>
      </c>
      <c r="H17" s="95">
        <v>45931</v>
      </c>
      <c r="I17" s="95">
        <v>45940</v>
      </c>
      <c r="J17" s="95" t="s">
        <v>130</v>
      </c>
      <c r="K17" s="95" t="s">
        <v>625</v>
      </c>
      <c r="L17" s="95" t="s">
        <v>638</v>
      </c>
      <c r="M17" s="94" t="s">
        <v>130</v>
      </c>
    </row>
    <row r="18" spans="1:13" s="91" customFormat="1" ht="63" x14ac:dyDescent="0.25">
      <c r="A18" s="270" t="s">
        <v>511</v>
      </c>
      <c r="B18" s="97" t="s">
        <v>427</v>
      </c>
      <c r="C18" s="94" t="s">
        <v>506</v>
      </c>
      <c r="D18" s="94" t="s">
        <v>560</v>
      </c>
      <c r="E18" s="94" t="s">
        <v>244</v>
      </c>
      <c r="F18" s="94" t="s">
        <v>245</v>
      </c>
      <c r="G18" s="94" t="s">
        <v>246</v>
      </c>
      <c r="H18" s="95">
        <v>45931</v>
      </c>
      <c r="I18" s="95">
        <v>45940</v>
      </c>
      <c r="J18" s="94" t="s">
        <v>130</v>
      </c>
      <c r="K18" s="95" t="s">
        <v>625</v>
      </c>
      <c r="L18" s="94" t="s">
        <v>130</v>
      </c>
      <c r="M18" s="94" t="s">
        <v>130</v>
      </c>
    </row>
    <row r="19" spans="1:13" s="91" customFormat="1" ht="63" x14ac:dyDescent="0.25">
      <c r="A19" s="270" t="s">
        <v>511</v>
      </c>
      <c r="B19" s="97" t="s">
        <v>427</v>
      </c>
      <c r="C19" s="94" t="s">
        <v>475</v>
      </c>
      <c r="D19" s="94" t="s">
        <v>556</v>
      </c>
      <c r="E19" s="94" t="s">
        <v>557</v>
      </c>
      <c r="F19" s="94" t="s">
        <v>558</v>
      </c>
      <c r="G19" s="94" t="s">
        <v>196</v>
      </c>
      <c r="H19" s="95">
        <v>45931</v>
      </c>
      <c r="I19" s="95">
        <v>45940</v>
      </c>
      <c r="J19" s="95" t="s">
        <v>130</v>
      </c>
      <c r="K19" s="95" t="s">
        <v>625</v>
      </c>
      <c r="L19" s="95" t="s">
        <v>626</v>
      </c>
      <c r="M19" s="94" t="s">
        <v>130</v>
      </c>
    </row>
    <row r="20" spans="1:13" s="91" customFormat="1" ht="31.5" x14ac:dyDescent="0.25">
      <c r="A20" s="270" t="s">
        <v>511</v>
      </c>
      <c r="B20" s="97" t="s">
        <v>427</v>
      </c>
      <c r="C20" s="94" t="s">
        <v>677</v>
      </c>
      <c r="D20" s="94" t="s">
        <v>678</v>
      </c>
      <c r="E20" s="94" t="s">
        <v>679</v>
      </c>
      <c r="F20" s="94" t="s">
        <v>129</v>
      </c>
      <c r="G20" s="94" t="s">
        <v>680</v>
      </c>
      <c r="H20" s="95">
        <v>45931</v>
      </c>
      <c r="I20" s="95">
        <v>45940</v>
      </c>
      <c r="J20" s="95" t="s">
        <v>130</v>
      </c>
      <c r="K20" s="94" t="s">
        <v>625</v>
      </c>
      <c r="L20" s="94" t="s">
        <v>130</v>
      </c>
      <c r="M20" s="94" t="s">
        <v>130</v>
      </c>
    </row>
    <row r="21" spans="1:13" s="91" customFormat="1" ht="47.25" x14ac:dyDescent="0.25">
      <c r="A21" s="270" t="s">
        <v>511</v>
      </c>
      <c r="B21" s="97" t="s">
        <v>427</v>
      </c>
      <c r="C21" s="94" t="s">
        <v>474</v>
      </c>
      <c r="D21" s="94" t="s">
        <v>252</v>
      </c>
      <c r="E21" s="94" t="s">
        <v>186</v>
      </c>
      <c r="F21" s="94" t="s">
        <v>124</v>
      </c>
      <c r="G21" s="94" t="s">
        <v>613</v>
      </c>
      <c r="H21" s="95">
        <v>45931</v>
      </c>
      <c r="I21" s="95">
        <v>45940</v>
      </c>
      <c r="J21" s="95" t="s">
        <v>130</v>
      </c>
      <c r="K21" s="95" t="s">
        <v>625</v>
      </c>
      <c r="L21" s="95" t="s">
        <v>153</v>
      </c>
      <c r="M21" s="94" t="s">
        <v>130</v>
      </c>
    </row>
    <row r="22" spans="1:13" s="91" customFormat="1" ht="94.5" x14ac:dyDescent="0.25">
      <c r="A22" s="270" t="s">
        <v>511</v>
      </c>
      <c r="B22" s="97" t="s">
        <v>427</v>
      </c>
      <c r="C22" s="94" t="s">
        <v>473</v>
      </c>
      <c r="D22" s="94" t="s">
        <v>559</v>
      </c>
      <c r="E22" s="94" t="s">
        <v>249</v>
      </c>
      <c r="F22" s="94" t="s">
        <v>124</v>
      </c>
      <c r="G22" s="94" t="s">
        <v>377</v>
      </c>
      <c r="H22" s="95">
        <v>45931</v>
      </c>
      <c r="I22" s="95">
        <v>45940</v>
      </c>
      <c r="J22" s="95" t="s">
        <v>130</v>
      </c>
      <c r="K22" s="95" t="s">
        <v>625</v>
      </c>
      <c r="L22" s="95" t="s">
        <v>130</v>
      </c>
      <c r="M22" s="94" t="s">
        <v>130</v>
      </c>
    </row>
    <row r="23" spans="1:13" s="91" customFormat="1" ht="31.5" x14ac:dyDescent="0.25">
      <c r="A23" s="270" t="s">
        <v>512</v>
      </c>
      <c r="B23" s="97" t="s">
        <v>427</v>
      </c>
      <c r="C23" s="94" t="s">
        <v>499</v>
      </c>
      <c r="D23" s="94" t="s">
        <v>311</v>
      </c>
      <c r="E23" s="94" t="s">
        <v>186</v>
      </c>
      <c r="F23" s="94" t="s">
        <v>124</v>
      </c>
      <c r="G23" s="94" t="s">
        <v>187</v>
      </c>
      <c r="H23" s="95">
        <v>45931</v>
      </c>
      <c r="I23" s="95">
        <v>45964</v>
      </c>
      <c r="J23" s="95" t="s">
        <v>312</v>
      </c>
      <c r="K23" s="95" t="s">
        <v>288</v>
      </c>
      <c r="L23" s="95">
        <v>45975</v>
      </c>
      <c r="M23" s="94" t="s">
        <v>130</v>
      </c>
    </row>
    <row r="24" spans="1:13" s="91" customFormat="1" ht="63" x14ac:dyDescent="0.25">
      <c r="A24" s="270" t="s">
        <v>512</v>
      </c>
      <c r="B24" s="97" t="s">
        <v>441</v>
      </c>
      <c r="C24" s="94" t="s">
        <v>597</v>
      </c>
      <c r="D24" s="94" t="s">
        <v>598</v>
      </c>
      <c r="E24" s="94" t="s">
        <v>573</v>
      </c>
      <c r="F24" s="94" t="s">
        <v>201</v>
      </c>
      <c r="G24" s="94" t="s">
        <v>668</v>
      </c>
      <c r="H24" s="95" t="s">
        <v>130</v>
      </c>
      <c r="I24" s="95">
        <v>45967</v>
      </c>
      <c r="J24" s="95" t="s">
        <v>196</v>
      </c>
      <c r="K24" s="95" t="s">
        <v>196</v>
      </c>
      <c r="L24" s="95" t="s">
        <v>130</v>
      </c>
      <c r="M24" s="95" t="s">
        <v>130</v>
      </c>
    </row>
    <row r="25" spans="1:13" s="91" customFormat="1" ht="47.25" x14ac:dyDescent="0.25">
      <c r="A25" s="270" t="s">
        <v>512</v>
      </c>
      <c r="B25" s="97" t="s">
        <v>6</v>
      </c>
      <c r="C25" s="94" t="s">
        <v>471</v>
      </c>
      <c r="D25" s="94" t="s">
        <v>582</v>
      </c>
      <c r="E25" s="94" t="s">
        <v>451</v>
      </c>
      <c r="F25" s="94" t="s">
        <v>124</v>
      </c>
      <c r="G25" s="94" t="s">
        <v>667</v>
      </c>
      <c r="H25" s="95">
        <v>45967</v>
      </c>
      <c r="I25" s="95">
        <v>45967</v>
      </c>
      <c r="J25" s="95" t="s">
        <v>196</v>
      </c>
      <c r="K25" s="95" t="s">
        <v>196</v>
      </c>
      <c r="L25" s="95" t="s">
        <v>130</v>
      </c>
      <c r="M25" s="95">
        <v>45603</v>
      </c>
    </row>
    <row r="26" spans="1:13" s="91" customFormat="1" ht="47.25" x14ac:dyDescent="0.25">
      <c r="A26" s="270" t="s">
        <v>512</v>
      </c>
      <c r="B26" s="97" t="s">
        <v>427</v>
      </c>
      <c r="C26" s="94" t="s">
        <v>470</v>
      </c>
      <c r="D26" s="235" t="s">
        <v>588</v>
      </c>
      <c r="E26" s="94" t="s">
        <v>390</v>
      </c>
      <c r="F26" s="94" t="s">
        <v>129</v>
      </c>
      <c r="G26" s="94" t="s">
        <v>666</v>
      </c>
      <c r="H26" s="95" t="s">
        <v>280</v>
      </c>
      <c r="I26" s="95">
        <v>45967</v>
      </c>
      <c r="J26" s="95" t="s">
        <v>196</v>
      </c>
      <c r="K26" s="95" t="s">
        <v>196</v>
      </c>
      <c r="L26" s="95" t="s">
        <v>130</v>
      </c>
      <c r="M26" s="95" t="s">
        <v>196</v>
      </c>
    </row>
    <row r="27" spans="1:13" s="91" customFormat="1" ht="47.25" x14ac:dyDescent="0.25">
      <c r="A27" s="270" t="s">
        <v>513</v>
      </c>
      <c r="B27" s="97" t="s">
        <v>441</v>
      </c>
      <c r="C27" s="94" t="s">
        <v>572</v>
      </c>
      <c r="D27" s="94" t="s">
        <v>599</v>
      </c>
      <c r="E27" s="94" t="s">
        <v>595</v>
      </c>
      <c r="F27" s="94" t="s">
        <v>201</v>
      </c>
      <c r="G27" s="94" t="s">
        <v>668</v>
      </c>
      <c r="H27" s="95" t="s">
        <v>130</v>
      </c>
      <c r="I27" s="95">
        <v>45992</v>
      </c>
      <c r="J27" s="95" t="s">
        <v>196</v>
      </c>
      <c r="K27" s="95" t="s">
        <v>196</v>
      </c>
      <c r="L27" s="95" t="s">
        <v>130</v>
      </c>
      <c r="M27" s="95" t="s">
        <v>130</v>
      </c>
    </row>
    <row r="28" spans="1:13" s="91" customFormat="1" ht="47.25" x14ac:dyDescent="0.25">
      <c r="A28" s="270" t="s">
        <v>513</v>
      </c>
      <c r="B28" s="97" t="s">
        <v>427</v>
      </c>
      <c r="C28" s="94" t="s">
        <v>470</v>
      </c>
      <c r="D28" s="235" t="s">
        <v>589</v>
      </c>
      <c r="E28" s="94" t="s">
        <v>390</v>
      </c>
      <c r="F28" s="94" t="s">
        <v>129</v>
      </c>
      <c r="G28" s="94" t="s">
        <v>666</v>
      </c>
      <c r="H28" s="95" t="s">
        <v>280</v>
      </c>
      <c r="I28" s="95">
        <v>45992</v>
      </c>
      <c r="J28" s="95" t="s">
        <v>196</v>
      </c>
      <c r="K28" s="95" t="s">
        <v>196</v>
      </c>
      <c r="L28" s="95" t="s">
        <v>130</v>
      </c>
      <c r="M28" s="95" t="s">
        <v>196</v>
      </c>
    </row>
    <row r="29" spans="1:13" s="91" customFormat="1" ht="63" x14ac:dyDescent="0.25">
      <c r="A29" s="270" t="s">
        <v>513</v>
      </c>
      <c r="B29" s="97" t="s">
        <v>427</v>
      </c>
      <c r="C29" s="94" t="s">
        <v>478</v>
      </c>
      <c r="D29" s="94" t="s">
        <v>257</v>
      </c>
      <c r="E29" s="94" t="s">
        <v>258</v>
      </c>
      <c r="F29" s="94" t="s">
        <v>259</v>
      </c>
      <c r="G29" s="94" t="s">
        <v>246</v>
      </c>
      <c r="H29" s="95">
        <v>45992</v>
      </c>
      <c r="I29" s="95">
        <v>46010</v>
      </c>
      <c r="J29" s="94" t="s">
        <v>620</v>
      </c>
      <c r="K29" s="94" t="s">
        <v>621</v>
      </c>
      <c r="L29" s="94" t="s">
        <v>130</v>
      </c>
      <c r="M29" s="94" t="s">
        <v>130</v>
      </c>
    </row>
    <row r="30" spans="1:13" s="91" customFormat="1" ht="47.25" x14ac:dyDescent="0.25">
      <c r="A30" s="270" t="s">
        <v>514</v>
      </c>
      <c r="B30" s="97" t="s">
        <v>441</v>
      </c>
      <c r="C30" s="94" t="s">
        <v>572</v>
      </c>
      <c r="D30" s="94" t="s">
        <v>600</v>
      </c>
      <c r="E30" s="94" t="s">
        <v>451</v>
      </c>
      <c r="F30" s="94" t="s">
        <v>201</v>
      </c>
      <c r="G30" s="94" t="s">
        <v>668</v>
      </c>
      <c r="H30" s="95" t="s">
        <v>130</v>
      </c>
      <c r="I30" s="95">
        <v>46034</v>
      </c>
      <c r="J30" s="95" t="s">
        <v>196</v>
      </c>
      <c r="K30" s="95" t="s">
        <v>196</v>
      </c>
      <c r="L30" s="95" t="s">
        <v>130</v>
      </c>
      <c r="M30" s="95" t="s">
        <v>130</v>
      </c>
    </row>
    <row r="31" spans="1:13" s="91" customFormat="1" ht="47.25" x14ac:dyDescent="0.25">
      <c r="A31" s="270" t="s">
        <v>514</v>
      </c>
      <c r="B31" s="97" t="s">
        <v>427</v>
      </c>
      <c r="C31" s="94" t="s">
        <v>470</v>
      </c>
      <c r="D31" s="235" t="s">
        <v>590</v>
      </c>
      <c r="E31" s="94" t="s">
        <v>390</v>
      </c>
      <c r="F31" s="94" t="s">
        <v>129</v>
      </c>
      <c r="G31" s="94" t="s">
        <v>666</v>
      </c>
      <c r="H31" s="95" t="s">
        <v>280</v>
      </c>
      <c r="I31" s="95">
        <v>46034</v>
      </c>
      <c r="J31" s="95" t="s">
        <v>196</v>
      </c>
      <c r="K31" s="95" t="s">
        <v>196</v>
      </c>
      <c r="L31" s="95" t="s">
        <v>130</v>
      </c>
      <c r="M31" s="95" t="s">
        <v>196</v>
      </c>
    </row>
    <row r="32" spans="1:13" s="92" customFormat="1" ht="94.5" x14ac:dyDescent="0.25">
      <c r="A32" s="270" t="s">
        <v>514</v>
      </c>
      <c r="B32" s="97" t="s">
        <v>6</v>
      </c>
      <c r="C32" s="94" t="s">
        <v>471</v>
      </c>
      <c r="D32" s="94" t="s">
        <v>91</v>
      </c>
      <c r="E32" s="94" t="s">
        <v>451</v>
      </c>
      <c r="F32" s="94" t="s">
        <v>209</v>
      </c>
      <c r="G32" s="94" t="s">
        <v>662</v>
      </c>
      <c r="H32" s="95" t="s">
        <v>630</v>
      </c>
      <c r="I32" s="95">
        <v>46042</v>
      </c>
      <c r="J32" s="95" t="s">
        <v>196</v>
      </c>
      <c r="K32" s="95" t="s">
        <v>196</v>
      </c>
      <c r="L32" s="95" t="s">
        <v>130</v>
      </c>
      <c r="M32" s="95">
        <v>45678</v>
      </c>
    </row>
    <row r="33" spans="1:13" s="92" customFormat="1" ht="31.5" x14ac:dyDescent="0.25">
      <c r="A33" s="270" t="s">
        <v>514</v>
      </c>
      <c r="B33" s="97" t="s">
        <v>427</v>
      </c>
      <c r="C33" s="94" t="s">
        <v>500</v>
      </c>
      <c r="D33" s="94" t="s">
        <v>185</v>
      </c>
      <c r="E33" s="94" t="s">
        <v>468</v>
      </c>
      <c r="F33" s="94" t="s">
        <v>124</v>
      </c>
      <c r="G33" s="94" t="s">
        <v>187</v>
      </c>
      <c r="H33" s="95">
        <v>46024</v>
      </c>
      <c r="I33" s="95">
        <v>46052</v>
      </c>
      <c r="J33" s="95" t="s">
        <v>312</v>
      </c>
      <c r="K33" s="94" t="s">
        <v>288</v>
      </c>
      <c r="L33" s="95" t="s">
        <v>130</v>
      </c>
      <c r="M33" s="94" t="s">
        <v>130</v>
      </c>
    </row>
    <row r="34" spans="1:13" s="92" customFormat="1" ht="47.25" x14ac:dyDescent="0.25">
      <c r="A34" s="270" t="s">
        <v>515</v>
      </c>
      <c r="B34" s="97" t="s">
        <v>6</v>
      </c>
      <c r="C34" s="94" t="s">
        <v>471</v>
      </c>
      <c r="D34" s="94" t="s">
        <v>90</v>
      </c>
      <c r="E34" s="94" t="s">
        <v>451</v>
      </c>
      <c r="F34" s="94" t="s">
        <v>208</v>
      </c>
      <c r="G34" s="94" t="s">
        <v>667</v>
      </c>
      <c r="H34" s="95" t="s">
        <v>130</v>
      </c>
      <c r="I34" s="95">
        <v>46056</v>
      </c>
      <c r="J34" s="95" t="s">
        <v>196</v>
      </c>
      <c r="K34" s="95" t="s">
        <v>196</v>
      </c>
      <c r="L34" s="95" t="s">
        <v>130</v>
      </c>
      <c r="M34" s="95" t="s">
        <v>130</v>
      </c>
    </row>
    <row r="35" spans="1:13" s="92" customFormat="1" ht="47.25" x14ac:dyDescent="0.25">
      <c r="A35" s="270" t="s">
        <v>515</v>
      </c>
      <c r="B35" s="97" t="s">
        <v>441</v>
      </c>
      <c r="C35" s="94" t="s">
        <v>572</v>
      </c>
      <c r="D35" s="94" t="s">
        <v>601</v>
      </c>
      <c r="E35" s="94" t="s">
        <v>595</v>
      </c>
      <c r="F35" s="94" t="s">
        <v>201</v>
      </c>
      <c r="G35" s="94" t="s">
        <v>668</v>
      </c>
      <c r="H35" s="95" t="s">
        <v>130</v>
      </c>
      <c r="I35" s="95">
        <v>46056</v>
      </c>
      <c r="J35" s="95" t="s">
        <v>196</v>
      </c>
      <c r="K35" s="95" t="s">
        <v>196</v>
      </c>
      <c r="L35" s="95" t="s">
        <v>130</v>
      </c>
      <c r="M35" s="95" t="s">
        <v>130</v>
      </c>
    </row>
    <row r="36" spans="1:13" s="91" customFormat="1" ht="47.25" x14ac:dyDescent="0.25">
      <c r="A36" s="270" t="s">
        <v>515</v>
      </c>
      <c r="B36" s="97" t="s">
        <v>6</v>
      </c>
      <c r="C36" s="94" t="s">
        <v>471</v>
      </c>
      <c r="D36" s="94" t="s">
        <v>93</v>
      </c>
      <c r="E36" s="94" t="s">
        <v>451</v>
      </c>
      <c r="F36" s="94" t="s">
        <v>124</v>
      </c>
      <c r="G36" s="94" t="s">
        <v>670</v>
      </c>
      <c r="H36" s="95">
        <v>46048</v>
      </c>
      <c r="I36" s="95">
        <v>46056</v>
      </c>
      <c r="J36" s="95" t="s">
        <v>196</v>
      </c>
      <c r="K36" s="95" t="s">
        <v>196</v>
      </c>
      <c r="L36" s="95">
        <v>46065</v>
      </c>
      <c r="M36" s="95">
        <v>45692</v>
      </c>
    </row>
    <row r="37" spans="1:13" s="91" customFormat="1" ht="94.5" x14ac:dyDescent="0.25">
      <c r="A37" s="270" t="s">
        <v>515</v>
      </c>
      <c r="B37" s="97" t="s">
        <v>6</v>
      </c>
      <c r="C37" s="94" t="s">
        <v>471</v>
      </c>
      <c r="D37" s="94" t="s">
        <v>92</v>
      </c>
      <c r="E37" s="94" t="s">
        <v>451</v>
      </c>
      <c r="F37" s="94" t="s">
        <v>209</v>
      </c>
      <c r="G37" s="94" t="s">
        <v>663</v>
      </c>
      <c r="H37" s="95" t="s">
        <v>664</v>
      </c>
      <c r="I37" s="95">
        <v>46056</v>
      </c>
      <c r="J37" s="95" t="s">
        <v>196</v>
      </c>
      <c r="K37" s="95" t="s">
        <v>196</v>
      </c>
      <c r="L37" s="95">
        <v>46065</v>
      </c>
      <c r="M37" s="95">
        <v>45692</v>
      </c>
    </row>
    <row r="38" spans="1:13" s="93" customFormat="1" ht="47.25" x14ac:dyDescent="0.25">
      <c r="A38" s="270" t="s">
        <v>515</v>
      </c>
      <c r="B38" s="97" t="s">
        <v>427</v>
      </c>
      <c r="C38" s="94" t="s">
        <v>470</v>
      </c>
      <c r="D38" s="235" t="s">
        <v>591</v>
      </c>
      <c r="E38" s="94" t="s">
        <v>390</v>
      </c>
      <c r="F38" s="94" t="s">
        <v>129</v>
      </c>
      <c r="G38" s="94" t="s">
        <v>666</v>
      </c>
      <c r="H38" s="95" t="s">
        <v>280</v>
      </c>
      <c r="I38" s="95">
        <v>46056</v>
      </c>
      <c r="J38" s="95" t="s">
        <v>196</v>
      </c>
      <c r="K38" s="95" t="s">
        <v>196</v>
      </c>
      <c r="L38" s="95" t="s">
        <v>130</v>
      </c>
      <c r="M38" s="95" t="s">
        <v>196</v>
      </c>
    </row>
    <row r="39" spans="1:13" s="93" customFormat="1" ht="110.25" x14ac:dyDescent="0.25">
      <c r="A39" s="270" t="s">
        <v>516</v>
      </c>
      <c r="B39" s="97" t="s">
        <v>427</v>
      </c>
      <c r="C39" s="94" t="s">
        <v>488</v>
      </c>
      <c r="D39" s="94" t="s">
        <v>284</v>
      </c>
      <c r="E39" s="94" t="s">
        <v>391</v>
      </c>
      <c r="F39" s="94" t="s">
        <v>129</v>
      </c>
      <c r="G39" s="94" t="s">
        <v>602</v>
      </c>
      <c r="H39" s="94" t="s">
        <v>280</v>
      </c>
      <c r="I39" s="95">
        <v>46083</v>
      </c>
      <c r="J39" s="95" t="s">
        <v>130</v>
      </c>
      <c r="K39" s="94" t="s">
        <v>196</v>
      </c>
      <c r="L39" s="95" t="s">
        <v>130</v>
      </c>
      <c r="M39" s="94" t="s">
        <v>130</v>
      </c>
    </row>
    <row r="40" spans="1:13" s="93" customFormat="1" ht="31.5" x14ac:dyDescent="0.25">
      <c r="A40" s="270" t="s">
        <v>516</v>
      </c>
      <c r="B40" s="97" t="s">
        <v>427</v>
      </c>
      <c r="C40" s="94" t="s">
        <v>508</v>
      </c>
      <c r="D40" s="94" t="s">
        <v>282</v>
      </c>
      <c r="E40" s="94" t="s">
        <v>186</v>
      </c>
      <c r="F40" s="94" t="s">
        <v>283</v>
      </c>
      <c r="G40" s="94" t="s">
        <v>196</v>
      </c>
      <c r="H40" s="94" t="s">
        <v>280</v>
      </c>
      <c r="I40" s="95">
        <v>46087</v>
      </c>
      <c r="J40" s="95" t="s">
        <v>130</v>
      </c>
      <c r="K40" s="94" t="s">
        <v>605</v>
      </c>
      <c r="L40" s="95">
        <v>46115</v>
      </c>
      <c r="M40" s="94" t="s">
        <v>130</v>
      </c>
    </row>
    <row r="41" spans="1:13" s="91" customFormat="1" ht="31.5" x14ac:dyDescent="0.25">
      <c r="A41" s="270" t="s">
        <v>516</v>
      </c>
      <c r="B41" s="97" t="s">
        <v>427</v>
      </c>
      <c r="C41" s="94" t="s">
        <v>507</v>
      </c>
      <c r="D41" s="94" t="s">
        <v>278</v>
      </c>
      <c r="E41" s="94" t="s">
        <v>186</v>
      </c>
      <c r="F41" s="94" t="s">
        <v>279</v>
      </c>
      <c r="G41" s="94" t="s">
        <v>196</v>
      </c>
      <c r="H41" s="94" t="s">
        <v>280</v>
      </c>
      <c r="I41" s="95">
        <v>46087</v>
      </c>
      <c r="J41" s="95" t="s">
        <v>130</v>
      </c>
      <c r="K41" s="94" t="s">
        <v>605</v>
      </c>
      <c r="L41" s="95">
        <v>46115</v>
      </c>
      <c r="M41" s="94" t="s">
        <v>130</v>
      </c>
    </row>
    <row r="42" spans="1:13" s="91" customFormat="1" ht="47.25" x14ac:dyDescent="0.25">
      <c r="A42" s="270" t="s">
        <v>516</v>
      </c>
      <c r="B42" s="97" t="s">
        <v>427</v>
      </c>
      <c r="C42" s="94" t="s">
        <v>479</v>
      </c>
      <c r="D42" s="94" t="s">
        <v>569</v>
      </c>
      <c r="E42" s="94" t="s">
        <v>226</v>
      </c>
      <c r="F42" s="94" t="s">
        <v>261</v>
      </c>
      <c r="G42" s="94" t="s">
        <v>262</v>
      </c>
      <c r="H42" s="95">
        <v>46076</v>
      </c>
      <c r="I42" s="95">
        <v>46088</v>
      </c>
      <c r="J42" s="94" t="s">
        <v>263</v>
      </c>
      <c r="K42" s="94" t="s">
        <v>130</v>
      </c>
      <c r="L42" s="94" t="s">
        <v>130</v>
      </c>
      <c r="M42" s="94" t="s">
        <v>130</v>
      </c>
    </row>
    <row r="43" spans="1:13" s="91" customFormat="1" ht="47.25" x14ac:dyDescent="0.25">
      <c r="A43" s="270" t="s">
        <v>516</v>
      </c>
      <c r="B43" s="97" t="s">
        <v>6</v>
      </c>
      <c r="C43" s="94" t="s">
        <v>471</v>
      </c>
      <c r="D43" s="94" t="s">
        <v>96</v>
      </c>
      <c r="E43" s="94" t="s">
        <v>451</v>
      </c>
      <c r="F43" s="94" t="s">
        <v>213</v>
      </c>
      <c r="G43" s="94" t="s">
        <v>667</v>
      </c>
      <c r="H43" s="95">
        <v>46091</v>
      </c>
      <c r="I43" s="95">
        <v>46091</v>
      </c>
      <c r="J43" s="95" t="s">
        <v>196</v>
      </c>
      <c r="K43" s="95" t="s">
        <v>196</v>
      </c>
      <c r="L43" s="95">
        <v>46102</v>
      </c>
      <c r="M43" s="95">
        <v>45723</v>
      </c>
    </row>
    <row r="44" spans="1:13" s="91" customFormat="1" ht="78.75" x14ac:dyDescent="0.25">
      <c r="A44" s="270" t="s">
        <v>516</v>
      </c>
      <c r="B44" s="97" t="s">
        <v>441</v>
      </c>
      <c r="C44" s="94" t="s">
        <v>571</v>
      </c>
      <c r="D44" s="94" t="s">
        <v>603</v>
      </c>
      <c r="E44" s="94" t="s">
        <v>595</v>
      </c>
      <c r="F44" s="94" t="s">
        <v>201</v>
      </c>
      <c r="G44" s="94" t="s">
        <v>668</v>
      </c>
      <c r="H44" s="95" t="s">
        <v>130</v>
      </c>
      <c r="I44" s="95">
        <v>46094</v>
      </c>
      <c r="J44" s="95" t="s">
        <v>196</v>
      </c>
      <c r="K44" s="95" t="s">
        <v>196</v>
      </c>
      <c r="L44" s="95" t="s">
        <v>130</v>
      </c>
      <c r="M44" s="95" t="s">
        <v>130</v>
      </c>
    </row>
    <row r="45" spans="1:13" s="91" customFormat="1" ht="94.5" x14ac:dyDescent="0.25">
      <c r="A45" s="270" t="s">
        <v>517</v>
      </c>
      <c r="B45" s="97" t="s">
        <v>6</v>
      </c>
      <c r="C45" s="94" t="s">
        <v>471</v>
      </c>
      <c r="D45" s="94" t="s">
        <v>98</v>
      </c>
      <c r="E45" s="94" t="s">
        <v>451</v>
      </c>
      <c r="F45" s="94" t="s">
        <v>192</v>
      </c>
      <c r="G45" s="94" t="s">
        <v>665</v>
      </c>
      <c r="H45" s="95">
        <v>46114</v>
      </c>
      <c r="I45" s="95">
        <v>46114</v>
      </c>
      <c r="J45" s="95" t="s">
        <v>196</v>
      </c>
      <c r="K45" s="95" t="s">
        <v>196</v>
      </c>
      <c r="L45" s="95" t="s">
        <v>130</v>
      </c>
      <c r="M45" s="95">
        <v>45757</v>
      </c>
    </row>
    <row r="46" spans="1:13" s="91" customFormat="1" ht="47.25" x14ac:dyDescent="0.25">
      <c r="A46" s="270" t="s">
        <v>517</v>
      </c>
      <c r="B46" s="97" t="s">
        <v>6</v>
      </c>
      <c r="C46" s="94" t="s">
        <v>471</v>
      </c>
      <c r="D46" s="94" t="s">
        <v>97</v>
      </c>
      <c r="E46" s="94" t="s">
        <v>451</v>
      </c>
      <c r="F46" s="94" t="s">
        <v>196</v>
      </c>
      <c r="G46" s="94" t="s">
        <v>667</v>
      </c>
      <c r="H46" s="95">
        <v>46114</v>
      </c>
      <c r="I46" s="95">
        <v>46114</v>
      </c>
      <c r="J46" s="95" t="s">
        <v>196</v>
      </c>
      <c r="K46" s="95" t="s">
        <v>196</v>
      </c>
      <c r="L46" s="95">
        <v>46136</v>
      </c>
      <c r="M46" s="95">
        <v>45757</v>
      </c>
    </row>
    <row r="47" spans="1:13" s="91" customFormat="1" ht="31.5" x14ac:dyDescent="0.25">
      <c r="A47" s="270" t="s">
        <v>517</v>
      </c>
      <c r="B47" s="97" t="s">
        <v>427</v>
      </c>
      <c r="C47" s="94" t="s">
        <v>489</v>
      </c>
      <c r="D47" s="94" t="s">
        <v>286</v>
      </c>
      <c r="E47" s="94" t="s">
        <v>233</v>
      </c>
      <c r="F47" s="94" t="s">
        <v>124</v>
      </c>
      <c r="G47" s="94" t="s">
        <v>287</v>
      </c>
      <c r="H47" s="94" t="s">
        <v>280</v>
      </c>
      <c r="I47" s="95">
        <v>46122</v>
      </c>
      <c r="J47" s="95" t="s">
        <v>130</v>
      </c>
      <c r="K47" s="94" t="s">
        <v>288</v>
      </c>
      <c r="L47" s="95">
        <v>46122</v>
      </c>
      <c r="M47" s="94" t="s">
        <v>130</v>
      </c>
    </row>
    <row r="48" spans="1:13" s="91" customFormat="1" ht="31.5" x14ac:dyDescent="0.25">
      <c r="A48" s="270" t="s">
        <v>517</v>
      </c>
      <c r="B48" s="97" t="s">
        <v>427</v>
      </c>
      <c r="C48" s="94" t="s">
        <v>502</v>
      </c>
      <c r="D48" s="94" t="s">
        <v>185</v>
      </c>
      <c r="E48" s="94" t="s">
        <v>469</v>
      </c>
      <c r="F48" s="94" t="s">
        <v>124</v>
      </c>
      <c r="G48" s="94" t="s">
        <v>187</v>
      </c>
      <c r="H48" s="95">
        <v>46113</v>
      </c>
      <c r="I48" s="95">
        <v>46142</v>
      </c>
      <c r="J48" s="95" t="s">
        <v>312</v>
      </c>
      <c r="K48" s="94" t="s">
        <v>288</v>
      </c>
      <c r="L48" s="95" t="s">
        <v>130</v>
      </c>
      <c r="M48" s="94" t="s">
        <v>130</v>
      </c>
    </row>
    <row r="49" spans="1:13" s="91" customFormat="1" ht="47.25" x14ac:dyDescent="0.25">
      <c r="A49" s="270" t="s">
        <v>518</v>
      </c>
      <c r="B49" s="97" t="s">
        <v>441</v>
      </c>
      <c r="C49" s="94" t="s">
        <v>471</v>
      </c>
      <c r="D49" s="94" t="s">
        <v>592</v>
      </c>
      <c r="E49" s="94" t="s">
        <v>451</v>
      </c>
      <c r="F49" s="94" t="s">
        <v>201</v>
      </c>
      <c r="G49" s="94" t="s">
        <v>668</v>
      </c>
      <c r="H49" s="95" t="s">
        <v>130</v>
      </c>
      <c r="I49" s="95">
        <v>46149</v>
      </c>
      <c r="J49" s="95" t="s">
        <v>196</v>
      </c>
      <c r="K49" s="95" t="s">
        <v>196</v>
      </c>
      <c r="L49" s="95" t="s">
        <v>130</v>
      </c>
      <c r="M49" s="95" t="s">
        <v>130</v>
      </c>
    </row>
    <row r="50" spans="1:13" s="91" customFormat="1" ht="47.25" x14ac:dyDescent="0.25">
      <c r="A50" s="270" t="s">
        <v>518</v>
      </c>
      <c r="B50" s="97" t="s">
        <v>441</v>
      </c>
      <c r="C50" s="94" t="s">
        <v>471</v>
      </c>
      <c r="D50" s="94" t="s">
        <v>592</v>
      </c>
      <c r="E50" s="94" t="s">
        <v>451</v>
      </c>
      <c r="F50" s="94" t="s">
        <v>201</v>
      </c>
      <c r="G50" s="94" t="s">
        <v>668</v>
      </c>
      <c r="H50" s="95" t="s">
        <v>130</v>
      </c>
      <c r="I50" s="95">
        <v>46149</v>
      </c>
      <c r="J50" s="95" t="s">
        <v>196</v>
      </c>
      <c r="K50" s="95" t="s">
        <v>196</v>
      </c>
      <c r="L50" s="95" t="s">
        <v>130</v>
      </c>
      <c r="M50" s="95" t="s">
        <v>130</v>
      </c>
    </row>
    <row r="51" spans="1:13" s="91" customFormat="1" ht="94.5" x14ac:dyDescent="0.25">
      <c r="A51" s="270" t="s">
        <v>518</v>
      </c>
      <c r="B51" s="97" t="s">
        <v>6</v>
      </c>
      <c r="C51" s="94" t="s">
        <v>471</v>
      </c>
      <c r="D51" s="94" t="s">
        <v>574</v>
      </c>
      <c r="E51" s="94" t="s">
        <v>451</v>
      </c>
      <c r="F51" s="94" t="s">
        <v>216</v>
      </c>
      <c r="G51" s="94" t="s">
        <v>633</v>
      </c>
      <c r="H51" s="95" t="s">
        <v>634</v>
      </c>
      <c r="I51" s="95">
        <v>46149</v>
      </c>
      <c r="J51" s="95" t="s">
        <v>196</v>
      </c>
      <c r="K51" s="95" t="s">
        <v>196</v>
      </c>
      <c r="L51" s="95" t="s">
        <v>130</v>
      </c>
      <c r="M51" s="95">
        <v>45785</v>
      </c>
    </row>
    <row r="52" spans="1:13" s="91" customFormat="1" ht="94.5" x14ac:dyDescent="0.25">
      <c r="A52" s="270" t="s">
        <v>518</v>
      </c>
      <c r="B52" s="97" t="s">
        <v>6</v>
      </c>
      <c r="C52" s="94" t="s">
        <v>471</v>
      </c>
      <c r="D52" s="94" t="s">
        <v>100</v>
      </c>
      <c r="E52" s="94" t="s">
        <v>451</v>
      </c>
      <c r="F52" s="94" t="s">
        <v>192</v>
      </c>
      <c r="G52" s="94" t="s">
        <v>631</v>
      </c>
      <c r="H52" s="95" t="s">
        <v>632</v>
      </c>
      <c r="I52" s="95">
        <v>46149</v>
      </c>
      <c r="J52" s="95" t="s">
        <v>196</v>
      </c>
      <c r="K52" s="95" t="s">
        <v>196</v>
      </c>
      <c r="L52" s="95">
        <v>46166</v>
      </c>
      <c r="M52" s="95">
        <v>45785</v>
      </c>
    </row>
    <row r="53" spans="1:13" s="91" customFormat="1" ht="94.5" x14ac:dyDescent="0.25">
      <c r="A53" s="270" t="s">
        <v>518</v>
      </c>
      <c r="B53" s="97" t="s">
        <v>6</v>
      </c>
      <c r="C53" s="94" t="s">
        <v>471</v>
      </c>
      <c r="D53" s="94" t="s">
        <v>575</v>
      </c>
      <c r="E53" s="94" t="s">
        <v>451</v>
      </c>
      <c r="F53" s="94" t="s">
        <v>216</v>
      </c>
      <c r="G53" s="94" t="s">
        <v>631</v>
      </c>
      <c r="H53" s="95" t="s">
        <v>632</v>
      </c>
      <c r="I53" s="95">
        <v>46149</v>
      </c>
      <c r="J53" s="95" t="s">
        <v>196</v>
      </c>
      <c r="K53" s="95" t="s">
        <v>196</v>
      </c>
      <c r="L53" s="95" t="s">
        <v>130</v>
      </c>
      <c r="M53" s="95">
        <v>45785</v>
      </c>
    </row>
    <row r="54" spans="1:13" s="91" customFormat="1" ht="94.5" x14ac:dyDescent="0.25">
      <c r="A54" s="270" t="s">
        <v>518</v>
      </c>
      <c r="B54" s="97" t="s">
        <v>6</v>
      </c>
      <c r="C54" s="94" t="s">
        <v>471</v>
      </c>
      <c r="D54" s="94" t="s">
        <v>576</v>
      </c>
      <c r="E54" s="94" t="s">
        <v>451</v>
      </c>
      <c r="F54" s="94" t="s">
        <v>216</v>
      </c>
      <c r="G54" s="94" t="s">
        <v>631</v>
      </c>
      <c r="H54" s="95" t="s">
        <v>632</v>
      </c>
      <c r="I54" s="95">
        <v>46149</v>
      </c>
      <c r="J54" s="95" t="s">
        <v>196</v>
      </c>
      <c r="K54" s="95" t="s">
        <v>196</v>
      </c>
      <c r="L54" s="95" t="s">
        <v>130</v>
      </c>
      <c r="M54" s="95">
        <v>45785</v>
      </c>
    </row>
    <row r="55" spans="1:13" s="91" customFormat="1" ht="47.25" x14ac:dyDescent="0.25">
      <c r="A55" s="270" t="s">
        <v>518</v>
      </c>
      <c r="B55" s="97" t="s">
        <v>441</v>
      </c>
      <c r="C55" s="94" t="s">
        <v>471</v>
      </c>
      <c r="D55" s="94" t="s">
        <v>604</v>
      </c>
      <c r="E55" s="94" t="s">
        <v>451</v>
      </c>
      <c r="F55" s="94" t="s">
        <v>201</v>
      </c>
      <c r="G55" s="94" t="s">
        <v>668</v>
      </c>
      <c r="H55" s="95" t="s">
        <v>130</v>
      </c>
      <c r="I55" s="95">
        <v>46168</v>
      </c>
      <c r="J55" s="95" t="s">
        <v>196</v>
      </c>
      <c r="K55" s="95" t="s">
        <v>196</v>
      </c>
      <c r="L55" s="95" t="s">
        <v>130</v>
      </c>
      <c r="M55" s="95" t="s">
        <v>130</v>
      </c>
    </row>
    <row r="56" spans="1:13" ht="94.5" x14ac:dyDescent="0.25">
      <c r="A56" s="270" t="s">
        <v>518</v>
      </c>
      <c r="B56" s="94" t="s">
        <v>6</v>
      </c>
      <c r="C56" s="94" t="s">
        <v>471</v>
      </c>
      <c r="D56" s="94" t="s">
        <v>577</v>
      </c>
      <c r="E56" s="94" t="s">
        <v>451</v>
      </c>
      <c r="F56" s="94" t="s">
        <v>217</v>
      </c>
      <c r="G56" s="94" t="s">
        <v>633</v>
      </c>
      <c r="H56" s="95">
        <v>46136</v>
      </c>
      <c r="I56" s="95">
        <v>46168</v>
      </c>
      <c r="J56" s="95" t="s">
        <v>196</v>
      </c>
      <c r="K56" s="95" t="s">
        <v>196</v>
      </c>
      <c r="L56" s="95">
        <v>46185</v>
      </c>
      <c r="M56" s="95">
        <v>45805</v>
      </c>
    </row>
    <row r="57" spans="1:13" ht="94.5" x14ac:dyDescent="0.25">
      <c r="A57" s="270" t="s">
        <v>518</v>
      </c>
      <c r="B57" s="94" t="s">
        <v>6</v>
      </c>
      <c r="C57" s="94" t="s">
        <v>471</v>
      </c>
      <c r="D57" s="94" t="s">
        <v>111</v>
      </c>
      <c r="E57" s="94" t="s">
        <v>451</v>
      </c>
      <c r="F57" s="94" t="s">
        <v>201</v>
      </c>
      <c r="G57" s="94" t="s">
        <v>215</v>
      </c>
      <c r="H57" s="95">
        <v>46143</v>
      </c>
      <c r="I57" s="95">
        <v>46168</v>
      </c>
      <c r="J57" s="95" t="s">
        <v>196</v>
      </c>
      <c r="K57" s="95" t="s">
        <v>196</v>
      </c>
      <c r="L57" s="95" t="s">
        <v>130</v>
      </c>
      <c r="M57" s="95">
        <v>45779</v>
      </c>
    </row>
    <row r="58" spans="1:13" ht="94.5" x14ac:dyDescent="0.25">
      <c r="A58" s="270" t="s">
        <v>518</v>
      </c>
      <c r="B58" s="94" t="s">
        <v>6</v>
      </c>
      <c r="C58" s="94" t="s">
        <v>471</v>
      </c>
      <c r="D58" s="94" t="s">
        <v>578</v>
      </c>
      <c r="E58" s="94" t="s">
        <v>451</v>
      </c>
      <c r="F58" s="94" t="s">
        <v>216</v>
      </c>
      <c r="G58" s="94" t="s">
        <v>635</v>
      </c>
      <c r="H58" s="95">
        <v>46143</v>
      </c>
      <c r="I58" s="95">
        <v>46168</v>
      </c>
      <c r="J58" s="95" t="s">
        <v>196</v>
      </c>
      <c r="K58" s="95" t="s">
        <v>196</v>
      </c>
      <c r="L58" s="95">
        <v>46185</v>
      </c>
      <c r="M58" s="95">
        <v>45805</v>
      </c>
    </row>
    <row r="59" spans="1:13" ht="94.5" x14ac:dyDescent="0.25">
      <c r="A59" s="270" t="s">
        <v>518</v>
      </c>
      <c r="B59" s="94" t="s">
        <v>6</v>
      </c>
      <c r="C59" s="94" t="s">
        <v>471</v>
      </c>
      <c r="D59" s="94" t="s">
        <v>579</v>
      </c>
      <c r="E59" s="94" t="s">
        <v>451</v>
      </c>
      <c r="F59" s="94" t="s">
        <v>216</v>
      </c>
      <c r="G59" s="94" t="s">
        <v>635</v>
      </c>
      <c r="H59" s="95">
        <v>46143</v>
      </c>
      <c r="I59" s="95">
        <v>46168</v>
      </c>
      <c r="J59" s="95" t="s">
        <v>196</v>
      </c>
      <c r="K59" s="95" t="s">
        <v>196</v>
      </c>
      <c r="L59" s="95">
        <v>46185</v>
      </c>
      <c r="M59" s="95">
        <v>45805</v>
      </c>
    </row>
    <row r="60" spans="1:13" ht="94.5" x14ac:dyDescent="0.25">
      <c r="A60" s="270" t="s">
        <v>518</v>
      </c>
      <c r="B60" s="94" t="s">
        <v>6</v>
      </c>
      <c r="C60" s="94" t="s">
        <v>471</v>
      </c>
      <c r="D60" s="94" t="s">
        <v>580</v>
      </c>
      <c r="E60" s="94" t="s">
        <v>451</v>
      </c>
      <c r="F60" s="94" t="s">
        <v>124</v>
      </c>
      <c r="G60" s="94" t="s">
        <v>636</v>
      </c>
      <c r="H60" s="95" t="s">
        <v>637</v>
      </c>
      <c r="I60" s="95">
        <v>46168</v>
      </c>
      <c r="J60" s="95" t="s">
        <v>196</v>
      </c>
      <c r="K60" s="95" t="s">
        <v>196</v>
      </c>
      <c r="L60" s="95" t="s">
        <v>130</v>
      </c>
      <c r="M60" s="95">
        <v>45805</v>
      </c>
    </row>
    <row r="61" spans="1:13" ht="94.5" x14ac:dyDescent="0.25">
      <c r="A61" s="270" t="s">
        <v>518</v>
      </c>
      <c r="B61" s="94" t="s">
        <v>6</v>
      </c>
      <c r="C61" s="94" t="s">
        <v>471</v>
      </c>
      <c r="D61" s="94" t="s">
        <v>108</v>
      </c>
      <c r="E61" s="94" t="s">
        <v>451</v>
      </c>
      <c r="F61" s="94" t="s">
        <v>218</v>
      </c>
      <c r="G61" s="94" t="s">
        <v>636</v>
      </c>
      <c r="H61" s="95" t="s">
        <v>637</v>
      </c>
      <c r="I61" s="95">
        <v>46168</v>
      </c>
      <c r="J61" s="95" t="s">
        <v>196</v>
      </c>
      <c r="K61" s="95" t="s">
        <v>196</v>
      </c>
      <c r="L61" s="95" t="s">
        <v>214</v>
      </c>
      <c r="M61" s="95">
        <v>45805</v>
      </c>
    </row>
    <row r="62" spans="1:13" ht="94.5" x14ac:dyDescent="0.25">
      <c r="A62" s="270" t="s">
        <v>518</v>
      </c>
      <c r="B62" s="94" t="s">
        <v>6</v>
      </c>
      <c r="C62" s="94" t="s">
        <v>471</v>
      </c>
      <c r="D62" s="94" t="s">
        <v>110</v>
      </c>
      <c r="E62" s="94" t="s">
        <v>451</v>
      </c>
      <c r="F62" s="94" t="s">
        <v>219</v>
      </c>
      <c r="G62" s="94" t="s">
        <v>636</v>
      </c>
      <c r="H62" s="95" t="s">
        <v>637</v>
      </c>
      <c r="I62" s="95">
        <v>46168</v>
      </c>
      <c r="J62" s="95" t="s">
        <v>196</v>
      </c>
      <c r="K62" s="95" t="s">
        <v>196</v>
      </c>
      <c r="L62" s="95">
        <v>46185</v>
      </c>
      <c r="M62" s="95">
        <v>45805</v>
      </c>
    </row>
    <row r="63" spans="1:13" ht="47.25" x14ac:dyDescent="0.25">
      <c r="A63" s="270" t="s">
        <v>519</v>
      </c>
      <c r="B63" s="94" t="s">
        <v>427</v>
      </c>
      <c r="C63" s="94" t="s">
        <v>490</v>
      </c>
      <c r="D63" s="94" t="s">
        <v>290</v>
      </c>
      <c r="E63" s="94" t="s">
        <v>291</v>
      </c>
      <c r="F63" s="94" t="s">
        <v>124</v>
      </c>
      <c r="G63" s="94" t="s">
        <v>196</v>
      </c>
      <c r="H63" s="95" t="s">
        <v>280</v>
      </c>
      <c r="I63" s="95">
        <v>46178</v>
      </c>
      <c r="J63" s="95" t="s">
        <v>130</v>
      </c>
      <c r="K63" s="94" t="s">
        <v>288</v>
      </c>
      <c r="L63" s="95">
        <v>46185</v>
      </c>
      <c r="M63" s="94" t="s">
        <v>130</v>
      </c>
    </row>
    <row r="64" spans="1:13" ht="94.5" x14ac:dyDescent="0.25">
      <c r="A64" s="270" t="s">
        <v>519</v>
      </c>
      <c r="B64" s="94" t="s">
        <v>6</v>
      </c>
      <c r="C64" s="94" t="s">
        <v>471</v>
      </c>
      <c r="D64" s="94" t="s">
        <v>581</v>
      </c>
      <c r="E64" s="94" t="s">
        <v>451</v>
      </c>
      <c r="F64" s="94" t="s">
        <v>124</v>
      </c>
      <c r="G64" s="94" t="s">
        <v>636</v>
      </c>
      <c r="H64" s="95">
        <v>46164</v>
      </c>
      <c r="I64" s="95">
        <v>46183</v>
      </c>
      <c r="J64" s="95" t="s">
        <v>196</v>
      </c>
      <c r="K64" s="95" t="s">
        <v>196</v>
      </c>
      <c r="L64" s="95">
        <v>46193</v>
      </c>
      <c r="M64" s="95">
        <v>45819</v>
      </c>
    </row>
    <row r="65" spans="1:13" ht="94.5" x14ac:dyDescent="0.25">
      <c r="A65" s="270" t="s">
        <v>519</v>
      </c>
      <c r="B65" s="94" t="s">
        <v>6</v>
      </c>
      <c r="C65" s="94" t="s">
        <v>471</v>
      </c>
      <c r="D65" s="94" t="s">
        <v>112</v>
      </c>
      <c r="E65" s="94" t="s">
        <v>451</v>
      </c>
      <c r="F65" s="94" t="s">
        <v>221</v>
      </c>
      <c r="G65" s="94" t="s">
        <v>636</v>
      </c>
      <c r="H65" s="95">
        <v>46164</v>
      </c>
      <c r="I65" s="95">
        <v>46183</v>
      </c>
      <c r="J65" s="95" t="s">
        <v>196</v>
      </c>
      <c r="K65" s="95" t="s">
        <v>196</v>
      </c>
      <c r="L65" s="95">
        <v>46193</v>
      </c>
      <c r="M65" s="95">
        <v>45819</v>
      </c>
    </row>
    <row r="66" spans="1:13" ht="47.25" x14ac:dyDescent="0.25">
      <c r="A66" s="270" t="s">
        <v>519</v>
      </c>
      <c r="B66" s="94" t="s">
        <v>427</v>
      </c>
      <c r="C66" s="94" t="s">
        <v>495</v>
      </c>
      <c r="D66" s="94" t="s">
        <v>303</v>
      </c>
      <c r="E66" s="94" t="s">
        <v>304</v>
      </c>
      <c r="F66" s="94" t="s">
        <v>129</v>
      </c>
      <c r="G66" s="94" t="s">
        <v>196</v>
      </c>
      <c r="H66" s="95" t="s">
        <v>280</v>
      </c>
      <c r="I66" s="95">
        <v>46199</v>
      </c>
      <c r="J66" s="95" t="s">
        <v>130</v>
      </c>
      <c r="K66" s="95" t="s">
        <v>288</v>
      </c>
      <c r="L66" s="95" t="s">
        <v>130</v>
      </c>
      <c r="M66" s="94" t="s">
        <v>130</v>
      </c>
    </row>
    <row r="67" spans="1:13" ht="47.25" x14ac:dyDescent="0.25">
      <c r="A67" s="270" t="s">
        <v>519</v>
      </c>
      <c r="B67" s="94" t="s">
        <v>427</v>
      </c>
      <c r="C67" s="94" t="s">
        <v>492</v>
      </c>
      <c r="D67" s="94" t="s">
        <v>295</v>
      </c>
      <c r="E67" s="94" t="s">
        <v>296</v>
      </c>
      <c r="F67" s="94" t="s">
        <v>124</v>
      </c>
      <c r="G67" s="94" t="s">
        <v>294</v>
      </c>
      <c r="H67" s="95" t="s">
        <v>280</v>
      </c>
      <c r="I67" s="95">
        <v>46203</v>
      </c>
      <c r="J67" s="95" t="s">
        <v>130</v>
      </c>
      <c r="K67" s="95" t="s">
        <v>288</v>
      </c>
      <c r="L67" s="95">
        <v>46203</v>
      </c>
      <c r="M67" s="94" t="s">
        <v>130</v>
      </c>
    </row>
    <row r="68" spans="1:13" ht="31.5" x14ac:dyDescent="0.25">
      <c r="A68" s="270" t="s">
        <v>519</v>
      </c>
      <c r="B68" s="94" t="s">
        <v>427</v>
      </c>
      <c r="C68" s="94" t="s">
        <v>493</v>
      </c>
      <c r="D68" s="94" t="s">
        <v>566</v>
      </c>
      <c r="E68" s="94" t="s">
        <v>298</v>
      </c>
      <c r="F68" s="94" t="s">
        <v>129</v>
      </c>
      <c r="G68" s="94" t="s">
        <v>299</v>
      </c>
      <c r="H68" s="95" t="s">
        <v>280</v>
      </c>
      <c r="I68" s="95">
        <v>46203</v>
      </c>
      <c r="J68" s="95" t="s">
        <v>130</v>
      </c>
      <c r="K68" s="95" t="s">
        <v>288</v>
      </c>
      <c r="L68" s="95">
        <v>46203</v>
      </c>
      <c r="M68" s="94" t="s">
        <v>130</v>
      </c>
    </row>
    <row r="69" spans="1:13" ht="47.25" x14ac:dyDescent="0.25">
      <c r="A69" s="270" t="s">
        <v>519</v>
      </c>
      <c r="B69" s="94" t="s">
        <v>427</v>
      </c>
      <c r="C69" s="94" t="s">
        <v>491</v>
      </c>
      <c r="D69" s="94" t="s">
        <v>567</v>
      </c>
      <c r="E69" s="94" t="s">
        <v>293</v>
      </c>
      <c r="F69" s="94" t="s">
        <v>124</v>
      </c>
      <c r="G69" s="94" t="s">
        <v>294</v>
      </c>
      <c r="H69" s="95" t="s">
        <v>280</v>
      </c>
      <c r="I69" s="95">
        <v>46203</v>
      </c>
      <c r="J69" s="95" t="s">
        <v>130</v>
      </c>
      <c r="K69" s="95" t="s">
        <v>288</v>
      </c>
      <c r="L69" s="95">
        <v>46203</v>
      </c>
      <c r="M69" s="94" t="s">
        <v>130</v>
      </c>
    </row>
    <row r="70" spans="1:13" ht="47.25" x14ac:dyDescent="0.25">
      <c r="A70" s="270" t="s">
        <v>519</v>
      </c>
      <c r="B70" s="94" t="s">
        <v>427</v>
      </c>
      <c r="C70" s="94" t="s">
        <v>494</v>
      </c>
      <c r="D70" s="94" t="s">
        <v>653</v>
      </c>
      <c r="E70" s="94" t="s">
        <v>654</v>
      </c>
      <c r="F70" s="94" t="s">
        <v>129</v>
      </c>
      <c r="G70" s="94" t="s">
        <v>196</v>
      </c>
      <c r="H70" s="95" t="s">
        <v>280</v>
      </c>
      <c r="I70" s="95">
        <v>46203</v>
      </c>
      <c r="J70" s="95" t="s">
        <v>130</v>
      </c>
      <c r="K70" s="95" t="s">
        <v>288</v>
      </c>
      <c r="L70" s="95" t="s">
        <v>130</v>
      </c>
      <c r="M70" s="94" t="s">
        <v>130</v>
      </c>
    </row>
    <row r="71" spans="1:13" ht="78.75" x14ac:dyDescent="0.25">
      <c r="A71" s="270" t="s">
        <v>520</v>
      </c>
      <c r="B71" s="94" t="s">
        <v>427</v>
      </c>
      <c r="C71" s="94" t="s">
        <v>482</v>
      </c>
      <c r="D71" s="94" t="s">
        <v>272</v>
      </c>
      <c r="E71" s="94" t="s">
        <v>583</v>
      </c>
      <c r="F71" s="94" t="s">
        <v>274</v>
      </c>
      <c r="G71" s="94" t="s">
        <v>673</v>
      </c>
      <c r="H71" s="95">
        <v>46174</v>
      </c>
      <c r="I71" s="95">
        <v>46220</v>
      </c>
      <c r="J71" s="94" t="s">
        <v>608</v>
      </c>
      <c r="K71" s="94" t="s">
        <v>609</v>
      </c>
      <c r="L71" s="95">
        <v>46262</v>
      </c>
      <c r="M71" s="94" t="s">
        <v>130</v>
      </c>
    </row>
    <row r="72" spans="1:13" ht="47.25" x14ac:dyDescent="0.25">
      <c r="A72" s="270" t="s">
        <v>520</v>
      </c>
      <c r="B72" s="94" t="s">
        <v>427</v>
      </c>
      <c r="C72" s="239" t="s">
        <v>481</v>
      </c>
      <c r="D72" s="94" t="s">
        <v>267</v>
      </c>
      <c r="E72" s="94" t="s">
        <v>186</v>
      </c>
      <c r="F72" s="94" t="s">
        <v>124</v>
      </c>
      <c r="G72" s="94" t="s">
        <v>268</v>
      </c>
      <c r="H72" s="95">
        <v>46174</v>
      </c>
      <c r="I72" s="95">
        <v>46220</v>
      </c>
      <c r="J72" s="94" t="s">
        <v>655</v>
      </c>
      <c r="K72" s="94" t="s">
        <v>656</v>
      </c>
      <c r="L72" s="94" t="s">
        <v>130</v>
      </c>
      <c r="M72" s="94" t="s">
        <v>130</v>
      </c>
    </row>
    <row r="73" spans="1:13" ht="157.5" x14ac:dyDescent="0.25">
      <c r="A73" s="270" t="s">
        <v>520</v>
      </c>
      <c r="B73" s="94" t="s">
        <v>427</v>
      </c>
      <c r="C73" s="94" t="s">
        <v>480</v>
      </c>
      <c r="D73" s="94" t="s">
        <v>264</v>
      </c>
      <c r="E73" s="94" t="s">
        <v>265</v>
      </c>
      <c r="F73" s="94" t="s">
        <v>259</v>
      </c>
      <c r="G73" s="94" t="s">
        <v>266</v>
      </c>
      <c r="H73" s="95">
        <v>46174</v>
      </c>
      <c r="I73" s="95">
        <v>46220</v>
      </c>
      <c r="J73" s="94" t="s">
        <v>623</v>
      </c>
      <c r="K73" s="94" t="s">
        <v>624</v>
      </c>
      <c r="L73" s="94" t="s">
        <v>130</v>
      </c>
      <c r="M73" s="94" t="s">
        <v>130</v>
      </c>
    </row>
    <row r="74" spans="1:13" ht="31.5" x14ac:dyDescent="0.25">
      <c r="A74" s="270" t="s">
        <v>520</v>
      </c>
      <c r="B74" s="94" t="s">
        <v>427</v>
      </c>
      <c r="C74" s="94" t="s">
        <v>503</v>
      </c>
      <c r="D74" s="96" t="s">
        <v>185</v>
      </c>
      <c r="E74" s="94" t="s">
        <v>628</v>
      </c>
      <c r="F74" s="94" t="s">
        <v>124</v>
      </c>
      <c r="G74" s="94" t="s">
        <v>187</v>
      </c>
      <c r="H74" s="95">
        <v>46199</v>
      </c>
      <c r="I74" s="95">
        <v>46234</v>
      </c>
      <c r="J74" s="95" t="s">
        <v>312</v>
      </c>
      <c r="K74" s="95" t="s">
        <v>288</v>
      </c>
      <c r="L74" s="95">
        <v>46248</v>
      </c>
      <c r="M74" s="94" t="s">
        <v>130</v>
      </c>
    </row>
    <row r="75" spans="1:13" ht="110.25" x14ac:dyDescent="0.25">
      <c r="A75" s="323" t="s">
        <v>520</v>
      </c>
      <c r="B75" s="94" t="s">
        <v>427</v>
      </c>
      <c r="C75" s="94" t="s">
        <v>504</v>
      </c>
      <c r="D75" s="94" t="s">
        <v>313</v>
      </c>
      <c r="E75" s="94" t="s">
        <v>233</v>
      </c>
      <c r="F75" s="94" t="s">
        <v>124</v>
      </c>
      <c r="G75" s="94" t="s">
        <v>509</v>
      </c>
      <c r="H75" s="95" t="s">
        <v>280</v>
      </c>
      <c r="I75" s="95">
        <v>46234</v>
      </c>
      <c r="J75" s="95" t="s">
        <v>130</v>
      </c>
      <c r="K75" s="95" t="s">
        <v>288</v>
      </c>
      <c r="L75" s="95" t="s">
        <v>315</v>
      </c>
      <c r="M75" s="94" t="s">
        <v>130</v>
      </c>
    </row>
    <row r="76" spans="1:13" ht="110.25" x14ac:dyDescent="0.25">
      <c r="A76" s="270" t="s">
        <v>520</v>
      </c>
      <c r="B76" s="94" t="s">
        <v>427</v>
      </c>
      <c r="C76" s="94" t="s">
        <v>497</v>
      </c>
      <c r="D76" s="96" t="s">
        <v>308</v>
      </c>
      <c r="E76" s="94" t="s">
        <v>233</v>
      </c>
      <c r="F76" s="94" t="s">
        <v>124</v>
      </c>
      <c r="G76" s="94" t="s">
        <v>675</v>
      </c>
      <c r="H76" s="95" t="s">
        <v>280</v>
      </c>
      <c r="I76" s="95">
        <v>46234</v>
      </c>
      <c r="J76" s="95" t="s">
        <v>130</v>
      </c>
      <c r="K76" s="95" t="s">
        <v>288</v>
      </c>
      <c r="L76" s="95">
        <v>46234</v>
      </c>
      <c r="M76" s="94" t="s">
        <v>130</v>
      </c>
    </row>
    <row r="77" spans="1:13" ht="299.25" x14ac:dyDescent="0.25">
      <c r="A77" s="270" t="s">
        <v>520</v>
      </c>
      <c r="B77" s="94" t="s">
        <v>427</v>
      </c>
      <c r="C77" s="94" t="s">
        <v>498</v>
      </c>
      <c r="D77" s="94" t="s">
        <v>309</v>
      </c>
      <c r="E77" s="94" t="s">
        <v>310</v>
      </c>
      <c r="F77" s="94" t="s">
        <v>124</v>
      </c>
      <c r="G77" s="94" t="s">
        <v>287</v>
      </c>
      <c r="H77" s="95" t="s">
        <v>280</v>
      </c>
      <c r="I77" s="95">
        <v>46234</v>
      </c>
      <c r="J77" s="95" t="s">
        <v>130</v>
      </c>
      <c r="K77" s="95" t="s">
        <v>288</v>
      </c>
      <c r="L77" s="95">
        <v>46234</v>
      </c>
      <c r="M77" s="94" t="s">
        <v>130</v>
      </c>
    </row>
    <row r="78" spans="1:13" ht="78.75" x14ac:dyDescent="0.25">
      <c r="A78" s="270" t="s">
        <v>520</v>
      </c>
      <c r="B78" s="94" t="s">
        <v>427</v>
      </c>
      <c r="C78" s="94" t="s">
        <v>496</v>
      </c>
      <c r="D78" s="94" t="s">
        <v>564</v>
      </c>
      <c r="E78" s="94" t="s">
        <v>565</v>
      </c>
      <c r="F78" s="94" t="s">
        <v>674</v>
      </c>
      <c r="G78" s="94" t="s">
        <v>196</v>
      </c>
      <c r="H78" s="95" t="s">
        <v>280</v>
      </c>
      <c r="I78" s="95">
        <v>46234</v>
      </c>
      <c r="J78" s="95" t="s">
        <v>130</v>
      </c>
      <c r="K78" s="95" t="s">
        <v>288</v>
      </c>
      <c r="L78" s="95" t="s">
        <v>130</v>
      </c>
      <c r="M78" s="94" t="s">
        <v>130</v>
      </c>
    </row>
    <row r="79" spans="1:13" ht="31.5" x14ac:dyDescent="0.25">
      <c r="A79" s="270" t="s">
        <v>520</v>
      </c>
      <c r="B79" s="94" t="s">
        <v>427</v>
      </c>
      <c r="C79" s="94" t="s">
        <v>646</v>
      </c>
      <c r="D79" s="94" t="s">
        <v>647</v>
      </c>
      <c r="E79" s="94" t="s">
        <v>296</v>
      </c>
      <c r="F79" s="94" t="s">
        <v>124</v>
      </c>
      <c r="G79" s="94" t="s">
        <v>196</v>
      </c>
      <c r="H79" s="95">
        <v>46082</v>
      </c>
      <c r="I79" s="95">
        <v>46234</v>
      </c>
      <c r="J79" s="95" t="s">
        <v>130</v>
      </c>
      <c r="K79" s="95" t="s">
        <v>288</v>
      </c>
      <c r="L79" s="95">
        <v>46234</v>
      </c>
      <c r="M79" s="94" t="s">
        <v>130</v>
      </c>
    </row>
    <row r="80" spans="1:13" ht="94.5" x14ac:dyDescent="0.25">
      <c r="A80" s="270" t="s">
        <v>521</v>
      </c>
      <c r="B80" s="94" t="s">
        <v>6</v>
      </c>
      <c r="C80" s="94" t="s">
        <v>471</v>
      </c>
      <c r="D80" s="94" t="s">
        <v>114</v>
      </c>
      <c r="E80" s="94" t="s">
        <v>451</v>
      </c>
      <c r="F80" s="94" t="s">
        <v>124</v>
      </c>
      <c r="G80" s="94" t="s">
        <v>671</v>
      </c>
      <c r="H80" s="95">
        <v>46191</v>
      </c>
      <c r="I80" s="95">
        <v>46248</v>
      </c>
      <c r="J80" s="95" t="s">
        <v>196</v>
      </c>
      <c r="K80" s="95" t="s">
        <v>196</v>
      </c>
      <c r="L80" s="95">
        <v>46255</v>
      </c>
      <c r="M80" s="95">
        <v>45828</v>
      </c>
    </row>
    <row r="81" spans="1:13" ht="31.5" x14ac:dyDescent="0.25">
      <c r="A81" s="270" t="s">
        <v>521</v>
      </c>
      <c r="B81" s="94" t="s">
        <v>427</v>
      </c>
      <c r="C81" s="94" t="s">
        <v>649</v>
      </c>
      <c r="D81" s="94" t="s">
        <v>652</v>
      </c>
      <c r="E81" s="94" t="s">
        <v>242</v>
      </c>
      <c r="F81" s="94" t="s">
        <v>129</v>
      </c>
      <c r="G81" s="94" t="s">
        <v>196</v>
      </c>
      <c r="H81" s="95">
        <v>46182</v>
      </c>
      <c r="I81" s="95">
        <v>46265</v>
      </c>
      <c r="J81" s="95" t="s">
        <v>130</v>
      </c>
      <c r="K81" s="95" t="s">
        <v>658</v>
      </c>
      <c r="L81" s="95" t="s">
        <v>659</v>
      </c>
      <c r="M81" s="95" t="s">
        <v>130</v>
      </c>
    </row>
    <row r="82" spans="1:13" ht="31.5" x14ac:dyDescent="0.25">
      <c r="A82" s="270" t="s">
        <v>521</v>
      </c>
      <c r="B82" s="94" t="s">
        <v>427</v>
      </c>
      <c r="C82" s="94" t="s">
        <v>649</v>
      </c>
      <c r="D82" s="94" t="s">
        <v>651</v>
      </c>
      <c r="E82" s="94" t="s">
        <v>242</v>
      </c>
      <c r="F82" s="94" t="s">
        <v>129</v>
      </c>
      <c r="G82" s="94" t="s">
        <v>196</v>
      </c>
      <c r="H82" s="95">
        <v>46182</v>
      </c>
      <c r="I82" s="95">
        <v>46265</v>
      </c>
      <c r="J82" s="95" t="s">
        <v>130</v>
      </c>
      <c r="K82" s="95" t="s">
        <v>658</v>
      </c>
      <c r="L82" s="95" t="s">
        <v>661</v>
      </c>
      <c r="M82" s="95" t="s">
        <v>130</v>
      </c>
    </row>
    <row r="83" spans="1:13" ht="47.25" x14ac:dyDescent="0.25">
      <c r="A83" s="270" t="s">
        <v>521</v>
      </c>
      <c r="B83" s="94" t="s">
        <v>427</v>
      </c>
      <c r="C83" s="94" t="s">
        <v>485</v>
      </c>
      <c r="D83" s="94" t="s">
        <v>232</v>
      </c>
      <c r="E83" s="94" t="s">
        <v>233</v>
      </c>
      <c r="F83" s="94" t="s">
        <v>124</v>
      </c>
      <c r="G83" s="94" t="s">
        <v>275</v>
      </c>
      <c r="H83" s="95">
        <v>46182</v>
      </c>
      <c r="I83" s="95">
        <v>46265</v>
      </c>
      <c r="J83" s="95" t="s">
        <v>130</v>
      </c>
      <c r="K83" s="94" t="s">
        <v>639</v>
      </c>
      <c r="L83" s="94" t="s">
        <v>235</v>
      </c>
      <c r="M83" s="94" t="s">
        <v>130</v>
      </c>
    </row>
    <row r="84" spans="1:13" ht="94.5" x14ac:dyDescent="0.25">
      <c r="A84" s="270" t="s">
        <v>521</v>
      </c>
      <c r="B84" s="94" t="s">
        <v>427</v>
      </c>
      <c r="C84" s="94" t="s">
        <v>483</v>
      </c>
      <c r="D84" s="94" t="s">
        <v>225</v>
      </c>
      <c r="E84" s="94" t="s">
        <v>226</v>
      </c>
      <c r="F84" s="94" t="s">
        <v>124</v>
      </c>
      <c r="G84" s="94" t="s">
        <v>672</v>
      </c>
      <c r="H84" s="95">
        <v>46182</v>
      </c>
      <c r="I84" s="95">
        <v>46265</v>
      </c>
      <c r="J84" s="94" t="s">
        <v>130</v>
      </c>
      <c r="K84" s="94" t="s">
        <v>639</v>
      </c>
      <c r="L84" s="94" t="s">
        <v>228</v>
      </c>
      <c r="M84" s="94" t="s">
        <v>130</v>
      </c>
    </row>
    <row r="85" spans="1:13" ht="47.25" x14ac:dyDescent="0.25">
      <c r="A85" s="270" t="s">
        <v>521</v>
      </c>
      <c r="B85" s="94" t="s">
        <v>427</v>
      </c>
      <c r="C85" s="94" t="s">
        <v>487</v>
      </c>
      <c r="D85" s="94" t="s">
        <v>459</v>
      </c>
      <c r="E85" s="94" t="s">
        <v>186</v>
      </c>
      <c r="F85" s="94" t="s">
        <v>124</v>
      </c>
      <c r="G85" s="94" t="s">
        <v>240</v>
      </c>
      <c r="H85" s="95">
        <v>46182</v>
      </c>
      <c r="I85" s="95">
        <v>46265</v>
      </c>
      <c r="J85" s="95" t="s">
        <v>130</v>
      </c>
      <c r="K85" s="94" t="s">
        <v>639</v>
      </c>
      <c r="L85" s="94" t="s">
        <v>235</v>
      </c>
      <c r="M85" s="94" t="s">
        <v>130</v>
      </c>
    </row>
    <row r="86" spans="1:13" ht="31.5" x14ac:dyDescent="0.25">
      <c r="A86" s="270" t="s">
        <v>521</v>
      </c>
      <c r="B86" s="94" t="s">
        <v>427</v>
      </c>
      <c r="C86" s="94" t="s">
        <v>682</v>
      </c>
      <c r="D86" s="94" t="s">
        <v>678</v>
      </c>
      <c r="E86" s="94" t="s">
        <v>679</v>
      </c>
      <c r="F86" s="94" t="s">
        <v>129</v>
      </c>
      <c r="G86" s="94" t="s">
        <v>680</v>
      </c>
      <c r="H86" s="95">
        <v>46182</v>
      </c>
      <c r="I86" s="95">
        <v>46265</v>
      </c>
      <c r="J86" s="95" t="s">
        <v>130</v>
      </c>
      <c r="K86" s="94" t="s">
        <v>130</v>
      </c>
      <c r="L86" s="94" t="s">
        <v>130</v>
      </c>
      <c r="M86" s="94" t="s">
        <v>130</v>
      </c>
    </row>
    <row r="87" spans="1:13" ht="15.75" x14ac:dyDescent="0.25">
      <c r="A87" s="270" t="s">
        <v>521</v>
      </c>
      <c r="B87" s="94" t="s">
        <v>427</v>
      </c>
      <c r="C87" s="94" t="s">
        <v>484</v>
      </c>
      <c r="D87" s="94" t="s">
        <v>230</v>
      </c>
      <c r="E87" s="94" t="s">
        <v>186</v>
      </c>
      <c r="F87" s="94" t="s">
        <v>124</v>
      </c>
      <c r="G87" s="94" t="s">
        <v>196</v>
      </c>
      <c r="H87" s="95">
        <v>46182</v>
      </c>
      <c r="I87" s="95">
        <v>46265</v>
      </c>
      <c r="J87" s="94" t="s">
        <v>130</v>
      </c>
      <c r="K87" s="94" t="s">
        <v>639</v>
      </c>
      <c r="L87" s="94" t="s">
        <v>130</v>
      </c>
      <c r="M87" s="94" t="s">
        <v>130</v>
      </c>
    </row>
    <row r="88" spans="1:13" ht="31.5" x14ac:dyDescent="0.25">
      <c r="A88" s="270" t="s">
        <v>521</v>
      </c>
      <c r="B88" s="94" t="s">
        <v>427</v>
      </c>
      <c r="C88" s="94" t="s">
        <v>486</v>
      </c>
      <c r="D88" s="94" t="s">
        <v>568</v>
      </c>
      <c r="E88" s="94" t="s">
        <v>186</v>
      </c>
      <c r="F88" s="94" t="s">
        <v>124</v>
      </c>
      <c r="G88" s="94" t="s">
        <v>276</v>
      </c>
      <c r="H88" s="95">
        <v>46182</v>
      </c>
      <c r="I88" s="95">
        <v>46265</v>
      </c>
      <c r="J88" s="95" t="s">
        <v>130</v>
      </c>
      <c r="K88" s="94" t="s">
        <v>639</v>
      </c>
      <c r="L88" s="94" t="s">
        <v>130</v>
      </c>
      <c r="M88" s="94" t="s">
        <v>130</v>
      </c>
    </row>
    <row r="92" spans="1:13" s="89" customFormat="1" x14ac:dyDescent="0.25">
      <c r="A92" s="88"/>
      <c r="C92" s="85"/>
      <c r="D92" s="85"/>
      <c r="E92" s="85"/>
      <c r="F92" s="85"/>
      <c r="G92" s="88"/>
      <c r="H92" s="88"/>
      <c r="I92" s="87"/>
      <c r="J92" s="87"/>
      <c r="L92" s="90"/>
      <c r="M92" s="90"/>
    </row>
  </sheetData>
  <autoFilter ref="A3:M88" xr:uid="{90F94A54-2398-4D9F-B9FD-DD3DBC2519B6}">
    <sortState xmlns:xlrd2="http://schemas.microsoft.com/office/spreadsheetml/2017/richdata2" ref="A4:M88">
      <sortCondition ref="I3:I88"/>
    </sortState>
  </autoFilter>
  <mergeCells count="3">
    <mergeCell ref="A2:M2"/>
    <mergeCell ref="B1:C1"/>
    <mergeCell ref="D1:M1"/>
  </mergeCells>
  <phoneticPr fontId="21" type="noConversion"/>
  <conditionalFormatting sqref="A4:M88">
    <cfRule type="expression" priority="2" stopIfTrue="1">
      <formula>ISBLANK($B$1)</formula>
    </cfRule>
    <cfRule type="expression" dxfId="13" priority="5">
      <formula>SEARCH($B$1, $C4&amp;$D4)</formula>
    </cfRule>
  </conditionalFormatting>
  <conditionalFormatting sqref="B28">
    <cfRule type="expression" dxfId="12" priority="1">
      <formula>ISERROR($A$11:$M$88)</formula>
    </cfRule>
  </conditionalFormatting>
  <conditionalFormatting sqref="B1:C1">
    <cfRule type="containsText" dxfId="11" priority="4" operator="containsText" text="(Collection or Description)">
      <formula>NOT(ISERROR(SEARCH("(Collection or Description)",B1)))</formula>
    </cfRule>
  </conditionalFormatting>
  <printOptions gridLines="1"/>
  <pageMargins left="0.25" right="0.25" top="0.75" bottom="0.75" header="0.3" footer="0.3"/>
  <pageSetup paperSize="5" scale="50" fitToHeight="0" orientation="landscape" r:id="rId1"/>
  <headerFooter>
    <oddFooter>&amp;C&amp;P of &amp;N&amp;RDate Printed - &amp;D</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79998168889431442"/>
    <pageSetUpPr fitToPage="1"/>
  </sheetPr>
  <dimension ref="A1:N44"/>
  <sheetViews>
    <sheetView topLeftCell="B1" zoomScale="70" zoomScaleNormal="70" workbookViewId="0">
      <pane ySplit="3" topLeftCell="A4" activePane="bottomLeft" state="frozen"/>
      <selection pane="bottomLeft" activeCell="B4" sqref="B4:J44"/>
    </sheetView>
  </sheetViews>
  <sheetFormatPr defaultColWidth="8.85546875" defaultRowHeight="15.75" x14ac:dyDescent="0.25"/>
  <cols>
    <col min="1" max="1" width="35.28515625" style="276" hidden="1" customWidth="1"/>
    <col min="2" max="2" width="35.28515625" style="198" customWidth="1"/>
    <col min="3" max="3" width="35.28515625" style="199" customWidth="1"/>
    <col min="4" max="4" width="43" style="199" bestFit="1" customWidth="1"/>
    <col min="5" max="5" width="59.140625" style="102" customWidth="1"/>
    <col min="6" max="6" width="29.42578125" style="275" customWidth="1"/>
    <col min="7" max="7" width="19.28515625" style="200" customWidth="1"/>
    <col min="8" max="8" width="24.42578125" style="201" customWidth="1"/>
    <col min="9" max="9" width="27.28515625" style="201" bestFit="1" customWidth="1"/>
    <col min="10" max="10" width="25.42578125" style="202" customWidth="1"/>
    <col min="11" max="16384" width="8.85546875" style="102"/>
  </cols>
  <sheetData>
    <row r="1" spans="1:14" s="83" customFormat="1" ht="26.45" customHeight="1" thickTop="1" thickBot="1" x14ac:dyDescent="0.3">
      <c r="A1" s="281"/>
      <c r="B1" s="284" t="s">
        <v>458</v>
      </c>
      <c r="C1" s="285"/>
      <c r="D1" s="351" t="s">
        <v>607</v>
      </c>
      <c r="E1" s="351"/>
      <c r="F1" s="351"/>
      <c r="G1" s="351"/>
      <c r="H1" s="351"/>
      <c r="I1" s="351"/>
      <c r="J1" s="351"/>
      <c r="K1" s="280"/>
      <c r="L1" s="280"/>
      <c r="M1" s="280"/>
      <c r="N1" s="280"/>
    </row>
    <row r="2" spans="1:14" ht="32.25" thickTop="1" x14ac:dyDescent="0.25">
      <c r="B2" s="352" t="s">
        <v>422</v>
      </c>
      <c r="C2" s="352"/>
      <c r="D2" s="352"/>
      <c r="E2" s="352"/>
      <c r="F2" s="352"/>
      <c r="G2" s="352"/>
      <c r="H2" s="352"/>
      <c r="I2" s="352"/>
      <c r="J2" s="191"/>
    </row>
    <row r="3" spans="1:14" ht="75.75" thickBot="1" x14ac:dyDescent="0.3">
      <c r="A3" s="192" t="s">
        <v>555</v>
      </c>
      <c r="B3" s="286" t="s">
        <v>393</v>
      </c>
      <c r="C3" s="286" t="s">
        <v>22</v>
      </c>
      <c r="D3" s="286" t="s">
        <v>142</v>
      </c>
      <c r="E3" s="287" t="s">
        <v>545</v>
      </c>
      <c r="F3" s="286" t="s">
        <v>143</v>
      </c>
      <c r="G3" s="288" t="s">
        <v>550</v>
      </c>
      <c r="H3" s="288" t="s">
        <v>551</v>
      </c>
      <c r="I3" s="288" t="s">
        <v>144</v>
      </c>
      <c r="J3" s="288" t="s">
        <v>32</v>
      </c>
    </row>
    <row r="4" spans="1:14" ht="311.45" customHeight="1" x14ac:dyDescent="0.25">
      <c r="B4" s="193" t="s">
        <v>58</v>
      </c>
      <c r="C4" s="193" t="s">
        <v>232</v>
      </c>
      <c r="D4" s="188" t="s">
        <v>145</v>
      </c>
      <c r="E4" s="188" t="s">
        <v>146</v>
      </c>
      <c r="F4" s="272" t="s">
        <v>147</v>
      </c>
      <c r="G4" s="237" t="s">
        <v>130</v>
      </c>
      <c r="H4" s="237" t="s">
        <v>130</v>
      </c>
      <c r="I4" s="237">
        <v>45899</v>
      </c>
      <c r="J4" s="237" t="s">
        <v>235</v>
      </c>
    </row>
    <row r="5" spans="1:14" ht="111" customHeight="1" x14ac:dyDescent="0.25">
      <c r="B5" s="194" t="s">
        <v>443</v>
      </c>
      <c r="C5" s="193" t="s">
        <v>459</v>
      </c>
      <c r="D5" s="188" t="s">
        <v>145</v>
      </c>
      <c r="E5" s="188" t="s">
        <v>146</v>
      </c>
      <c r="F5" s="272" t="s">
        <v>148</v>
      </c>
      <c r="G5" s="237" t="s">
        <v>130</v>
      </c>
      <c r="H5" s="237" t="s">
        <v>130</v>
      </c>
      <c r="I5" s="237">
        <v>45899</v>
      </c>
      <c r="J5" s="237" t="s">
        <v>235</v>
      </c>
    </row>
    <row r="6" spans="1:14" ht="72" customHeight="1" x14ac:dyDescent="0.25">
      <c r="B6" s="194" t="s">
        <v>56</v>
      </c>
      <c r="C6" s="193" t="s">
        <v>225</v>
      </c>
      <c r="D6" s="188" t="s">
        <v>401</v>
      </c>
      <c r="E6" s="188" t="s">
        <v>615</v>
      </c>
      <c r="F6" s="272" t="s">
        <v>196</v>
      </c>
      <c r="G6" s="237" t="s">
        <v>130</v>
      </c>
      <c r="H6" s="237" t="s">
        <v>130</v>
      </c>
      <c r="I6" s="237">
        <v>45900</v>
      </c>
      <c r="J6" s="237" t="s">
        <v>228</v>
      </c>
    </row>
    <row r="7" spans="1:14" ht="67.900000000000006" customHeight="1" x14ac:dyDescent="0.25">
      <c r="A7" s="300" t="s">
        <v>554</v>
      </c>
      <c r="B7" s="194" t="s">
        <v>505</v>
      </c>
      <c r="C7" s="195" t="s">
        <v>686</v>
      </c>
      <c r="D7" s="193" t="s">
        <v>690</v>
      </c>
      <c r="E7" s="188" t="s">
        <v>549</v>
      </c>
      <c r="F7" s="339" t="s">
        <v>151</v>
      </c>
      <c r="G7" s="237" t="s">
        <v>130</v>
      </c>
      <c r="H7" s="237" t="s">
        <v>130</v>
      </c>
      <c r="I7" s="237">
        <v>45940</v>
      </c>
      <c r="J7" s="237" t="s">
        <v>657</v>
      </c>
    </row>
    <row r="8" spans="1:14" ht="94.9" customHeight="1" x14ac:dyDescent="0.25">
      <c r="B8" s="194" t="s">
        <v>475</v>
      </c>
      <c r="C8" s="195" t="s">
        <v>556</v>
      </c>
      <c r="D8" s="194" t="s">
        <v>691</v>
      </c>
      <c r="E8" s="193" t="s">
        <v>523</v>
      </c>
      <c r="F8" s="273" t="s">
        <v>196</v>
      </c>
      <c r="G8" s="237" t="s">
        <v>130</v>
      </c>
      <c r="H8" s="237" t="s">
        <v>130</v>
      </c>
      <c r="I8" s="237">
        <v>45940</v>
      </c>
      <c r="J8" s="237" t="s">
        <v>626</v>
      </c>
    </row>
    <row r="9" spans="1:14" ht="31.5" x14ac:dyDescent="0.25">
      <c r="B9" s="196" t="s">
        <v>476</v>
      </c>
      <c r="C9" s="195" t="s">
        <v>185</v>
      </c>
      <c r="D9" s="194" t="s">
        <v>691</v>
      </c>
      <c r="E9" s="194" t="s">
        <v>523</v>
      </c>
      <c r="F9" s="234" t="s">
        <v>152</v>
      </c>
      <c r="G9" s="237" t="s">
        <v>130</v>
      </c>
      <c r="H9" s="237" t="s">
        <v>130</v>
      </c>
      <c r="I9" s="237">
        <v>45940</v>
      </c>
      <c r="J9" s="237" t="s">
        <v>627</v>
      </c>
    </row>
    <row r="10" spans="1:14" ht="31.5" x14ac:dyDescent="0.25">
      <c r="B10" s="196" t="s">
        <v>472</v>
      </c>
      <c r="C10" s="195" t="s">
        <v>570</v>
      </c>
      <c r="D10" s="177" t="s">
        <v>403</v>
      </c>
      <c r="E10" s="177" t="s">
        <v>524</v>
      </c>
      <c r="F10" s="234" t="s">
        <v>196</v>
      </c>
      <c r="G10" s="237" t="s">
        <v>130</v>
      </c>
      <c r="H10" s="237" t="s">
        <v>130</v>
      </c>
      <c r="I10" s="237">
        <v>45940</v>
      </c>
      <c r="J10" s="237" t="s">
        <v>638</v>
      </c>
    </row>
    <row r="11" spans="1:14" ht="47.25" x14ac:dyDescent="0.25">
      <c r="A11" s="245"/>
      <c r="B11" s="334" t="s">
        <v>474</v>
      </c>
      <c r="C11" s="178" t="s">
        <v>252</v>
      </c>
      <c r="D11" s="177" t="s">
        <v>403</v>
      </c>
      <c r="E11" s="177" t="s">
        <v>524</v>
      </c>
      <c r="F11" s="234" t="s">
        <v>130</v>
      </c>
      <c r="G11" s="237" t="s">
        <v>130</v>
      </c>
      <c r="H11" s="237" t="s">
        <v>130</v>
      </c>
      <c r="I11" s="237">
        <v>45940</v>
      </c>
      <c r="J11" s="237" t="s">
        <v>153</v>
      </c>
      <c r="K11" s="90"/>
      <c r="L11" s="90"/>
      <c r="M11" s="90"/>
      <c r="N11" s="90"/>
    </row>
    <row r="12" spans="1:14" s="90" customFormat="1" ht="81" customHeight="1" x14ac:dyDescent="0.25">
      <c r="A12" s="300" t="s">
        <v>554</v>
      </c>
      <c r="B12" s="194" t="s">
        <v>505</v>
      </c>
      <c r="C12" s="178" t="s">
        <v>687</v>
      </c>
      <c r="D12" s="177" t="s">
        <v>157</v>
      </c>
      <c r="E12" s="177" t="s">
        <v>688</v>
      </c>
      <c r="F12" s="234" t="s">
        <v>196</v>
      </c>
      <c r="G12" s="237" t="s">
        <v>130</v>
      </c>
      <c r="H12" s="237" t="s">
        <v>130</v>
      </c>
      <c r="I12" s="237">
        <v>45940</v>
      </c>
      <c r="J12" s="237" t="s">
        <v>660</v>
      </c>
      <c r="K12" s="102"/>
      <c r="L12" s="102"/>
      <c r="M12" s="102"/>
      <c r="N12" s="102"/>
    </row>
    <row r="13" spans="1:14" ht="64.150000000000006" customHeight="1" x14ac:dyDescent="0.25">
      <c r="B13" s="196" t="s">
        <v>499</v>
      </c>
      <c r="C13" s="195" t="s">
        <v>311</v>
      </c>
      <c r="D13" s="177" t="s">
        <v>386</v>
      </c>
      <c r="E13" s="177" t="s">
        <v>525</v>
      </c>
      <c r="F13" s="234" t="s">
        <v>154</v>
      </c>
      <c r="G13" s="237" t="s">
        <v>130</v>
      </c>
      <c r="H13" s="237" t="s">
        <v>130</v>
      </c>
      <c r="I13" s="237">
        <v>45964</v>
      </c>
      <c r="J13" s="237">
        <v>45975</v>
      </c>
    </row>
    <row r="14" spans="1:14" ht="83.45" customHeight="1" x14ac:dyDescent="0.25">
      <c r="B14" s="195" t="s">
        <v>507</v>
      </c>
      <c r="C14" s="195" t="s">
        <v>278</v>
      </c>
      <c r="D14" s="338" t="s">
        <v>159</v>
      </c>
      <c r="E14" s="193" t="s">
        <v>543</v>
      </c>
      <c r="F14" s="339" t="s">
        <v>130</v>
      </c>
      <c r="G14" s="237" t="s">
        <v>130</v>
      </c>
      <c r="H14" s="237" t="s">
        <v>130</v>
      </c>
      <c r="I14" s="237">
        <v>46087</v>
      </c>
      <c r="J14" s="237">
        <v>46115</v>
      </c>
    </row>
    <row r="15" spans="1:14" ht="57.6" customHeight="1" x14ac:dyDescent="0.25">
      <c r="B15" s="195" t="s">
        <v>508</v>
      </c>
      <c r="C15" s="195" t="s">
        <v>282</v>
      </c>
      <c r="D15" s="338" t="s">
        <v>160</v>
      </c>
      <c r="E15" s="193" t="s">
        <v>544</v>
      </c>
      <c r="F15" s="339" t="s">
        <v>130</v>
      </c>
      <c r="G15" s="237" t="s">
        <v>130</v>
      </c>
      <c r="H15" s="237" t="s">
        <v>130</v>
      </c>
      <c r="I15" s="237">
        <v>46087</v>
      </c>
      <c r="J15" s="237">
        <v>46115</v>
      </c>
    </row>
    <row r="16" spans="1:14" ht="59.45" customHeight="1" x14ac:dyDescent="0.25">
      <c r="B16" s="195" t="s">
        <v>489</v>
      </c>
      <c r="C16" s="195" t="s">
        <v>286</v>
      </c>
      <c r="D16" s="338" t="s">
        <v>145</v>
      </c>
      <c r="E16" s="193" t="s">
        <v>146</v>
      </c>
      <c r="F16" s="339" t="s">
        <v>145</v>
      </c>
      <c r="G16" s="237" t="s">
        <v>130</v>
      </c>
      <c r="H16" s="237" t="s">
        <v>130</v>
      </c>
      <c r="I16" s="237">
        <v>46122</v>
      </c>
      <c r="J16" s="237">
        <v>46122</v>
      </c>
    </row>
    <row r="17" spans="1:14" ht="48" customHeight="1" x14ac:dyDescent="0.25">
      <c r="B17" s="195" t="s">
        <v>490</v>
      </c>
      <c r="C17" s="195" t="s">
        <v>290</v>
      </c>
      <c r="D17" s="193" t="s">
        <v>692</v>
      </c>
      <c r="E17" s="193" t="s">
        <v>531</v>
      </c>
      <c r="F17" s="339" t="s">
        <v>585</v>
      </c>
      <c r="G17" s="237" t="s">
        <v>130</v>
      </c>
      <c r="H17" s="237" t="s">
        <v>130</v>
      </c>
      <c r="I17" s="237">
        <v>46178</v>
      </c>
      <c r="J17" s="237">
        <v>46185</v>
      </c>
    </row>
    <row r="18" spans="1:14" ht="77.45" customHeight="1" x14ac:dyDescent="0.25">
      <c r="B18" s="195" t="s">
        <v>491</v>
      </c>
      <c r="C18" s="195" t="s">
        <v>567</v>
      </c>
      <c r="D18" s="193" t="s">
        <v>693</v>
      </c>
      <c r="E18" s="193" t="s">
        <v>538</v>
      </c>
      <c r="F18" s="339" t="s">
        <v>642</v>
      </c>
      <c r="G18" s="237" t="s">
        <v>130</v>
      </c>
      <c r="H18" s="237" t="s">
        <v>130</v>
      </c>
      <c r="I18" s="237">
        <v>46203</v>
      </c>
      <c r="J18" s="237">
        <v>46203</v>
      </c>
    </row>
    <row r="19" spans="1:14" ht="49.15" customHeight="1" x14ac:dyDescent="0.25">
      <c r="B19" s="195" t="s">
        <v>492</v>
      </c>
      <c r="C19" s="195" t="s">
        <v>295</v>
      </c>
      <c r="D19" s="194" t="s">
        <v>694</v>
      </c>
      <c r="E19" s="194" t="s">
        <v>539</v>
      </c>
      <c r="F19" s="274" t="s">
        <v>642</v>
      </c>
      <c r="G19" s="237" t="s">
        <v>130</v>
      </c>
      <c r="H19" s="237" t="s">
        <v>130</v>
      </c>
      <c r="I19" s="237">
        <v>46203</v>
      </c>
      <c r="J19" s="237">
        <v>46203</v>
      </c>
    </row>
    <row r="20" spans="1:14" ht="36.6" customHeight="1" x14ac:dyDescent="0.25">
      <c r="B20" s="195" t="s">
        <v>493</v>
      </c>
      <c r="C20" s="195" t="s">
        <v>566</v>
      </c>
      <c r="D20" s="194" t="s">
        <v>695</v>
      </c>
      <c r="E20" s="194" t="s">
        <v>540</v>
      </c>
      <c r="F20" s="273" t="s">
        <v>643</v>
      </c>
      <c r="G20" s="237" t="s">
        <v>130</v>
      </c>
      <c r="H20" s="237" t="s">
        <v>130</v>
      </c>
      <c r="I20" s="237">
        <v>46203</v>
      </c>
      <c r="J20" s="237">
        <v>46203</v>
      </c>
    </row>
    <row r="21" spans="1:14" ht="42.6" customHeight="1" x14ac:dyDescent="0.25">
      <c r="B21" s="194" t="s">
        <v>482</v>
      </c>
      <c r="C21" s="194" t="s">
        <v>272</v>
      </c>
      <c r="D21" s="197" t="s">
        <v>417</v>
      </c>
      <c r="E21" s="197" t="s">
        <v>542</v>
      </c>
      <c r="F21" s="271" t="s">
        <v>168</v>
      </c>
      <c r="G21" s="237" t="s">
        <v>130</v>
      </c>
      <c r="H21" s="237" t="s">
        <v>130</v>
      </c>
      <c r="I21" s="237">
        <v>46220</v>
      </c>
      <c r="J21" s="237">
        <v>46262</v>
      </c>
    </row>
    <row r="22" spans="1:14" ht="43.9" customHeight="1" x14ac:dyDescent="0.25">
      <c r="A22" s="245"/>
      <c r="B22" s="334" t="s">
        <v>646</v>
      </c>
      <c r="C22" s="195" t="s">
        <v>647</v>
      </c>
      <c r="D22" s="188" t="s">
        <v>648</v>
      </c>
      <c r="E22" s="188" t="s">
        <v>648</v>
      </c>
      <c r="F22" s="272" t="s">
        <v>196</v>
      </c>
      <c r="G22" s="237" t="s">
        <v>130</v>
      </c>
      <c r="H22" s="237" t="s">
        <v>130</v>
      </c>
      <c r="I22" s="237">
        <v>46234</v>
      </c>
      <c r="J22" s="237">
        <v>46234</v>
      </c>
      <c r="K22" s="90"/>
      <c r="L22" s="90"/>
      <c r="M22" s="90"/>
      <c r="N22" s="90"/>
    </row>
    <row r="23" spans="1:14" ht="47.45" customHeight="1" x14ac:dyDescent="0.25">
      <c r="B23" s="194" t="s">
        <v>498</v>
      </c>
      <c r="C23" s="195" t="s">
        <v>309</v>
      </c>
      <c r="D23" s="194" t="s">
        <v>145</v>
      </c>
      <c r="E23" s="194" t="s">
        <v>146</v>
      </c>
      <c r="F23" s="273" t="s">
        <v>145</v>
      </c>
      <c r="G23" s="237" t="s">
        <v>130</v>
      </c>
      <c r="H23" s="237" t="s">
        <v>130</v>
      </c>
      <c r="I23" s="237">
        <v>46234</v>
      </c>
      <c r="J23" s="237">
        <v>46234</v>
      </c>
    </row>
    <row r="24" spans="1:14" ht="79.150000000000006" customHeight="1" x14ac:dyDescent="0.25">
      <c r="B24" s="195" t="s">
        <v>497</v>
      </c>
      <c r="C24" s="195" t="s">
        <v>308</v>
      </c>
      <c r="D24" s="338" t="s">
        <v>145</v>
      </c>
      <c r="E24" s="338" t="s">
        <v>146</v>
      </c>
      <c r="F24" s="339" t="s">
        <v>644</v>
      </c>
      <c r="G24" s="237" t="s">
        <v>130</v>
      </c>
      <c r="H24" s="237" t="s">
        <v>130</v>
      </c>
      <c r="I24" s="237">
        <v>46234</v>
      </c>
      <c r="J24" s="237">
        <v>46234</v>
      </c>
    </row>
    <row r="25" spans="1:14" ht="70.900000000000006" customHeight="1" x14ac:dyDescent="0.25">
      <c r="B25" s="333" t="s">
        <v>503</v>
      </c>
      <c r="C25" s="195" t="s">
        <v>185</v>
      </c>
      <c r="D25" s="193" t="s">
        <v>167</v>
      </c>
      <c r="E25" s="193" t="s">
        <v>614</v>
      </c>
      <c r="F25" s="339" t="s">
        <v>154</v>
      </c>
      <c r="G25" s="237" t="s">
        <v>130</v>
      </c>
      <c r="H25" s="237" t="s">
        <v>130</v>
      </c>
      <c r="I25" s="237">
        <v>46234</v>
      </c>
      <c r="J25" s="237">
        <v>46248</v>
      </c>
    </row>
    <row r="26" spans="1:14" ht="76.150000000000006" customHeight="1" x14ac:dyDescent="0.25">
      <c r="B26" s="194" t="s">
        <v>485</v>
      </c>
      <c r="C26" s="194" t="s">
        <v>232</v>
      </c>
      <c r="D26" s="193" t="s">
        <v>145</v>
      </c>
      <c r="E26" s="193" t="s">
        <v>146</v>
      </c>
      <c r="F26" s="339" t="s">
        <v>640</v>
      </c>
      <c r="G26" s="237" t="s">
        <v>130</v>
      </c>
      <c r="H26" s="237" t="s">
        <v>130</v>
      </c>
      <c r="I26" s="237">
        <v>46265</v>
      </c>
      <c r="J26" s="237" t="s">
        <v>235</v>
      </c>
    </row>
    <row r="27" spans="1:14" ht="56.45" customHeight="1" x14ac:dyDescent="0.25">
      <c r="B27" s="194" t="s">
        <v>487</v>
      </c>
      <c r="C27" s="194" t="s">
        <v>459</v>
      </c>
      <c r="D27" s="193" t="s">
        <v>145</v>
      </c>
      <c r="E27" s="193" t="s">
        <v>130</v>
      </c>
      <c r="F27" s="339" t="s">
        <v>641</v>
      </c>
      <c r="G27" s="237" t="s">
        <v>130</v>
      </c>
      <c r="H27" s="237" t="s">
        <v>130</v>
      </c>
      <c r="I27" s="237">
        <v>46265</v>
      </c>
      <c r="J27" s="237" t="s">
        <v>235</v>
      </c>
    </row>
    <row r="28" spans="1:14" ht="73.150000000000006" customHeight="1" x14ac:dyDescent="0.25">
      <c r="A28" s="300" t="s">
        <v>554</v>
      </c>
      <c r="B28" s="194" t="s">
        <v>649</v>
      </c>
      <c r="C28" s="195" t="s">
        <v>652</v>
      </c>
      <c r="D28" s="193" t="s">
        <v>690</v>
      </c>
      <c r="E28" s="188" t="s">
        <v>689</v>
      </c>
      <c r="F28" s="339" t="s">
        <v>151</v>
      </c>
      <c r="G28" s="237" t="s">
        <v>130</v>
      </c>
      <c r="H28" s="237" t="s">
        <v>130</v>
      </c>
      <c r="I28" s="237">
        <v>46265</v>
      </c>
      <c r="J28" s="237" t="s">
        <v>659</v>
      </c>
    </row>
    <row r="29" spans="1:14" ht="49.9" customHeight="1" x14ac:dyDescent="0.25">
      <c r="A29" s="300" t="s">
        <v>554</v>
      </c>
      <c r="B29" s="194" t="s">
        <v>649</v>
      </c>
      <c r="C29" s="178" t="s">
        <v>651</v>
      </c>
      <c r="D29" s="188" t="s">
        <v>157</v>
      </c>
      <c r="E29" s="188" t="s">
        <v>650</v>
      </c>
      <c r="F29" s="272" t="s">
        <v>196</v>
      </c>
      <c r="G29" s="237" t="s">
        <v>130</v>
      </c>
      <c r="H29" s="237" t="s">
        <v>130</v>
      </c>
      <c r="I29" s="237">
        <v>46265</v>
      </c>
      <c r="J29" s="237" t="s">
        <v>661</v>
      </c>
    </row>
    <row r="30" spans="1:14" ht="65.45" customHeight="1" x14ac:dyDescent="0.25">
      <c r="B30" s="194" t="s">
        <v>483</v>
      </c>
      <c r="C30" s="194" t="s">
        <v>225</v>
      </c>
      <c r="D30" s="188" t="s">
        <v>418</v>
      </c>
      <c r="E30" s="311" t="s">
        <v>616</v>
      </c>
      <c r="F30" s="272" t="s">
        <v>196</v>
      </c>
      <c r="G30" s="237" t="s">
        <v>130</v>
      </c>
      <c r="H30" s="237" t="s">
        <v>130</v>
      </c>
      <c r="I30" s="237">
        <v>46265</v>
      </c>
      <c r="J30" s="237" t="s">
        <v>228</v>
      </c>
    </row>
    <row r="31" spans="1:14" ht="97.15" customHeight="1" x14ac:dyDescent="0.25">
      <c r="B31" s="194" t="s">
        <v>471</v>
      </c>
      <c r="C31" s="195" t="s">
        <v>88</v>
      </c>
      <c r="D31" s="177" t="s">
        <v>629</v>
      </c>
      <c r="E31" s="177" t="s">
        <v>522</v>
      </c>
      <c r="F31" s="234" t="s">
        <v>150</v>
      </c>
      <c r="G31" s="237">
        <v>45569</v>
      </c>
      <c r="H31" s="237">
        <v>45936</v>
      </c>
      <c r="I31" s="237" t="s">
        <v>196</v>
      </c>
      <c r="J31" s="237">
        <v>45939</v>
      </c>
    </row>
    <row r="32" spans="1:14" ht="77.45" customHeight="1" thickBot="1" x14ac:dyDescent="0.3">
      <c r="B32" s="194" t="s">
        <v>471</v>
      </c>
      <c r="C32" s="195" t="s">
        <v>90</v>
      </c>
      <c r="D32" s="177" t="s">
        <v>696</v>
      </c>
      <c r="E32" s="177" t="s">
        <v>526</v>
      </c>
      <c r="F32" s="234" t="s">
        <v>155</v>
      </c>
      <c r="G32" s="237" t="s">
        <v>130</v>
      </c>
      <c r="H32" s="237">
        <v>46056</v>
      </c>
      <c r="I32" s="237" t="s">
        <v>196</v>
      </c>
      <c r="J32" s="237" t="s">
        <v>130</v>
      </c>
    </row>
    <row r="33" spans="1:14" ht="63.6" customHeight="1" x14ac:dyDescent="0.25">
      <c r="B33" s="194" t="s">
        <v>471</v>
      </c>
      <c r="C33" s="195" t="s">
        <v>92</v>
      </c>
      <c r="D33" s="177" t="s">
        <v>697</v>
      </c>
      <c r="E33" s="177" t="s">
        <v>527</v>
      </c>
      <c r="F33" s="234" t="s">
        <v>158</v>
      </c>
      <c r="G33" s="237">
        <v>45692</v>
      </c>
      <c r="H33" s="237">
        <v>46056</v>
      </c>
      <c r="I33" s="237" t="s">
        <v>196</v>
      </c>
      <c r="J33" s="237">
        <v>46065</v>
      </c>
    </row>
    <row r="34" spans="1:14" s="90" customFormat="1" ht="81" customHeight="1" x14ac:dyDescent="0.25">
      <c r="A34" s="276"/>
      <c r="B34" s="194" t="s">
        <v>471</v>
      </c>
      <c r="C34" s="195" t="s">
        <v>93</v>
      </c>
      <c r="D34" s="177" t="s">
        <v>698</v>
      </c>
      <c r="E34" s="177" t="s">
        <v>528</v>
      </c>
      <c r="F34" s="234" t="s">
        <v>196</v>
      </c>
      <c r="G34" s="237">
        <v>45692</v>
      </c>
      <c r="H34" s="237">
        <v>46056</v>
      </c>
      <c r="I34" s="237" t="s">
        <v>196</v>
      </c>
      <c r="J34" s="237">
        <v>46065</v>
      </c>
      <c r="K34" s="102"/>
      <c r="L34" s="102"/>
      <c r="M34" s="102"/>
      <c r="N34" s="102"/>
    </row>
    <row r="35" spans="1:14" ht="48.6" customHeight="1" x14ac:dyDescent="0.25">
      <c r="B35" s="194" t="s">
        <v>471</v>
      </c>
      <c r="C35" s="195" t="s">
        <v>96</v>
      </c>
      <c r="D35" s="177" t="s">
        <v>629</v>
      </c>
      <c r="E35" s="177" t="s">
        <v>529</v>
      </c>
      <c r="F35" s="234" t="s">
        <v>150</v>
      </c>
      <c r="G35" s="237">
        <v>45723</v>
      </c>
      <c r="H35" s="237">
        <v>46091</v>
      </c>
      <c r="I35" s="237" t="s">
        <v>196</v>
      </c>
      <c r="J35" s="237">
        <v>46102</v>
      </c>
    </row>
    <row r="36" spans="1:14" ht="48" customHeight="1" x14ac:dyDescent="0.25">
      <c r="A36" s="300" t="s">
        <v>554</v>
      </c>
      <c r="B36" s="194" t="s">
        <v>471</v>
      </c>
      <c r="C36" s="195" t="s">
        <v>97</v>
      </c>
      <c r="D36" s="177" t="s">
        <v>161</v>
      </c>
      <c r="E36" s="177" t="s">
        <v>530</v>
      </c>
      <c r="F36" s="234" t="s">
        <v>196</v>
      </c>
      <c r="G36" s="237">
        <v>45757</v>
      </c>
      <c r="H36" s="237">
        <v>46114</v>
      </c>
      <c r="I36" s="237" t="s">
        <v>196</v>
      </c>
      <c r="J36" s="237">
        <v>46136</v>
      </c>
    </row>
    <row r="37" spans="1:14" ht="60" customHeight="1" x14ac:dyDescent="0.25">
      <c r="B37" s="194" t="s">
        <v>471</v>
      </c>
      <c r="C37" s="195" t="s">
        <v>110</v>
      </c>
      <c r="D37" s="177" t="s">
        <v>699</v>
      </c>
      <c r="E37" s="177" t="s">
        <v>532</v>
      </c>
      <c r="F37" s="234" t="s">
        <v>150</v>
      </c>
      <c r="G37" s="237">
        <v>45805</v>
      </c>
      <c r="H37" s="237">
        <v>46168</v>
      </c>
      <c r="I37" s="237" t="s">
        <v>196</v>
      </c>
      <c r="J37" s="237">
        <v>46185</v>
      </c>
    </row>
    <row r="38" spans="1:14" ht="60" customHeight="1" x14ac:dyDescent="0.25">
      <c r="B38" s="194" t="s">
        <v>471</v>
      </c>
      <c r="C38" s="195" t="s">
        <v>100</v>
      </c>
      <c r="D38" s="188" t="s">
        <v>164</v>
      </c>
      <c r="E38" s="188" t="s">
        <v>533</v>
      </c>
      <c r="F38" s="272" t="s">
        <v>165</v>
      </c>
      <c r="G38" s="237">
        <v>45785</v>
      </c>
      <c r="H38" s="237">
        <v>46149</v>
      </c>
      <c r="I38" s="237" t="s">
        <v>196</v>
      </c>
      <c r="J38" s="237">
        <v>46166</v>
      </c>
    </row>
    <row r="39" spans="1:14" ht="146.44999999999999" customHeight="1" x14ac:dyDescent="0.25">
      <c r="B39" s="194" t="s">
        <v>471</v>
      </c>
      <c r="C39" s="195" t="s">
        <v>577</v>
      </c>
      <c r="D39" s="177" t="s">
        <v>700</v>
      </c>
      <c r="E39" s="177" t="s">
        <v>534</v>
      </c>
      <c r="F39" s="234" t="s">
        <v>155</v>
      </c>
      <c r="G39" s="237">
        <v>45805</v>
      </c>
      <c r="H39" s="237">
        <v>46168</v>
      </c>
      <c r="I39" s="237" t="s">
        <v>196</v>
      </c>
      <c r="J39" s="237">
        <v>46185</v>
      </c>
    </row>
    <row r="40" spans="1:14" ht="94.9" customHeight="1" x14ac:dyDescent="0.25">
      <c r="B40" s="194" t="s">
        <v>471</v>
      </c>
      <c r="C40" s="299" t="s">
        <v>578</v>
      </c>
      <c r="D40" s="177" t="s">
        <v>700</v>
      </c>
      <c r="E40" s="188" t="s">
        <v>535</v>
      </c>
      <c r="F40" s="234" t="s">
        <v>155</v>
      </c>
      <c r="G40" s="237">
        <v>45805</v>
      </c>
      <c r="H40" s="237">
        <v>46168</v>
      </c>
      <c r="I40" s="237" t="s">
        <v>196</v>
      </c>
      <c r="J40" s="237">
        <v>46185</v>
      </c>
    </row>
    <row r="41" spans="1:14" ht="57.6" customHeight="1" x14ac:dyDescent="0.25">
      <c r="B41" s="194" t="s">
        <v>471</v>
      </c>
      <c r="C41" s="299" t="s">
        <v>579</v>
      </c>
      <c r="D41" s="188" t="s">
        <v>700</v>
      </c>
      <c r="E41" s="188" t="s">
        <v>535</v>
      </c>
      <c r="F41" s="272" t="s">
        <v>155</v>
      </c>
      <c r="G41" s="237">
        <v>45805</v>
      </c>
      <c r="H41" s="237">
        <v>46168</v>
      </c>
      <c r="I41" s="237" t="s">
        <v>196</v>
      </c>
      <c r="J41" s="237">
        <v>46185</v>
      </c>
    </row>
    <row r="42" spans="1:14" ht="307.89999999999998" customHeight="1" x14ac:dyDescent="0.25">
      <c r="B42" s="194" t="s">
        <v>471</v>
      </c>
      <c r="C42" s="195" t="s">
        <v>112</v>
      </c>
      <c r="D42" s="177" t="s">
        <v>697</v>
      </c>
      <c r="E42" s="177" t="s">
        <v>536</v>
      </c>
      <c r="F42" s="234" t="s">
        <v>158</v>
      </c>
      <c r="G42" s="237">
        <v>45819</v>
      </c>
      <c r="H42" s="237">
        <v>46183</v>
      </c>
      <c r="I42" s="237" t="s">
        <v>196</v>
      </c>
      <c r="J42" s="237">
        <v>46193</v>
      </c>
    </row>
    <row r="43" spans="1:14" ht="73.900000000000006" customHeight="1" x14ac:dyDescent="0.25">
      <c r="B43" s="194" t="s">
        <v>471</v>
      </c>
      <c r="C43" s="195" t="s">
        <v>581</v>
      </c>
      <c r="D43" s="177" t="s">
        <v>701</v>
      </c>
      <c r="E43" s="177" t="s">
        <v>537</v>
      </c>
      <c r="F43" s="234" t="s">
        <v>166</v>
      </c>
      <c r="G43" s="237">
        <v>45819</v>
      </c>
      <c r="H43" s="237">
        <v>46183</v>
      </c>
      <c r="I43" s="237" t="s">
        <v>196</v>
      </c>
      <c r="J43" s="237">
        <v>46193</v>
      </c>
    </row>
    <row r="44" spans="1:14" ht="65.45" customHeight="1" x14ac:dyDescent="0.25">
      <c r="B44" s="194" t="s">
        <v>471</v>
      </c>
      <c r="C44" s="195" t="s">
        <v>114</v>
      </c>
      <c r="D44" s="177" t="s">
        <v>378</v>
      </c>
      <c r="E44" s="177" t="s">
        <v>541</v>
      </c>
      <c r="F44" s="234" t="s">
        <v>196</v>
      </c>
      <c r="G44" s="237">
        <v>45828</v>
      </c>
      <c r="H44" s="237">
        <v>46248</v>
      </c>
      <c r="I44" s="237" t="s">
        <v>196</v>
      </c>
      <c r="J44" s="237">
        <v>46255</v>
      </c>
    </row>
  </sheetData>
  <autoFilter ref="A3:N3" xr:uid="{00000000-0001-0000-0400-000000000000}">
    <sortState xmlns:xlrd2="http://schemas.microsoft.com/office/spreadsheetml/2017/richdata2" ref="A4:N44">
      <sortCondition ref="I3"/>
    </sortState>
  </autoFilter>
  <mergeCells count="2">
    <mergeCell ref="B2:I2"/>
    <mergeCell ref="D1:J1"/>
  </mergeCells>
  <phoneticPr fontId="1" type="noConversion"/>
  <conditionalFormatting sqref="B1:C1">
    <cfRule type="containsText" dxfId="10" priority="3" operator="containsText" text="(Collection or Description)">
      <formula>NOT(ISERROR(SEARCH("(Collection or Description)",B1)))</formula>
    </cfRule>
  </conditionalFormatting>
  <conditionalFormatting sqref="B4:J44">
    <cfRule type="expression" priority="1" stopIfTrue="1">
      <formula>ISBLANK($C$1)</formula>
    </cfRule>
    <cfRule type="expression" dxfId="9" priority="2">
      <formula>SEARCH($C$1, $B4&amp;$C4)</formula>
    </cfRule>
  </conditionalFormatting>
  <pageMargins left="0.7" right="0.7" top="0.75" bottom="0.75" header="0.3" footer="0.3"/>
  <pageSetup scale="42" fitToHeight="0" orientation="landscape" r:id="rId1"/>
  <headerFooter>
    <oddFooter>&amp;C&amp;P of &amp;N&amp;RDate Printed: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3EE0A-1A20-4BAF-90EC-F130D8997AE1}">
  <sheetPr codeName="Sheet14"/>
  <dimension ref="A1:G150"/>
  <sheetViews>
    <sheetView topLeftCell="A140" workbookViewId="0">
      <selection activeCell="A145" sqref="A145:XFD145"/>
    </sheetView>
  </sheetViews>
  <sheetFormatPr defaultRowHeight="15" x14ac:dyDescent="0.25"/>
  <cols>
    <col min="1" max="3" width="25.85546875" customWidth="1"/>
    <col min="5" max="6" width="25.85546875" customWidth="1"/>
    <col min="7" max="7" width="16.85546875" customWidth="1"/>
  </cols>
  <sheetData>
    <row r="1" spans="1:7" ht="19.5" thickBot="1" x14ac:dyDescent="0.3">
      <c r="A1" s="353" t="s">
        <v>461</v>
      </c>
      <c r="B1" s="354"/>
      <c r="C1" s="265"/>
      <c r="E1" s="353" t="s">
        <v>462</v>
      </c>
      <c r="F1" s="354"/>
      <c r="G1" s="266"/>
    </row>
    <row r="2" spans="1:7" ht="75" x14ac:dyDescent="0.25">
      <c r="A2" s="84" t="s">
        <v>393</v>
      </c>
      <c r="B2" s="84" t="s">
        <v>425</v>
      </c>
      <c r="C2" s="265" t="s">
        <v>463</v>
      </c>
      <c r="E2" s="221" t="s">
        <v>393</v>
      </c>
      <c r="F2" s="222" t="s">
        <v>22</v>
      </c>
      <c r="G2" s="266" t="s">
        <v>465</v>
      </c>
    </row>
    <row r="3" spans="1:7" ht="157.5" x14ac:dyDescent="0.25">
      <c r="A3" s="94" t="s">
        <v>37</v>
      </c>
      <c r="B3" s="94" t="s">
        <v>225</v>
      </c>
      <c r="C3" s="94" t="s">
        <v>464</v>
      </c>
      <c r="E3" s="226" t="s">
        <v>456</v>
      </c>
      <c r="F3" s="177" t="s">
        <v>380</v>
      </c>
      <c r="G3" s="267" t="s">
        <v>464</v>
      </c>
    </row>
    <row r="4" spans="1:7" ht="31.5" x14ac:dyDescent="0.25">
      <c r="A4" s="94" t="s">
        <v>38</v>
      </c>
      <c r="B4" s="94" t="s">
        <v>230</v>
      </c>
      <c r="C4" s="94" t="s">
        <v>466</v>
      </c>
      <c r="E4" s="226" t="s">
        <v>372</v>
      </c>
      <c r="F4" s="235" t="s">
        <v>455</v>
      </c>
      <c r="G4" s="267" t="s">
        <v>464</v>
      </c>
    </row>
    <row r="5" spans="1:7" ht="157.5" x14ac:dyDescent="0.25">
      <c r="A5" s="94" t="s">
        <v>39</v>
      </c>
      <c r="B5" s="94" t="s">
        <v>232</v>
      </c>
      <c r="C5" s="94" t="s">
        <v>466</v>
      </c>
      <c r="E5" s="226" t="s">
        <v>456</v>
      </c>
      <c r="F5" s="177" t="s">
        <v>381</v>
      </c>
      <c r="G5" s="267" t="s">
        <v>464</v>
      </c>
    </row>
    <row r="6" spans="1:7" ht="189" x14ac:dyDescent="0.25">
      <c r="A6" s="94" t="s">
        <v>40</v>
      </c>
      <c r="B6" s="94" t="s">
        <v>236</v>
      </c>
      <c r="C6" s="94" t="s">
        <v>464</v>
      </c>
      <c r="E6" s="226" t="s">
        <v>204</v>
      </c>
      <c r="F6" s="177" t="s">
        <v>382</v>
      </c>
      <c r="G6" s="267" t="s">
        <v>467</v>
      </c>
    </row>
    <row r="7" spans="1:7" ht="157.5" x14ac:dyDescent="0.25">
      <c r="A7" s="94" t="s">
        <v>440</v>
      </c>
      <c r="B7" s="94" t="s">
        <v>459</v>
      </c>
      <c r="C7" s="94" t="s">
        <v>464</v>
      </c>
      <c r="E7" s="226" t="s">
        <v>456</v>
      </c>
      <c r="F7" s="177" t="s">
        <v>383</v>
      </c>
      <c r="G7" s="267" t="s">
        <v>464</v>
      </c>
    </row>
    <row r="8" spans="1:7" ht="63" x14ac:dyDescent="0.25">
      <c r="A8" s="94" t="s">
        <v>42</v>
      </c>
      <c r="B8" s="94" t="s">
        <v>241</v>
      </c>
      <c r="C8" s="94" t="s">
        <v>464</v>
      </c>
      <c r="E8" s="226" t="s">
        <v>76</v>
      </c>
      <c r="F8" s="177" t="s">
        <v>94</v>
      </c>
      <c r="G8" s="267" t="s">
        <v>464</v>
      </c>
    </row>
    <row r="9" spans="1:7" ht="173.25" x14ac:dyDescent="0.25">
      <c r="A9" s="94" t="s">
        <v>43</v>
      </c>
      <c r="B9" s="94" t="s">
        <v>243</v>
      </c>
      <c r="C9" s="94" t="s">
        <v>464</v>
      </c>
      <c r="E9" s="226" t="s">
        <v>456</v>
      </c>
      <c r="F9" s="178" t="s">
        <v>95</v>
      </c>
      <c r="G9" s="267" t="s">
        <v>464</v>
      </c>
    </row>
    <row r="10" spans="1:7" ht="94.5" x14ac:dyDescent="0.25">
      <c r="A10" s="94" t="s">
        <v>44</v>
      </c>
      <c r="B10" s="94" t="s">
        <v>384</v>
      </c>
      <c r="C10" s="94" t="s">
        <v>464</v>
      </c>
      <c r="E10" s="226" t="s">
        <v>76</v>
      </c>
      <c r="F10" s="177" t="s">
        <v>99</v>
      </c>
      <c r="G10" s="267" t="s">
        <v>464</v>
      </c>
    </row>
    <row r="11" spans="1:7" ht="47.25" x14ac:dyDescent="0.25">
      <c r="A11" s="94" t="s">
        <v>370</v>
      </c>
      <c r="B11" s="94" t="s">
        <v>125</v>
      </c>
      <c r="C11" s="94" t="s">
        <v>464</v>
      </c>
      <c r="E11" s="226" t="s">
        <v>76</v>
      </c>
      <c r="F11" s="177" t="s">
        <v>107</v>
      </c>
      <c r="G11" s="267" t="s">
        <v>464</v>
      </c>
    </row>
    <row r="12" spans="1:7" ht="31.5" x14ac:dyDescent="0.25">
      <c r="A12" s="94" t="s">
        <v>46</v>
      </c>
      <c r="B12" s="94" t="s">
        <v>252</v>
      </c>
      <c r="C12" s="94" t="s">
        <v>464</v>
      </c>
      <c r="E12" s="226" t="s">
        <v>76</v>
      </c>
      <c r="F12" s="258" t="s">
        <v>88</v>
      </c>
      <c r="G12" s="267" t="s">
        <v>464</v>
      </c>
    </row>
    <row r="13" spans="1:7" ht="47.25" x14ac:dyDescent="0.25">
      <c r="A13" s="94" t="s">
        <v>48</v>
      </c>
      <c r="B13" s="94" t="s">
        <v>185</v>
      </c>
      <c r="C13" s="94" t="s">
        <v>464</v>
      </c>
      <c r="E13" s="226" t="s">
        <v>76</v>
      </c>
      <c r="F13" s="238" t="s">
        <v>89</v>
      </c>
      <c r="G13" s="267" t="s">
        <v>464</v>
      </c>
    </row>
    <row r="14" spans="1:7" ht="110.25" x14ac:dyDescent="0.25">
      <c r="A14" s="94" t="s">
        <v>47</v>
      </c>
      <c r="B14" s="94" t="s">
        <v>389</v>
      </c>
      <c r="C14" s="94" t="s">
        <v>464</v>
      </c>
      <c r="E14" s="226" t="s">
        <v>76</v>
      </c>
      <c r="F14" s="238" t="s">
        <v>90</v>
      </c>
      <c r="G14" s="267" t="s">
        <v>464</v>
      </c>
    </row>
    <row r="15" spans="1:7" ht="31.5" x14ac:dyDescent="0.25">
      <c r="A15" s="94" t="s">
        <v>49</v>
      </c>
      <c r="B15" s="94" t="s">
        <v>311</v>
      </c>
      <c r="C15" s="94" t="s">
        <v>464</v>
      </c>
      <c r="E15" s="226" t="s">
        <v>76</v>
      </c>
      <c r="F15" s="238" t="s">
        <v>91</v>
      </c>
      <c r="G15" s="267" t="s">
        <v>464</v>
      </c>
    </row>
    <row r="16" spans="1:7" ht="31.5" x14ac:dyDescent="0.25">
      <c r="A16" s="94" t="s">
        <v>50</v>
      </c>
      <c r="B16" s="94" t="s">
        <v>257</v>
      </c>
      <c r="C16" s="94" t="s">
        <v>464</v>
      </c>
      <c r="E16" s="226" t="s">
        <v>76</v>
      </c>
      <c r="F16" s="238" t="s">
        <v>92</v>
      </c>
      <c r="G16" s="267" t="s">
        <v>464</v>
      </c>
    </row>
    <row r="17" spans="1:7" ht="47.25" x14ac:dyDescent="0.25">
      <c r="A17" s="94" t="s">
        <v>52</v>
      </c>
      <c r="B17" s="94" t="s">
        <v>260</v>
      </c>
      <c r="C17" s="94" t="s">
        <v>464</v>
      </c>
      <c r="E17" s="226" t="s">
        <v>76</v>
      </c>
      <c r="F17" s="238" t="s">
        <v>93</v>
      </c>
      <c r="G17" s="267" t="s">
        <v>464</v>
      </c>
    </row>
    <row r="18" spans="1:7" ht="31.5" x14ac:dyDescent="0.25">
      <c r="A18" s="94" t="s">
        <v>53</v>
      </c>
      <c r="B18" s="94" t="s">
        <v>264</v>
      </c>
      <c r="C18" s="94" t="s">
        <v>464</v>
      </c>
      <c r="E18" s="226" t="s">
        <v>76</v>
      </c>
      <c r="F18" s="238" t="s">
        <v>96</v>
      </c>
      <c r="G18" s="267" t="s">
        <v>464</v>
      </c>
    </row>
    <row r="19" spans="1:7" ht="31.5" x14ac:dyDescent="0.25">
      <c r="A19" s="239" t="s">
        <v>54</v>
      </c>
      <c r="B19" s="94" t="s">
        <v>267</v>
      </c>
      <c r="C19" s="94" t="s">
        <v>464</v>
      </c>
      <c r="E19" s="226" t="s">
        <v>76</v>
      </c>
      <c r="F19" s="238" t="s">
        <v>97</v>
      </c>
      <c r="G19" s="267" t="s">
        <v>464</v>
      </c>
    </row>
    <row r="20" spans="1:7" ht="31.5" x14ac:dyDescent="0.25">
      <c r="A20" s="94" t="s">
        <v>55</v>
      </c>
      <c r="B20" s="94" t="s">
        <v>272</v>
      </c>
      <c r="C20" s="94" t="s">
        <v>464</v>
      </c>
      <c r="E20" s="226" t="s">
        <v>76</v>
      </c>
      <c r="F20" s="238" t="s">
        <v>98</v>
      </c>
      <c r="G20" s="267" t="s">
        <v>464</v>
      </c>
    </row>
    <row r="21" spans="1:7" ht="31.5" x14ac:dyDescent="0.25">
      <c r="A21" s="94" t="s">
        <v>56</v>
      </c>
      <c r="B21" s="94" t="s">
        <v>225</v>
      </c>
      <c r="C21" s="94" t="s">
        <v>464</v>
      </c>
      <c r="E21" s="226" t="s">
        <v>76</v>
      </c>
      <c r="F21" s="238" t="s">
        <v>100</v>
      </c>
      <c r="G21" s="267" t="s">
        <v>464</v>
      </c>
    </row>
    <row r="22" spans="1:7" ht="110.25" x14ac:dyDescent="0.25">
      <c r="A22" s="94" t="s">
        <v>57</v>
      </c>
      <c r="B22" s="94" t="s">
        <v>230</v>
      </c>
      <c r="C22" s="94" t="s">
        <v>464</v>
      </c>
      <c r="E22" s="226" t="s">
        <v>76</v>
      </c>
      <c r="F22" s="238" t="s">
        <v>101</v>
      </c>
      <c r="G22" s="267" t="s">
        <v>464</v>
      </c>
    </row>
    <row r="23" spans="1:7" ht="78.75" x14ac:dyDescent="0.25">
      <c r="A23" s="94" t="s">
        <v>58</v>
      </c>
      <c r="B23" s="94" t="s">
        <v>232</v>
      </c>
      <c r="C23" s="94" t="s">
        <v>464</v>
      </c>
      <c r="E23" s="226" t="s">
        <v>76</v>
      </c>
      <c r="F23" s="238" t="s">
        <v>102</v>
      </c>
      <c r="G23" s="267" t="s">
        <v>464</v>
      </c>
    </row>
    <row r="24" spans="1:7" ht="78.75" x14ac:dyDescent="0.25">
      <c r="A24" s="94" t="s">
        <v>59</v>
      </c>
      <c r="B24" s="94" t="s">
        <v>236</v>
      </c>
      <c r="C24" s="94" t="s">
        <v>464</v>
      </c>
      <c r="E24" s="226" t="s">
        <v>76</v>
      </c>
      <c r="F24" s="238" t="s">
        <v>103</v>
      </c>
      <c r="G24" s="267" t="s">
        <v>464</v>
      </c>
    </row>
    <row r="25" spans="1:7" ht="94.5" x14ac:dyDescent="0.25">
      <c r="A25" s="94" t="s">
        <v>443</v>
      </c>
      <c r="B25" s="94" t="s">
        <v>239</v>
      </c>
      <c r="C25" s="94" t="s">
        <v>464</v>
      </c>
      <c r="E25" s="226" t="s">
        <v>76</v>
      </c>
      <c r="F25" s="238" t="s">
        <v>104</v>
      </c>
      <c r="G25" s="267" t="s">
        <v>464</v>
      </c>
    </row>
    <row r="26" spans="1:7" ht="78.75" x14ac:dyDescent="0.25">
      <c r="A26" s="94" t="s">
        <v>442</v>
      </c>
      <c r="B26" s="94" t="s">
        <v>373</v>
      </c>
      <c r="C26" s="94" t="s">
        <v>464</v>
      </c>
      <c r="E26" s="226" t="s">
        <v>76</v>
      </c>
      <c r="F26" s="238" t="s">
        <v>105</v>
      </c>
      <c r="G26" s="267" t="s">
        <v>464</v>
      </c>
    </row>
    <row r="27" spans="1:7" ht="78.75" x14ac:dyDescent="0.25">
      <c r="A27" s="94" t="s">
        <v>62</v>
      </c>
      <c r="B27" s="94" t="s">
        <v>185</v>
      </c>
      <c r="C27" s="94" t="s">
        <v>464</v>
      </c>
      <c r="E27" s="226" t="s">
        <v>76</v>
      </c>
      <c r="F27" s="238" t="s">
        <v>106</v>
      </c>
      <c r="G27" s="267" t="s">
        <v>464</v>
      </c>
    </row>
    <row r="28" spans="1:7" ht="31.5" x14ac:dyDescent="0.25">
      <c r="A28" s="94" t="s">
        <v>64</v>
      </c>
      <c r="B28" s="94" t="s">
        <v>278</v>
      </c>
      <c r="C28" s="94" t="s">
        <v>464</v>
      </c>
      <c r="E28" s="226" t="s">
        <v>76</v>
      </c>
      <c r="F28" s="238" t="s">
        <v>108</v>
      </c>
      <c r="G28" s="267" t="s">
        <v>464</v>
      </c>
    </row>
    <row r="29" spans="1:7" ht="78.75" x14ac:dyDescent="0.25">
      <c r="A29" s="94" t="s">
        <v>65</v>
      </c>
      <c r="B29" s="94" t="s">
        <v>282</v>
      </c>
      <c r="C29" s="94" t="s">
        <v>464</v>
      </c>
      <c r="E29" s="226" t="s">
        <v>76</v>
      </c>
      <c r="F29" s="238" t="s">
        <v>109</v>
      </c>
      <c r="G29" s="267" t="s">
        <v>464</v>
      </c>
    </row>
    <row r="30" spans="1:7" ht="31.5" x14ac:dyDescent="0.25">
      <c r="A30" s="94" t="s">
        <v>66</v>
      </c>
      <c r="B30" s="94" t="s">
        <v>284</v>
      </c>
      <c r="C30" s="94" t="s">
        <v>464</v>
      </c>
      <c r="E30" s="226" t="s">
        <v>76</v>
      </c>
      <c r="F30" s="238" t="s">
        <v>110</v>
      </c>
      <c r="G30" s="267" t="s">
        <v>464</v>
      </c>
    </row>
    <row r="31" spans="1:7" ht="31.5" x14ac:dyDescent="0.25">
      <c r="A31" s="94" t="s">
        <v>67</v>
      </c>
      <c r="B31" s="94" t="s">
        <v>286</v>
      </c>
      <c r="C31" s="94" t="s">
        <v>464</v>
      </c>
      <c r="E31" s="226" t="s">
        <v>76</v>
      </c>
      <c r="F31" s="238" t="s">
        <v>111</v>
      </c>
      <c r="G31" s="267" t="s">
        <v>464</v>
      </c>
    </row>
    <row r="32" spans="1:7" ht="47.25" x14ac:dyDescent="0.25">
      <c r="A32" s="94" t="s">
        <v>68</v>
      </c>
      <c r="B32" s="94" t="s">
        <v>185</v>
      </c>
      <c r="C32" s="94" t="s">
        <v>464</v>
      </c>
      <c r="E32" s="226" t="s">
        <v>40</v>
      </c>
      <c r="F32" s="178" t="s">
        <v>236</v>
      </c>
      <c r="G32" s="267" t="s">
        <v>464</v>
      </c>
    </row>
    <row r="33" spans="1:7" ht="31.5" x14ac:dyDescent="0.25">
      <c r="A33" s="94" t="s">
        <v>69</v>
      </c>
      <c r="B33" s="94" t="s">
        <v>290</v>
      </c>
      <c r="C33" s="94" t="s">
        <v>464</v>
      </c>
      <c r="E33" s="226" t="s">
        <v>38</v>
      </c>
      <c r="F33" s="94" t="s">
        <v>230</v>
      </c>
      <c r="G33" s="267" t="s">
        <v>464</v>
      </c>
    </row>
    <row r="34" spans="1:7" ht="94.5" x14ac:dyDescent="0.25">
      <c r="A34" s="94" t="s">
        <v>71</v>
      </c>
      <c r="B34" s="94" t="s">
        <v>292</v>
      </c>
      <c r="C34" s="94" t="s">
        <v>464</v>
      </c>
      <c r="E34" s="228" t="s">
        <v>39</v>
      </c>
      <c r="F34" s="178" t="s">
        <v>232</v>
      </c>
      <c r="G34" s="267" t="s">
        <v>464</v>
      </c>
    </row>
    <row r="35" spans="1:7" ht="47.25" x14ac:dyDescent="0.25">
      <c r="A35" s="94" t="s">
        <v>72</v>
      </c>
      <c r="B35" s="94" t="s">
        <v>295</v>
      </c>
      <c r="C35" s="94" t="s">
        <v>464</v>
      </c>
      <c r="E35" s="226" t="s">
        <v>440</v>
      </c>
      <c r="F35" s="226" t="s">
        <v>459</v>
      </c>
      <c r="G35" s="267" t="s">
        <v>464</v>
      </c>
    </row>
    <row r="36" spans="1:7" ht="47.25" x14ac:dyDescent="0.25">
      <c r="A36" s="94" t="s">
        <v>73</v>
      </c>
      <c r="B36" s="94" t="s">
        <v>297</v>
      </c>
      <c r="C36" s="94" t="s">
        <v>464</v>
      </c>
      <c r="E36" s="226" t="s">
        <v>37</v>
      </c>
      <c r="F36" s="226" t="s">
        <v>225</v>
      </c>
      <c r="G36" s="267" t="s">
        <v>464</v>
      </c>
    </row>
    <row r="37" spans="1:7" ht="63" x14ac:dyDescent="0.25">
      <c r="A37" s="94" t="s">
        <v>74</v>
      </c>
      <c r="B37" s="94" t="s">
        <v>300</v>
      </c>
      <c r="C37" s="94" t="s">
        <v>466</v>
      </c>
      <c r="E37" s="226" t="s">
        <v>42</v>
      </c>
      <c r="F37" s="226" t="s">
        <v>241</v>
      </c>
      <c r="G37" s="267" t="s">
        <v>464</v>
      </c>
    </row>
    <row r="38" spans="1:7" ht="47.25" x14ac:dyDescent="0.25">
      <c r="A38" s="94" t="s">
        <v>371</v>
      </c>
      <c r="B38" s="94" t="s">
        <v>126</v>
      </c>
      <c r="C38" s="94" t="s">
        <v>466</v>
      </c>
      <c r="E38" s="226" t="s">
        <v>43</v>
      </c>
      <c r="F38" s="226" t="s">
        <v>243</v>
      </c>
      <c r="G38" s="267" t="s">
        <v>464</v>
      </c>
    </row>
    <row r="39" spans="1:7" ht="94.5" x14ac:dyDescent="0.25">
      <c r="A39" s="94" t="s">
        <v>75</v>
      </c>
      <c r="B39" s="94" t="s">
        <v>303</v>
      </c>
      <c r="C39" s="94" t="s">
        <v>464</v>
      </c>
      <c r="E39" s="226" t="s">
        <v>44</v>
      </c>
      <c r="F39" s="226" t="s">
        <v>384</v>
      </c>
      <c r="G39" s="267" t="s">
        <v>464</v>
      </c>
    </row>
    <row r="40" spans="1:7" ht="110.25" x14ac:dyDescent="0.25">
      <c r="A40" s="94" t="s">
        <v>376</v>
      </c>
      <c r="B40" s="94" t="s">
        <v>305</v>
      </c>
      <c r="C40" s="94" t="s">
        <v>466</v>
      </c>
      <c r="E40" s="226" t="s">
        <v>370</v>
      </c>
      <c r="F40" s="226" t="s">
        <v>125</v>
      </c>
      <c r="G40" s="267" t="s">
        <v>464</v>
      </c>
    </row>
    <row r="41" spans="1:7" ht="31.5" x14ac:dyDescent="0.25">
      <c r="A41" s="94" t="s">
        <v>77</v>
      </c>
      <c r="B41" s="96" t="s">
        <v>185</v>
      </c>
      <c r="C41" s="96" t="s">
        <v>464</v>
      </c>
      <c r="E41" s="226" t="s">
        <v>46</v>
      </c>
      <c r="F41" s="226" t="s">
        <v>252</v>
      </c>
      <c r="G41" s="267" t="s">
        <v>464</v>
      </c>
    </row>
    <row r="42" spans="1:7" ht="31.5" x14ac:dyDescent="0.25">
      <c r="A42" s="94" t="s">
        <v>78</v>
      </c>
      <c r="B42" s="94" t="s">
        <v>308</v>
      </c>
      <c r="C42" s="96" t="s">
        <v>464</v>
      </c>
      <c r="E42" s="226" t="s">
        <v>48</v>
      </c>
      <c r="F42" s="226" t="s">
        <v>185</v>
      </c>
      <c r="G42" s="267" t="s">
        <v>464</v>
      </c>
    </row>
    <row r="43" spans="1:7" ht="110.25" x14ac:dyDescent="0.25">
      <c r="A43" s="94" t="s">
        <v>79</v>
      </c>
      <c r="B43" s="94" t="s">
        <v>309</v>
      </c>
      <c r="C43" s="94" t="s">
        <v>464</v>
      </c>
      <c r="E43" s="226" t="s">
        <v>47</v>
      </c>
      <c r="F43" s="226" t="s">
        <v>389</v>
      </c>
      <c r="G43" s="267" t="s">
        <v>464</v>
      </c>
    </row>
    <row r="44" spans="1:7" ht="31.5" x14ac:dyDescent="0.25">
      <c r="A44" s="94" t="s">
        <v>80</v>
      </c>
      <c r="B44" s="94" t="s">
        <v>313</v>
      </c>
      <c r="C44" s="94" t="s">
        <v>464</v>
      </c>
      <c r="E44" s="226" t="s">
        <v>49</v>
      </c>
      <c r="F44" s="226" t="s">
        <v>311</v>
      </c>
      <c r="G44" s="267" t="s">
        <v>464</v>
      </c>
    </row>
    <row r="45" spans="1:7" ht="31.5" x14ac:dyDescent="0.25">
      <c r="A45" s="94" t="s">
        <v>76</v>
      </c>
      <c r="B45" s="94" t="s">
        <v>114</v>
      </c>
      <c r="C45" s="94" t="s">
        <v>466</v>
      </c>
      <c r="E45" s="226" t="s">
        <v>50</v>
      </c>
      <c r="F45" s="226" t="s">
        <v>257</v>
      </c>
      <c r="G45" s="267" t="s">
        <v>464</v>
      </c>
    </row>
    <row r="46" spans="1:7" ht="31.5" x14ac:dyDescent="0.25">
      <c r="A46" s="94" t="s">
        <v>76</v>
      </c>
      <c r="B46" s="94" t="s">
        <v>112</v>
      </c>
      <c r="C46" s="94" t="s">
        <v>466</v>
      </c>
      <c r="E46" s="226" t="s">
        <v>62</v>
      </c>
      <c r="F46" s="226" t="s">
        <v>185</v>
      </c>
      <c r="G46" s="267" t="s">
        <v>464</v>
      </c>
    </row>
    <row r="47" spans="1:7" ht="78.75" x14ac:dyDescent="0.25">
      <c r="A47" s="94" t="s">
        <v>76</v>
      </c>
      <c r="B47" s="94" t="s">
        <v>113</v>
      </c>
      <c r="C47" s="94" t="s">
        <v>466</v>
      </c>
      <c r="E47" s="226" t="s">
        <v>66</v>
      </c>
      <c r="F47" s="226" t="s">
        <v>284</v>
      </c>
      <c r="G47" s="267" t="s">
        <v>464</v>
      </c>
    </row>
    <row r="48" spans="1:7" ht="94.5" x14ac:dyDescent="0.25">
      <c r="A48" s="94" t="s">
        <v>76</v>
      </c>
      <c r="B48" s="94" t="s">
        <v>104</v>
      </c>
      <c r="C48" s="94" t="s">
        <v>464</v>
      </c>
      <c r="E48" s="226" t="s">
        <v>52</v>
      </c>
      <c r="F48" s="226" t="s">
        <v>260</v>
      </c>
      <c r="G48" s="267" t="s">
        <v>464</v>
      </c>
    </row>
    <row r="49" spans="1:7" ht="78.75" x14ac:dyDescent="0.25">
      <c r="A49" s="94" t="s">
        <v>76</v>
      </c>
      <c r="B49" s="94" t="s">
        <v>105</v>
      </c>
      <c r="C49" s="94" t="s">
        <v>464</v>
      </c>
      <c r="E49" s="226" t="s">
        <v>64</v>
      </c>
      <c r="F49" s="226" t="s">
        <v>278</v>
      </c>
      <c r="G49" s="267" t="s">
        <v>464</v>
      </c>
    </row>
    <row r="50" spans="1:7" ht="78.75" x14ac:dyDescent="0.25">
      <c r="A50" s="94" t="s">
        <v>76</v>
      </c>
      <c r="B50" s="94" t="s">
        <v>106</v>
      </c>
      <c r="C50" s="94" t="s">
        <v>464</v>
      </c>
      <c r="E50" s="226" t="s">
        <v>65</v>
      </c>
      <c r="F50" s="226" t="s">
        <v>282</v>
      </c>
      <c r="G50" s="267" t="s">
        <v>464</v>
      </c>
    </row>
    <row r="51" spans="1:7" ht="47.25" x14ac:dyDescent="0.25">
      <c r="A51" s="94" t="s">
        <v>76</v>
      </c>
      <c r="B51" s="94" t="s">
        <v>107</v>
      </c>
      <c r="C51" s="94" t="s">
        <v>464</v>
      </c>
      <c r="E51" s="228" t="s">
        <v>67</v>
      </c>
      <c r="F51" s="226" t="s">
        <v>286</v>
      </c>
      <c r="G51" s="267" t="s">
        <v>464</v>
      </c>
    </row>
    <row r="52" spans="1:7" ht="31.5" x14ac:dyDescent="0.25">
      <c r="A52" s="94" t="s">
        <v>76</v>
      </c>
      <c r="B52" s="94" t="s">
        <v>108</v>
      </c>
      <c r="C52" s="94" t="s">
        <v>464</v>
      </c>
      <c r="E52" s="228" t="s">
        <v>68</v>
      </c>
      <c r="F52" s="226" t="s">
        <v>185</v>
      </c>
      <c r="G52" s="267" t="s">
        <v>464</v>
      </c>
    </row>
    <row r="53" spans="1:7" ht="78.75" x14ac:dyDescent="0.25">
      <c r="A53" s="94" t="s">
        <v>76</v>
      </c>
      <c r="B53" s="94" t="s">
        <v>109</v>
      </c>
      <c r="C53" s="94" t="s">
        <v>464</v>
      </c>
      <c r="E53" s="228" t="s">
        <v>69</v>
      </c>
      <c r="F53" s="226" t="s">
        <v>290</v>
      </c>
      <c r="G53" s="267" t="s">
        <v>464</v>
      </c>
    </row>
    <row r="54" spans="1:7" ht="47.25" x14ac:dyDescent="0.25">
      <c r="A54" s="94" t="s">
        <v>76</v>
      </c>
      <c r="B54" s="94" t="s">
        <v>110</v>
      </c>
      <c r="C54" s="94" t="s">
        <v>464</v>
      </c>
      <c r="E54" s="228" t="s">
        <v>75</v>
      </c>
      <c r="F54" s="226" t="s">
        <v>303</v>
      </c>
      <c r="G54" s="267" t="s">
        <v>464</v>
      </c>
    </row>
    <row r="55" spans="1:7" ht="94.5" x14ac:dyDescent="0.25">
      <c r="A55" s="94" t="s">
        <v>76</v>
      </c>
      <c r="B55" s="94" t="s">
        <v>111</v>
      </c>
      <c r="C55" s="94" t="s">
        <v>464</v>
      </c>
      <c r="E55" s="228" t="s">
        <v>71</v>
      </c>
      <c r="F55" s="226" t="s">
        <v>292</v>
      </c>
      <c r="G55" s="267" t="s">
        <v>464</v>
      </c>
    </row>
    <row r="56" spans="1:7" ht="31.5" x14ac:dyDescent="0.25">
      <c r="A56" s="94" t="s">
        <v>76</v>
      </c>
      <c r="B56" s="94" t="s">
        <v>99</v>
      </c>
      <c r="C56" s="94" t="s">
        <v>464</v>
      </c>
      <c r="E56" s="228" t="s">
        <v>72</v>
      </c>
      <c r="F56" s="226" t="s">
        <v>295</v>
      </c>
      <c r="G56" s="267" t="s">
        <v>464</v>
      </c>
    </row>
    <row r="57" spans="1:7" ht="47.25" x14ac:dyDescent="0.25">
      <c r="A57" s="94" t="s">
        <v>76</v>
      </c>
      <c r="B57" s="94" t="s">
        <v>100</v>
      </c>
      <c r="C57" s="94" t="s">
        <v>464</v>
      </c>
      <c r="E57" s="228" t="s">
        <v>73</v>
      </c>
      <c r="F57" s="226" t="s">
        <v>297</v>
      </c>
      <c r="G57" s="267" t="s">
        <v>464</v>
      </c>
    </row>
    <row r="58" spans="1:7" ht="110.25" x14ac:dyDescent="0.25">
      <c r="A58" s="94" t="s">
        <v>76</v>
      </c>
      <c r="B58" s="94" t="s">
        <v>101</v>
      </c>
      <c r="C58" s="94" t="s">
        <v>464</v>
      </c>
      <c r="E58" s="226" t="s">
        <v>53</v>
      </c>
      <c r="F58" s="226" t="s">
        <v>264</v>
      </c>
      <c r="G58" s="267" t="s">
        <v>464</v>
      </c>
    </row>
    <row r="59" spans="1:7" ht="78.75" x14ac:dyDescent="0.25">
      <c r="A59" s="94" t="s">
        <v>76</v>
      </c>
      <c r="B59" s="94" t="s">
        <v>102</v>
      </c>
      <c r="C59" s="94" t="s">
        <v>464</v>
      </c>
      <c r="E59" s="226" t="s">
        <v>54</v>
      </c>
      <c r="F59" s="226" t="s">
        <v>267</v>
      </c>
      <c r="G59" s="267" t="s">
        <v>464</v>
      </c>
    </row>
    <row r="60" spans="1:7" ht="78.75" x14ac:dyDescent="0.25">
      <c r="A60" s="94" t="s">
        <v>76</v>
      </c>
      <c r="B60" s="94" t="s">
        <v>103</v>
      </c>
      <c r="C60" s="94" t="s">
        <v>464</v>
      </c>
      <c r="E60" s="226" t="s">
        <v>55</v>
      </c>
      <c r="F60" s="226" t="s">
        <v>272</v>
      </c>
      <c r="G60" s="267" t="s">
        <v>464</v>
      </c>
    </row>
    <row r="61" spans="1:7" ht="31.5" x14ac:dyDescent="0.25">
      <c r="A61" s="94" t="s">
        <v>76</v>
      </c>
      <c r="B61" s="94" t="s">
        <v>97</v>
      </c>
      <c r="C61" s="94" t="s">
        <v>464</v>
      </c>
      <c r="E61" s="228" t="s">
        <v>77</v>
      </c>
      <c r="F61" s="226" t="s">
        <v>185</v>
      </c>
      <c r="G61" s="267" t="s">
        <v>464</v>
      </c>
    </row>
    <row r="62" spans="1:7" ht="31.5" x14ac:dyDescent="0.25">
      <c r="A62" s="94" t="s">
        <v>76</v>
      </c>
      <c r="B62" s="94" t="s">
        <v>98</v>
      </c>
      <c r="C62" s="94" t="s">
        <v>464</v>
      </c>
      <c r="E62" s="229" t="s">
        <v>78</v>
      </c>
      <c r="F62" s="226" t="s">
        <v>308</v>
      </c>
      <c r="G62" s="267" t="s">
        <v>464</v>
      </c>
    </row>
    <row r="63" spans="1:7" ht="173.25" x14ac:dyDescent="0.25">
      <c r="A63" s="94" t="s">
        <v>456</v>
      </c>
      <c r="B63" s="94" t="s">
        <v>95</v>
      </c>
      <c r="C63" s="94" t="s">
        <v>464</v>
      </c>
      <c r="E63" s="229" t="s">
        <v>79</v>
      </c>
      <c r="F63" s="226" t="s">
        <v>309</v>
      </c>
      <c r="G63" s="267" t="s">
        <v>464</v>
      </c>
    </row>
    <row r="64" spans="1:7" ht="31.5" x14ac:dyDescent="0.25">
      <c r="A64" s="94" t="s">
        <v>76</v>
      </c>
      <c r="B64" s="94" t="s">
        <v>96</v>
      </c>
      <c r="C64" s="94" t="s">
        <v>464</v>
      </c>
      <c r="E64" s="226" t="s">
        <v>80</v>
      </c>
      <c r="F64" s="226" t="s">
        <v>313</v>
      </c>
      <c r="G64" s="267" t="s">
        <v>464</v>
      </c>
    </row>
    <row r="65" spans="1:7" ht="31.5" x14ac:dyDescent="0.25">
      <c r="A65" s="94" t="s">
        <v>76</v>
      </c>
      <c r="B65" s="94" t="s">
        <v>92</v>
      </c>
      <c r="C65" s="94" t="s">
        <v>464</v>
      </c>
      <c r="E65" s="229" t="s">
        <v>57</v>
      </c>
      <c r="F65" s="226" t="s">
        <v>230</v>
      </c>
      <c r="G65" s="267" t="s">
        <v>464</v>
      </c>
    </row>
    <row r="66" spans="1:7" ht="31.5" x14ac:dyDescent="0.25">
      <c r="A66" s="94" t="s">
        <v>76</v>
      </c>
      <c r="B66" s="94" t="s">
        <v>93</v>
      </c>
      <c r="C66" s="94" t="s">
        <v>464</v>
      </c>
      <c r="E66" s="229" t="s">
        <v>58</v>
      </c>
      <c r="F66" s="226" t="s">
        <v>232</v>
      </c>
      <c r="G66" s="267" t="s">
        <v>464</v>
      </c>
    </row>
    <row r="67" spans="1:7" ht="63" x14ac:dyDescent="0.25">
      <c r="A67" s="94" t="s">
        <v>76</v>
      </c>
      <c r="B67" s="94" t="s">
        <v>94</v>
      </c>
      <c r="C67" s="94" t="s">
        <v>464</v>
      </c>
      <c r="E67" s="229" t="s">
        <v>443</v>
      </c>
      <c r="F67" s="226" t="s">
        <v>239</v>
      </c>
      <c r="G67" s="267" t="s">
        <v>464</v>
      </c>
    </row>
    <row r="68" spans="1:7" ht="47.25" x14ac:dyDescent="0.25">
      <c r="A68" s="94" t="s">
        <v>76</v>
      </c>
      <c r="B68" s="94" t="s">
        <v>90</v>
      </c>
      <c r="C68" s="94" t="s">
        <v>464</v>
      </c>
      <c r="E68" s="229" t="s">
        <v>59</v>
      </c>
      <c r="F68" s="226" t="s">
        <v>236</v>
      </c>
      <c r="G68" s="267" t="s">
        <v>464</v>
      </c>
    </row>
    <row r="69" spans="1:7" ht="31.5" x14ac:dyDescent="0.25">
      <c r="A69" s="94" t="s">
        <v>76</v>
      </c>
      <c r="B69" s="94" t="s">
        <v>91</v>
      </c>
      <c r="C69" s="94" t="s">
        <v>464</v>
      </c>
      <c r="E69" s="229" t="s">
        <v>56</v>
      </c>
      <c r="F69" s="226" t="s">
        <v>225</v>
      </c>
      <c r="G69" s="267" t="s">
        <v>464</v>
      </c>
    </row>
    <row r="70" spans="1:7" ht="157.5" x14ac:dyDescent="0.25">
      <c r="A70" s="94" t="s">
        <v>456</v>
      </c>
      <c r="B70" s="94" t="s">
        <v>383</v>
      </c>
      <c r="C70" s="94" t="s">
        <v>464</v>
      </c>
    </row>
    <row r="71" spans="1:7" ht="189" x14ac:dyDescent="0.25">
      <c r="A71" s="94" t="s">
        <v>204</v>
      </c>
      <c r="B71" s="94" t="s">
        <v>382</v>
      </c>
      <c r="C71" s="94" t="s">
        <v>464</v>
      </c>
    </row>
    <row r="72" spans="1:7" ht="47.25" x14ac:dyDescent="0.25">
      <c r="A72" s="94" t="s">
        <v>76</v>
      </c>
      <c r="B72" s="94" t="s">
        <v>89</v>
      </c>
      <c r="C72" s="94" t="s">
        <v>464</v>
      </c>
    </row>
    <row r="73" spans="1:7" ht="31.5" x14ac:dyDescent="0.25">
      <c r="A73" s="94" t="s">
        <v>76</v>
      </c>
      <c r="B73" s="94" t="s">
        <v>88</v>
      </c>
      <c r="C73" s="94" t="s">
        <v>464</v>
      </c>
    </row>
    <row r="74" spans="1:7" ht="157.5" x14ac:dyDescent="0.25">
      <c r="A74" s="94" t="s">
        <v>456</v>
      </c>
      <c r="B74" s="94" t="s">
        <v>381</v>
      </c>
      <c r="C74" s="94" t="s">
        <v>464</v>
      </c>
    </row>
    <row r="75" spans="1:7" ht="157.5" x14ac:dyDescent="0.25">
      <c r="A75" s="94" t="s">
        <v>456</v>
      </c>
      <c r="B75" s="94" t="s">
        <v>380</v>
      </c>
      <c r="C75" s="94" t="s">
        <v>464</v>
      </c>
    </row>
    <row r="78" spans="1:7" ht="30" x14ac:dyDescent="0.25">
      <c r="B78" s="268" t="s">
        <v>93</v>
      </c>
      <c r="C78" s="268" t="s">
        <v>93</v>
      </c>
    </row>
    <row r="79" spans="1:7" ht="45" x14ac:dyDescent="0.25">
      <c r="B79" s="268" t="s">
        <v>89</v>
      </c>
      <c r="C79" s="268" t="s">
        <v>89</v>
      </c>
    </row>
    <row r="80" spans="1:7" x14ac:dyDescent="0.25">
      <c r="B80" s="268" t="s">
        <v>311</v>
      </c>
      <c r="C80" s="268" t="s">
        <v>311</v>
      </c>
    </row>
    <row r="81" spans="2:3" ht="30" x14ac:dyDescent="0.25">
      <c r="B81" s="268" t="s">
        <v>272</v>
      </c>
      <c r="C81" s="268" t="s">
        <v>272</v>
      </c>
    </row>
    <row r="82" spans="2:3" ht="30" x14ac:dyDescent="0.25">
      <c r="B82" s="268" t="s">
        <v>225</v>
      </c>
      <c r="C82" s="268" t="s">
        <v>225</v>
      </c>
    </row>
    <row r="83" spans="2:3" ht="30" x14ac:dyDescent="0.25">
      <c r="B83" s="268" t="s">
        <v>225</v>
      </c>
      <c r="C83" s="268" t="s">
        <v>225</v>
      </c>
    </row>
    <row r="84" spans="2:3" ht="45" x14ac:dyDescent="0.25">
      <c r="B84" s="268" t="s">
        <v>125</v>
      </c>
      <c r="C84" s="268" t="s">
        <v>125</v>
      </c>
    </row>
    <row r="85" spans="2:3" ht="45" x14ac:dyDescent="0.25">
      <c r="B85" s="268" t="s">
        <v>260</v>
      </c>
      <c r="C85" s="268" t="s">
        <v>260</v>
      </c>
    </row>
    <row r="86" spans="2:3" x14ac:dyDescent="0.25">
      <c r="B86" s="268" t="s">
        <v>290</v>
      </c>
      <c r="C86" s="268" t="s">
        <v>290</v>
      </c>
    </row>
    <row r="87" spans="2:3" x14ac:dyDescent="0.25">
      <c r="B87" s="268" t="s">
        <v>282</v>
      </c>
      <c r="C87" s="268" t="s">
        <v>282</v>
      </c>
    </row>
    <row r="88" spans="2:3" x14ac:dyDescent="0.25">
      <c r="B88" s="268" t="s">
        <v>126</v>
      </c>
      <c r="C88" s="268" t="s">
        <v>126</v>
      </c>
    </row>
    <row r="89" spans="2:3" ht="30" x14ac:dyDescent="0.25">
      <c r="B89" s="268" t="s">
        <v>97</v>
      </c>
      <c r="C89" s="268" t="s">
        <v>97</v>
      </c>
    </row>
    <row r="90" spans="2:3" ht="30" x14ac:dyDescent="0.25">
      <c r="B90" s="268" t="s">
        <v>114</v>
      </c>
      <c r="C90" s="268" t="s">
        <v>114</v>
      </c>
    </row>
    <row r="91" spans="2:3" x14ac:dyDescent="0.25">
      <c r="B91" s="268" t="s">
        <v>278</v>
      </c>
      <c r="C91" s="268" t="s">
        <v>278</v>
      </c>
    </row>
    <row r="92" spans="2:3" ht="30" x14ac:dyDescent="0.25">
      <c r="B92" s="268" t="s">
        <v>111</v>
      </c>
      <c r="C92" s="268" t="s">
        <v>111</v>
      </c>
    </row>
    <row r="93" spans="2:3" ht="75" x14ac:dyDescent="0.25">
      <c r="B93" s="268" t="s">
        <v>109</v>
      </c>
      <c r="C93" s="268" t="s">
        <v>109</v>
      </c>
    </row>
    <row r="94" spans="2:3" ht="75" x14ac:dyDescent="0.25">
      <c r="B94" s="268" t="s">
        <v>113</v>
      </c>
      <c r="C94" s="268" t="s">
        <v>113</v>
      </c>
    </row>
    <row r="95" spans="2:3" ht="45" x14ac:dyDescent="0.25">
      <c r="B95" s="268" t="s">
        <v>241</v>
      </c>
      <c r="C95" s="268" t="s">
        <v>241</v>
      </c>
    </row>
    <row r="96" spans="2:3" ht="30" x14ac:dyDescent="0.25">
      <c r="B96" s="268" t="s">
        <v>232</v>
      </c>
      <c r="C96" s="268" t="s">
        <v>232</v>
      </c>
    </row>
    <row r="97" spans="2:3" ht="30" x14ac:dyDescent="0.25">
      <c r="B97" s="268" t="s">
        <v>232</v>
      </c>
      <c r="C97" s="268" t="s">
        <v>232</v>
      </c>
    </row>
    <row r="98" spans="2:3" x14ac:dyDescent="0.25">
      <c r="B98" s="268" t="s">
        <v>267</v>
      </c>
      <c r="C98" s="268" t="s">
        <v>267</v>
      </c>
    </row>
    <row r="99" spans="2:3" ht="30" x14ac:dyDescent="0.25">
      <c r="B99" s="268" t="s">
        <v>98</v>
      </c>
      <c r="C99" s="268" t="s">
        <v>98</v>
      </c>
    </row>
    <row r="100" spans="2:3" ht="30" x14ac:dyDescent="0.25">
      <c r="B100" s="268" t="s">
        <v>100</v>
      </c>
      <c r="C100" s="268" t="s">
        <v>100</v>
      </c>
    </row>
    <row r="101" spans="2:3" ht="105" x14ac:dyDescent="0.25">
      <c r="B101" s="268" t="s">
        <v>389</v>
      </c>
      <c r="C101" s="268" t="s">
        <v>389</v>
      </c>
    </row>
    <row r="102" spans="2:3" x14ac:dyDescent="0.25">
      <c r="B102" s="268" t="s">
        <v>185</v>
      </c>
      <c r="C102" s="268" t="s">
        <v>185</v>
      </c>
    </row>
    <row r="103" spans="2:3" x14ac:dyDescent="0.25">
      <c r="B103" s="268" t="s">
        <v>185</v>
      </c>
      <c r="C103" s="268" t="s">
        <v>185</v>
      </c>
    </row>
    <row r="104" spans="2:3" x14ac:dyDescent="0.25">
      <c r="B104" s="268" t="s">
        <v>185</v>
      </c>
      <c r="C104" s="268" t="s">
        <v>185</v>
      </c>
    </row>
    <row r="105" spans="2:3" x14ac:dyDescent="0.25">
      <c r="B105" s="268" t="s">
        <v>185</v>
      </c>
      <c r="C105" s="268" t="s">
        <v>185</v>
      </c>
    </row>
    <row r="106" spans="2:3" ht="105" x14ac:dyDescent="0.25">
      <c r="B106" s="268" t="s">
        <v>101</v>
      </c>
      <c r="C106" s="268" t="s">
        <v>101</v>
      </c>
    </row>
    <row r="107" spans="2:3" ht="75" x14ac:dyDescent="0.25">
      <c r="B107" s="268" t="s">
        <v>104</v>
      </c>
      <c r="C107" s="268" t="s">
        <v>104</v>
      </c>
    </row>
    <row r="108" spans="2:3" ht="75" x14ac:dyDescent="0.25">
      <c r="B108" s="268" t="s">
        <v>102</v>
      </c>
      <c r="C108" s="268" t="s">
        <v>102</v>
      </c>
    </row>
    <row r="109" spans="2:3" ht="75" x14ac:dyDescent="0.25">
      <c r="B109" s="268" t="s">
        <v>105</v>
      </c>
      <c r="C109" s="268" t="s">
        <v>105</v>
      </c>
    </row>
    <row r="110" spans="2:3" ht="75" x14ac:dyDescent="0.25">
      <c r="B110" s="268" t="s">
        <v>103</v>
      </c>
      <c r="C110" s="268" t="s">
        <v>103</v>
      </c>
    </row>
    <row r="111" spans="2:3" ht="75" x14ac:dyDescent="0.25">
      <c r="B111" s="268" t="s">
        <v>106</v>
      </c>
      <c r="C111" s="268" t="s">
        <v>106</v>
      </c>
    </row>
    <row r="112" spans="2:3" x14ac:dyDescent="0.25">
      <c r="B112" s="268" t="s">
        <v>90</v>
      </c>
      <c r="C112" s="268" t="s">
        <v>90</v>
      </c>
    </row>
    <row r="113" spans="2:3" x14ac:dyDescent="0.25">
      <c r="B113" s="268" t="s">
        <v>284</v>
      </c>
      <c r="C113" s="268" t="s">
        <v>284</v>
      </c>
    </row>
    <row r="114" spans="2:3" ht="150" x14ac:dyDescent="0.25">
      <c r="B114" s="268" t="s">
        <v>380</v>
      </c>
      <c r="C114" s="268" t="s">
        <v>380</v>
      </c>
    </row>
    <row r="115" spans="2:3" ht="150" x14ac:dyDescent="0.25">
      <c r="B115" s="268" t="s">
        <v>381</v>
      </c>
      <c r="C115" s="268" t="s">
        <v>381</v>
      </c>
    </row>
    <row r="116" spans="2:3" ht="150" x14ac:dyDescent="0.25">
      <c r="B116" s="268" t="s">
        <v>383</v>
      </c>
      <c r="C116" s="268" t="s">
        <v>383</v>
      </c>
    </row>
    <row r="117" spans="2:3" ht="165" x14ac:dyDescent="0.25">
      <c r="B117" s="268" t="s">
        <v>95</v>
      </c>
      <c r="C117" s="268" t="s">
        <v>95</v>
      </c>
    </row>
    <row r="118" spans="2:3" ht="180" x14ac:dyDescent="0.25">
      <c r="B118" s="268" t="s">
        <v>382</v>
      </c>
      <c r="C118" s="268" t="s">
        <v>382</v>
      </c>
    </row>
    <row r="119" spans="2:3" ht="30" x14ac:dyDescent="0.25">
      <c r="B119" s="268" t="s">
        <v>94</v>
      </c>
      <c r="C119" s="268" t="s">
        <v>94</v>
      </c>
    </row>
    <row r="120" spans="2:3" ht="30" x14ac:dyDescent="0.25">
      <c r="B120" s="268" t="s">
        <v>99</v>
      </c>
      <c r="C120" s="268" t="s">
        <v>99</v>
      </c>
    </row>
    <row r="121" spans="2:3" ht="45" x14ac:dyDescent="0.25">
      <c r="B121" s="268" t="s">
        <v>107</v>
      </c>
      <c r="C121" s="268" t="s">
        <v>107</v>
      </c>
    </row>
    <row r="122" spans="2:3" x14ac:dyDescent="0.25">
      <c r="B122" s="268" t="s">
        <v>309</v>
      </c>
      <c r="C122" s="268" t="s">
        <v>309</v>
      </c>
    </row>
    <row r="123" spans="2:3" x14ac:dyDescent="0.25">
      <c r="B123" s="268" t="s">
        <v>313</v>
      </c>
      <c r="C123" s="268" t="s">
        <v>313</v>
      </c>
    </row>
    <row r="124" spans="2:3" ht="30" x14ac:dyDescent="0.25">
      <c r="B124" s="268" t="s">
        <v>286</v>
      </c>
      <c r="C124" s="268" t="s">
        <v>286</v>
      </c>
    </row>
    <row r="125" spans="2:3" ht="30" x14ac:dyDescent="0.25">
      <c r="B125" s="268" t="s">
        <v>308</v>
      </c>
      <c r="C125" s="268" t="s">
        <v>308</v>
      </c>
    </row>
    <row r="126" spans="2:3" ht="30" x14ac:dyDescent="0.25">
      <c r="B126" s="268" t="s">
        <v>257</v>
      </c>
      <c r="C126" s="268" t="s">
        <v>257</v>
      </c>
    </row>
    <row r="127" spans="2:3" ht="45" x14ac:dyDescent="0.25">
      <c r="B127" s="268" t="s">
        <v>243</v>
      </c>
      <c r="C127" s="268" t="s">
        <v>243</v>
      </c>
    </row>
    <row r="128" spans="2:3" ht="30" x14ac:dyDescent="0.25">
      <c r="B128" s="268" t="s">
        <v>264</v>
      </c>
      <c r="C128" s="268" t="s">
        <v>264</v>
      </c>
    </row>
    <row r="129" spans="2:3" x14ac:dyDescent="0.25">
      <c r="B129" s="268" t="s">
        <v>96</v>
      </c>
      <c r="C129" s="268" t="s">
        <v>96</v>
      </c>
    </row>
    <row r="130" spans="2:3" ht="30" x14ac:dyDescent="0.25">
      <c r="B130" s="268" t="s">
        <v>108</v>
      </c>
      <c r="C130" s="268" t="s">
        <v>108</v>
      </c>
    </row>
    <row r="131" spans="2:3" ht="30" x14ac:dyDescent="0.25">
      <c r="B131" s="268" t="s">
        <v>112</v>
      </c>
      <c r="C131" s="268" t="s">
        <v>112</v>
      </c>
    </row>
    <row r="132" spans="2:3" x14ac:dyDescent="0.25">
      <c r="B132" s="268" t="s">
        <v>300</v>
      </c>
      <c r="C132" s="268" t="s">
        <v>300</v>
      </c>
    </row>
    <row r="133" spans="2:3" ht="30" x14ac:dyDescent="0.25">
      <c r="B133" s="268" t="s">
        <v>295</v>
      </c>
      <c r="C133" s="268" t="s">
        <v>295</v>
      </c>
    </row>
    <row r="134" spans="2:3" ht="90" x14ac:dyDescent="0.25">
      <c r="B134" s="268" t="s">
        <v>292</v>
      </c>
      <c r="C134" s="268" t="s">
        <v>292</v>
      </c>
    </row>
    <row r="135" spans="2:3" ht="45" x14ac:dyDescent="0.25">
      <c r="B135" s="268" t="s">
        <v>297</v>
      </c>
      <c r="C135" s="268" t="s">
        <v>297</v>
      </c>
    </row>
    <row r="136" spans="2:3" ht="45" x14ac:dyDescent="0.25">
      <c r="B136" s="268" t="s">
        <v>303</v>
      </c>
      <c r="C136" s="268" t="s">
        <v>303</v>
      </c>
    </row>
    <row r="137" spans="2:3" ht="90" x14ac:dyDescent="0.25">
      <c r="B137" s="268" t="s">
        <v>384</v>
      </c>
      <c r="C137" s="268" t="s">
        <v>384</v>
      </c>
    </row>
    <row r="138" spans="2:3" ht="105" x14ac:dyDescent="0.25">
      <c r="B138" s="268" t="s">
        <v>305</v>
      </c>
      <c r="C138" s="268" t="s">
        <v>305</v>
      </c>
    </row>
    <row r="139" spans="2:3" ht="45" x14ac:dyDescent="0.25">
      <c r="B139" s="268" t="s">
        <v>459</v>
      </c>
      <c r="C139" s="268" t="s">
        <v>459</v>
      </c>
    </row>
    <row r="140" spans="2:3" ht="60" x14ac:dyDescent="0.25">
      <c r="B140" s="268" t="s">
        <v>239</v>
      </c>
      <c r="C140" s="268" t="s">
        <v>239</v>
      </c>
    </row>
    <row r="141" spans="2:3" ht="30" x14ac:dyDescent="0.25">
      <c r="B141" s="268" t="s">
        <v>110</v>
      </c>
      <c r="C141" s="268" t="s">
        <v>110</v>
      </c>
    </row>
    <row r="142" spans="2:3" ht="30" x14ac:dyDescent="0.25">
      <c r="B142" s="268" t="s">
        <v>373</v>
      </c>
      <c r="C142" s="268" t="s">
        <v>455</v>
      </c>
    </row>
    <row r="143" spans="2:3" x14ac:dyDescent="0.25">
      <c r="B143" s="268" t="s">
        <v>230</v>
      </c>
      <c r="C143" s="268" t="s">
        <v>230</v>
      </c>
    </row>
    <row r="144" spans="2:3" x14ac:dyDescent="0.25">
      <c r="B144" s="268" t="s">
        <v>230</v>
      </c>
      <c r="C144" s="268" t="s">
        <v>230</v>
      </c>
    </row>
    <row r="145" spans="2:3" ht="30" x14ac:dyDescent="0.25">
      <c r="B145" s="268" t="s">
        <v>252</v>
      </c>
      <c r="C145" s="268" t="s">
        <v>252</v>
      </c>
    </row>
    <row r="146" spans="2:3" ht="45" x14ac:dyDescent="0.25">
      <c r="B146" s="268" t="s">
        <v>236</v>
      </c>
      <c r="C146" s="268" t="s">
        <v>236</v>
      </c>
    </row>
    <row r="147" spans="2:3" ht="45" x14ac:dyDescent="0.25">
      <c r="B147" s="268" t="s">
        <v>236</v>
      </c>
      <c r="C147" s="268" t="s">
        <v>236</v>
      </c>
    </row>
    <row r="148" spans="2:3" x14ac:dyDescent="0.25">
      <c r="B148" s="268" t="s">
        <v>88</v>
      </c>
      <c r="C148" s="268" t="s">
        <v>88</v>
      </c>
    </row>
    <row r="149" spans="2:3" ht="30" x14ac:dyDescent="0.25">
      <c r="B149" s="268" t="s">
        <v>91</v>
      </c>
      <c r="C149" s="268" t="s">
        <v>91</v>
      </c>
    </row>
    <row r="150" spans="2:3" ht="30" x14ac:dyDescent="0.25">
      <c r="B150" s="268" t="s">
        <v>92</v>
      </c>
      <c r="C150" s="268" t="s">
        <v>92</v>
      </c>
    </row>
  </sheetData>
  <autoFilter ref="A2:F2" xr:uid="{D8C3EE0A-1A20-4BAF-90EC-F130D8997AE1}"/>
  <mergeCells count="2">
    <mergeCell ref="A1:B1"/>
    <mergeCell ref="E1:F1"/>
  </mergeCells>
  <conditionalFormatting sqref="A1">
    <cfRule type="duplicateValues" dxfId="8" priority="7"/>
  </conditionalFormatting>
  <conditionalFormatting sqref="A2:A42">
    <cfRule type="duplicateValues" dxfId="7" priority="10"/>
  </conditionalFormatting>
  <conditionalFormatting sqref="A3:C75">
    <cfRule type="expression" priority="8" stopIfTrue="1">
      <formula>ISBLANK($B$1)</formula>
    </cfRule>
    <cfRule type="expression" dxfId="6" priority="9">
      <formula>SEARCH($B$1, $D3&amp;$E3)</formula>
    </cfRule>
  </conditionalFormatting>
  <conditionalFormatting sqref="E1">
    <cfRule type="duplicateValues" dxfId="5" priority="4"/>
  </conditionalFormatting>
  <conditionalFormatting sqref="E2">
    <cfRule type="duplicateValues" dxfId="4" priority="5"/>
  </conditionalFormatting>
  <conditionalFormatting sqref="E3:F69">
    <cfRule type="expression" dxfId="3" priority="6">
      <formula>RIGHT(E:E,7)="2023-24"</formula>
    </cfRule>
  </conditionalFormatting>
  <conditionalFormatting sqref="G1:G2">
    <cfRule type="containsText" dxfId="2" priority="2" operator="containsText" text="No">
      <formula>NOT(ISERROR(SEARCH("No",G1)))</formula>
    </cfRule>
  </conditionalFormatting>
  <conditionalFormatting sqref="G1:G1048576">
    <cfRule type="containsText" dxfId="1" priority="1" operator="containsText" text="No">
      <formula>NOT(ISERROR(SEARCH("No",G1)))</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59999389629810485"/>
    <pageSetUpPr fitToPage="1"/>
  </sheetPr>
  <dimension ref="A1:J34"/>
  <sheetViews>
    <sheetView zoomScale="70" zoomScaleNormal="70" workbookViewId="0">
      <pane ySplit="3" topLeftCell="A33" activePane="bottomLeft" state="frozen"/>
      <selection pane="bottomLeft" activeCell="B4" sqref="B4:B34"/>
    </sheetView>
  </sheetViews>
  <sheetFormatPr defaultColWidth="8.85546875" defaultRowHeight="15" x14ac:dyDescent="0.25"/>
  <cols>
    <col min="1" max="1" width="27" style="107" bestFit="1" customWidth="1"/>
    <col min="2" max="2" width="38.42578125" style="107" bestFit="1" customWidth="1"/>
    <col min="3" max="3" width="31.5703125" style="107" customWidth="1"/>
    <col min="4" max="4" width="15" style="107" customWidth="1"/>
    <col min="5" max="5" width="32.5703125" style="107" customWidth="1"/>
    <col min="6" max="6" width="24.28515625" style="107" customWidth="1"/>
    <col min="7" max="7" width="17.7109375" style="107" customWidth="1"/>
    <col min="8" max="8" width="18.28515625" style="107" customWidth="1"/>
    <col min="9" max="9" width="20.7109375" style="107" bestFit="1" customWidth="1"/>
    <col min="10" max="16384" width="8.85546875" style="107"/>
  </cols>
  <sheetData>
    <row r="1" spans="1:10" s="83" customFormat="1" ht="75" customHeight="1" x14ac:dyDescent="0.25">
      <c r="A1" s="355" t="s">
        <v>444</v>
      </c>
      <c r="B1" s="356"/>
      <c r="C1" s="356"/>
      <c r="D1" s="356"/>
      <c r="E1" s="356"/>
      <c r="F1" s="356"/>
      <c r="G1" s="356"/>
      <c r="H1" s="356"/>
      <c r="I1" s="356"/>
      <c r="J1" s="189"/>
    </row>
    <row r="2" spans="1:10" s="83" customFormat="1" ht="91.15" customHeight="1" x14ac:dyDescent="0.25">
      <c r="A2" s="357"/>
      <c r="B2" s="357" t="s">
        <v>419</v>
      </c>
      <c r="C2" s="358" t="s">
        <v>449</v>
      </c>
      <c r="D2" s="357" t="s">
        <v>83</v>
      </c>
      <c r="E2" s="359" t="s">
        <v>27</v>
      </c>
      <c r="F2" s="359" t="s">
        <v>421</v>
      </c>
      <c r="G2" s="359" t="s">
        <v>420</v>
      </c>
      <c r="H2" s="359" t="s">
        <v>85</v>
      </c>
      <c r="I2" s="359" t="s">
        <v>387</v>
      </c>
    </row>
    <row r="3" spans="1:10" s="83" customFormat="1" x14ac:dyDescent="0.25">
      <c r="A3" s="357"/>
      <c r="B3" s="357"/>
      <c r="C3" s="358"/>
      <c r="D3" s="357"/>
      <c r="E3" s="359"/>
      <c r="F3" s="359"/>
      <c r="G3" s="359"/>
      <c r="H3" s="359"/>
      <c r="I3" s="359"/>
    </row>
    <row r="4" spans="1:10" s="83" customFormat="1" ht="111.6" customHeight="1" x14ac:dyDescent="0.25">
      <c r="A4" s="177" t="e">
        <f>VLOOKUP(B4, 'New SY MASTER'!$C$9:$S$92, 17, FALSE)</f>
        <v>#N/A</v>
      </c>
      <c r="B4" s="177" t="s">
        <v>380</v>
      </c>
      <c r="C4" s="177" t="e">
        <f>VLOOKUP(B4, 'New SY MASTER'!$C$9:$S$92, 5, FALSE)</f>
        <v>#N/A</v>
      </c>
      <c r="D4" s="177" t="e">
        <f>VLOOKUP(B4, 'New SY MASTER'!$C$9:$S$92, 7, FALSE)</f>
        <v>#N/A</v>
      </c>
      <c r="E4" s="177" t="e">
        <f>VLOOKUP(B4, 'New SY MASTER'!C9:S91, 8, FALSE)</f>
        <v>#N/A</v>
      </c>
      <c r="F4" s="190" t="e">
        <f>VLOOKUP(B4, 'New SY MASTER'!$C$9:$S$92, 9, FALSE)</f>
        <v>#N/A</v>
      </c>
      <c r="G4" s="190" t="e">
        <f>VLOOKUP(B4, 'New SY MASTER'!$C$9:$S$92, 10, FALSE)</f>
        <v>#N/A</v>
      </c>
      <c r="H4" s="190" t="e">
        <f>VLOOKUP(B4, 'New SY MASTER'!$C$9:$S$92, 11, FALSE)</f>
        <v>#N/A</v>
      </c>
      <c r="I4" s="190" t="e">
        <f>VLOOKUP(B4, 'New SY MASTER'!$C$9:$S$92,16, FALSE)</f>
        <v>#N/A</v>
      </c>
    </row>
    <row r="5" spans="1:10" s="90" customFormat="1" ht="69.599999999999994" customHeight="1" x14ac:dyDescent="0.25">
      <c r="A5" s="177" t="str">
        <f>VLOOKUP(B5, 'New SY MASTER'!$C$9:$S$92, 17, FALSE)</f>
        <v>C6 Student Updates 2025-26</v>
      </c>
      <c r="B5" s="177" t="s">
        <v>88</v>
      </c>
      <c r="C5" s="177" t="str">
        <f>VLOOKUP(B5, 'New SY MASTER'!$C$9:$S$92, 5, FALSE)</f>
        <v>Student, School Enrollment, Programs Fact</v>
      </c>
      <c r="D5" s="177" t="str">
        <f>VLOOKUP(B5, 'New SY MASTER'!$C$9:$S$92, 7, FALSE)</f>
        <v>Required (denoted in Field No. 214)</v>
      </c>
      <c r="E5" s="177" t="str">
        <f>VLOOKUP(B5, 'New SY MASTER'!C12:S93, 8, FALSE)</f>
        <v>Must be updated by 12:00 noon on October 6 to be included in the Internal snapshot</v>
      </c>
      <c r="F5" s="190">
        <f>VLOOKUP(B5, 'New SY MASTER'!$C$9:$S$92, 9, FALSE)</f>
        <v>45936</v>
      </c>
      <c r="G5" s="190">
        <f>VLOOKUP(B5, 'New SY MASTER'!$C$9:$S$92, 10, FALSE)</f>
        <v>45936</v>
      </c>
      <c r="H5" s="190">
        <f>VLOOKUP(B5, 'New SY MASTER'!$C$9:$S$92, 11, FALSE)</f>
        <v>45569</v>
      </c>
      <c r="I5" s="190">
        <f>VLOOKUP(B5, 'New SY MASTER'!$C$9:$S$92,16, FALSE)</f>
        <v>45939</v>
      </c>
    </row>
    <row r="6" spans="1:10" s="90" customFormat="1" ht="100.9" customHeight="1" x14ac:dyDescent="0.25">
      <c r="A6" s="177" t="e">
        <f>VLOOKUP(B6, 'New SY MASTER'!$C$9:$S$92, 17, FALSE)</f>
        <v>#N/A</v>
      </c>
      <c r="B6" s="177" t="s">
        <v>381</v>
      </c>
      <c r="C6" s="177" t="e">
        <f>VLOOKUP(B6, 'New SY MASTER'!$C$9:$S$92, 5, FALSE)</f>
        <v>#N/A</v>
      </c>
      <c r="D6" s="177" t="e">
        <f>VLOOKUP(B6, 'New SY MASTER'!$C$9:$S$92, 7, FALSE)</f>
        <v>#N/A</v>
      </c>
      <c r="E6" s="177" t="e">
        <f>VLOOKUP(B6, 'New SY MASTER'!C13:S94, 8, FALSE)</f>
        <v>#N/A</v>
      </c>
      <c r="F6" s="190" t="e">
        <f>VLOOKUP(B6, 'New SY MASTER'!$C$9:$S$92, 9, FALSE)</f>
        <v>#N/A</v>
      </c>
      <c r="G6" s="190" t="e">
        <f>VLOOKUP(B6, 'New SY MASTER'!$C$9:$S$92, 10, FALSE)</f>
        <v>#N/A</v>
      </c>
      <c r="H6" s="190" t="e">
        <f>VLOOKUP(B6, 'New SY MASTER'!$C$9:$S$92, 11, FALSE)</f>
        <v>#N/A</v>
      </c>
      <c r="I6" s="190" t="e">
        <f>VLOOKUP(B6, 'New SY MASTER'!$C$9:$S$92,16, FALSE)</f>
        <v>#N/A</v>
      </c>
    </row>
    <row r="7" spans="1:10" s="90" customFormat="1" ht="141" customHeight="1" x14ac:dyDescent="0.25">
      <c r="A7" s="177" t="e">
        <f>VLOOKUP(B7, 'New SY MASTER'!$C$9:$S$92, 17, FALSE)</f>
        <v>#N/A</v>
      </c>
      <c r="B7" s="177" t="s">
        <v>382</v>
      </c>
      <c r="C7" s="177" t="e">
        <f>VLOOKUP(B7, 'New SY MASTER'!$C$9:$S$92, 5, FALSE)</f>
        <v>#N/A</v>
      </c>
      <c r="D7" s="177" t="e">
        <f>VLOOKUP(B7, 'New SY MASTER'!$C$9:$S$92, 7, FALSE)</f>
        <v>#N/A</v>
      </c>
      <c r="E7" s="177" t="e">
        <f>VLOOKUP(B7, 'New SY MASTER'!C14:S95, 8, FALSE)</f>
        <v>#N/A</v>
      </c>
      <c r="F7" s="190" t="e">
        <f>VLOOKUP(B7, 'New SY MASTER'!$C$9:$S$92, 9, FALSE)</f>
        <v>#N/A</v>
      </c>
      <c r="G7" s="190" t="e">
        <f>VLOOKUP(B7, 'New SY MASTER'!$C$9:$S$92, 10, FALSE)</f>
        <v>#N/A</v>
      </c>
      <c r="H7" s="190" t="e">
        <f>VLOOKUP(B7, 'New SY MASTER'!$C$9:$S$92, 11, FALSE)</f>
        <v>#N/A</v>
      </c>
      <c r="I7" s="190" t="e">
        <f>VLOOKUP(B7, 'New SY MASTER'!$C$9:$S$92,16, FALSE)</f>
        <v>#N/A</v>
      </c>
    </row>
    <row r="8" spans="1:10" s="90" customFormat="1" ht="70.150000000000006" customHeight="1" x14ac:dyDescent="0.25">
      <c r="A8" s="177" t="e">
        <f>VLOOKUP(B8, 'New SY MASTER'!$C$9:$S$92, 17, FALSE)</f>
        <v>#N/A</v>
      </c>
      <c r="B8" s="177" t="s">
        <v>89</v>
      </c>
      <c r="C8" s="177" t="e">
        <f>VLOOKUP(B8, 'New SY MASTER'!$C$9:$S$92, 5, FALSE)</f>
        <v>#N/A</v>
      </c>
      <c r="D8" s="177" t="e">
        <f>VLOOKUP(B8, 'New SY MASTER'!$C$9:$S$92, 7, FALSE)</f>
        <v>#N/A</v>
      </c>
      <c r="E8" s="177" t="e">
        <f>VLOOKUP(B8, 'New SY MASTER'!C15:S96, 8, FALSE)</f>
        <v>#N/A</v>
      </c>
      <c r="F8" s="190" t="e">
        <f>VLOOKUP(B8, 'New SY MASTER'!$C$9:$S$92, 9, FALSE)</f>
        <v>#N/A</v>
      </c>
      <c r="G8" s="190" t="e">
        <f>VLOOKUP(B8, 'New SY MASTER'!$C$9:$S$92, 10, FALSE)</f>
        <v>#N/A</v>
      </c>
      <c r="H8" s="190" t="e">
        <f>VLOOKUP(B8, 'New SY MASTER'!$C$9:$S$92, 11, FALSE)</f>
        <v>#N/A</v>
      </c>
      <c r="I8" s="190" t="e">
        <f>VLOOKUP(B8, 'New SY MASTER'!$C$9:$S$92,16, FALSE)</f>
        <v>#N/A</v>
      </c>
    </row>
    <row r="9" spans="1:10" s="90" customFormat="1" ht="118.15" customHeight="1" x14ac:dyDescent="0.25">
      <c r="A9" s="177" t="e">
        <f>VLOOKUP(B9, 'New SY MASTER'!$C$9:$S$92, 17, FALSE)</f>
        <v>#N/A</v>
      </c>
      <c r="B9" s="177" t="s">
        <v>383</v>
      </c>
      <c r="C9" s="177" t="e">
        <f>VLOOKUP(B9, 'New SY MASTER'!$C$9:$S$92, 5, FALSE)</f>
        <v>#N/A</v>
      </c>
      <c r="D9" s="177" t="e">
        <f>VLOOKUP(B9, 'New SY MASTER'!$C$9:$S$92, 7, FALSE)</f>
        <v>#N/A</v>
      </c>
      <c r="E9" s="177" t="e">
        <f>VLOOKUP(B9, 'New SY MASTER'!C16:S98, 8, FALSE)</f>
        <v>#N/A</v>
      </c>
      <c r="F9" s="190" t="e">
        <f>VLOOKUP(B9, 'New SY MASTER'!$C$9:$S$92, 9, FALSE)</f>
        <v>#N/A</v>
      </c>
      <c r="G9" s="190" t="e">
        <f>VLOOKUP(B9, 'New SY MASTER'!$C$9:$S$92, 10, FALSE)</f>
        <v>#N/A</v>
      </c>
      <c r="H9" s="190" t="e">
        <f>VLOOKUP(B9, 'New SY MASTER'!$C$9:$S$92, 11, FALSE)</f>
        <v>#N/A</v>
      </c>
      <c r="I9" s="190" t="e">
        <f>VLOOKUP(B9, 'New SY MASTER'!$C$9:$S$92,16, FALSE)</f>
        <v>#N/A</v>
      </c>
    </row>
    <row r="10" spans="1:10" s="90" customFormat="1" ht="71.45" customHeight="1" x14ac:dyDescent="0.25">
      <c r="A10" s="177" t="str">
        <f>VLOOKUP(B10, 'New SY MASTER'!$C$9:$S$92, 17, FALSE)</f>
        <v>C6 Student Updates 2025-26</v>
      </c>
      <c r="B10" s="177" t="s">
        <v>90</v>
      </c>
      <c r="C10" s="177" t="str">
        <f>VLOOKUP(B10, 'New SY MASTER'!$C$9:$S$92, 5, FALSE)</f>
        <v>Student, School Enrollment, Programs Fact</v>
      </c>
      <c r="D10" s="177" t="str">
        <f>VLOOKUP(B10, 'New SY MASTER'!$C$9:$S$92, 7, FALSE)</f>
        <v>Required (denoted in Field No. 212)</v>
      </c>
      <c r="E10" s="177" t="str">
        <f>VLOOKUP(B10, 'New SY MASTER'!C17:S99, 8, FALSE)</f>
        <v>Must be updated by 12:00 noon on the snapshot run date to be included in the Internal Snapshot</v>
      </c>
      <c r="F10" s="190" t="str">
        <f>VLOOKUP(B10, 'New SY MASTER'!$C$9:$S$92, 9, FALSE)</f>
        <v>N/A</v>
      </c>
      <c r="G10" s="190">
        <f>VLOOKUP(B10, 'New SY MASTER'!$C$9:$S$92, 10, FALSE)</f>
        <v>46056</v>
      </c>
      <c r="H10" s="190" t="str">
        <f>VLOOKUP(B10, 'New SY MASTER'!$C$9:$S$92, 11, FALSE)</f>
        <v>N/A</v>
      </c>
      <c r="I10" s="190" t="str">
        <f>VLOOKUP(B10, 'New SY MASTER'!$C$9:$S$92,16, FALSE)</f>
        <v>N/A</v>
      </c>
    </row>
    <row r="11" spans="1:10" s="90" customFormat="1" ht="119.45" customHeight="1" x14ac:dyDescent="0.25">
      <c r="A11" s="177" t="str">
        <f>VLOOKUP(B11, 'New SY MASTER'!$C$9:$S$92, 17, FALSE)</f>
        <v>C6 Student Updates 2025-26</v>
      </c>
      <c r="B11" s="177" t="s">
        <v>91</v>
      </c>
      <c r="C11" s="177" t="str">
        <f>VLOOKUP(B11, 'New SY MASTER'!$C$9:$S$92, 5, FALSE)</f>
        <v>Student, School Enrollment, Programs Fact</v>
      </c>
      <c r="D11" s="177" t="str">
        <f>VLOOKUP(B11, 'New SY MASTER'!$C$9:$S$92, 7, FALSE)</f>
        <v xml:space="preserve">Required if  administered </v>
      </c>
      <c r="E11" s="177" t="str">
        <f>VLOOKUP(B11, 'New SY MASTER'!C18:S100, 8, FALSE)</f>
        <v>Must be updated by 12:00 noon on the snapshot run date to be included in the Internal Snapshot, must reflect accurate January 20 data in Student, School Enrollment and Programs Fact</v>
      </c>
      <c r="F11" s="190" t="str">
        <f>VLOOKUP(B11, 'New SY MASTER'!$C$9:$S$92, 9, FALSE)</f>
        <v>As of 1/20 (Snapshot date will display as 1/19 on reports)</v>
      </c>
      <c r="G11" s="190">
        <f>VLOOKUP(B11, 'New SY MASTER'!$C$9:$S$92, 10, FALSE)</f>
        <v>46042</v>
      </c>
      <c r="H11" s="190">
        <f>VLOOKUP(B11, 'New SY MASTER'!$C$9:$S$92, 11, FALSE)</f>
        <v>45678</v>
      </c>
      <c r="I11" s="190" t="str">
        <f>VLOOKUP(B11, 'New SY MASTER'!$C$9:$S$92,16, FALSE)</f>
        <v>N/A</v>
      </c>
    </row>
    <row r="12" spans="1:10" s="90" customFormat="1" ht="77.45" customHeight="1" x14ac:dyDescent="0.25">
      <c r="A12" s="177" t="str">
        <f>VLOOKUP(B12, 'New SY MASTER'!$C$9:$S$92, 17, FALSE)</f>
        <v>C6 Student Updates 2025-26</v>
      </c>
      <c r="B12" s="177" t="s">
        <v>92</v>
      </c>
      <c r="C12" s="177" t="str">
        <f>VLOOKUP(B12, 'New SY MASTER'!$C$9:$S$92, 5, FALSE)</f>
        <v>Student, School Enrollment, Programs Fact</v>
      </c>
      <c r="D12" s="177" t="str">
        <f>VLOOKUP(B12, 'New SY MASTER'!$C$9:$S$92, 7, FALSE)</f>
        <v xml:space="preserve">Required if  administered </v>
      </c>
      <c r="E12" s="177" t="str">
        <f>VLOOKUP(B12, 'New SY MASTER'!C19:S101, 8, FALSE)</f>
        <v>Must be updated by 12:00 noon on the snapshot run date to be included in the Internal Snapshot, must reflect accurate January 20 data in Student, School Enrollment and Programs Fact.</v>
      </c>
      <c r="F12" s="190" t="str">
        <f>VLOOKUP(B12, 'New SY MASTER'!$C$9:$S$92, 9, FALSE)</f>
        <v>As of 1/20</v>
      </c>
      <c r="G12" s="190">
        <f>VLOOKUP(B12, 'New SY MASTER'!$C$9:$S$92, 10, FALSE)</f>
        <v>46056</v>
      </c>
      <c r="H12" s="190">
        <f>VLOOKUP(B12, 'New SY MASTER'!$C$9:$S$92, 11, FALSE)</f>
        <v>45692</v>
      </c>
      <c r="I12" s="190">
        <f>VLOOKUP(B12, 'New SY MASTER'!$C$9:$S$92,16, FALSE)</f>
        <v>46065</v>
      </c>
    </row>
    <row r="13" spans="1:10" s="90" customFormat="1" ht="71.45" customHeight="1" x14ac:dyDescent="0.25">
      <c r="A13" s="177" t="str">
        <f>VLOOKUP(B13, 'New SY MASTER'!$C$9:$S$92, 17, FALSE)</f>
        <v>C6 Student Updates 2025-26</v>
      </c>
      <c r="B13" s="177" t="s">
        <v>93</v>
      </c>
      <c r="C13" s="177" t="str">
        <f>VLOOKUP(B13, 'New SY MASTER'!$C$9:$S$92, 5, FALSE)</f>
        <v>Student, School Enrollment, Programs Fact</v>
      </c>
      <c r="D13" s="177" t="str">
        <f>VLOOKUP(B13, 'New SY MASTER'!$C$9:$S$92, 7, FALSE)</f>
        <v>Required</v>
      </c>
      <c r="E13" s="177" t="str">
        <f>VLOOKUP(B13, 'New SY MASTER'!C20:S102, 8, FALSE)</f>
        <v xml:space="preserve">Must be updated by 12:00 noon on the snapshot run date to be included in the Internal Snapshot </v>
      </c>
      <c r="F13" s="190">
        <f>VLOOKUP(B13, 'New SY MASTER'!$C$9:$S$92, 9, FALSE)</f>
        <v>46048</v>
      </c>
      <c r="G13" s="190">
        <f>VLOOKUP(B13, 'New SY MASTER'!$C$9:$S$92, 10, FALSE)</f>
        <v>46056</v>
      </c>
      <c r="H13" s="190">
        <f>VLOOKUP(B13, 'New SY MASTER'!$C$9:$S$92, 11, FALSE)</f>
        <v>45692</v>
      </c>
      <c r="I13" s="190">
        <f>VLOOKUP(B13, 'New SY MASTER'!$C$9:$S$92,16, FALSE)</f>
        <v>46065</v>
      </c>
    </row>
    <row r="14" spans="1:10" s="90" customFormat="1" ht="67.150000000000006" customHeight="1" x14ac:dyDescent="0.25">
      <c r="A14" s="177" t="e">
        <f>VLOOKUP(B14, 'New SY MASTER'!$C$9:$S$92, 17, FALSE)</f>
        <v>#N/A</v>
      </c>
      <c r="B14" s="177" t="s">
        <v>94</v>
      </c>
      <c r="C14" s="177" t="e">
        <f>VLOOKUP(B14, 'New SY MASTER'!$C$9:$S$92, 5, FALSE)</f>
        <v>#N/A</v>
      </c>
      <c r="D14" s="177" t="e">
        <f>VLOOKUP(B14, 'New SY MASTER'!$C$9:$S$92, 7, FALSE)</f>
        <v>#N/A</v>
      </c>
      <c r="E14" s="177" t="e">
        <f>VLOOKUP(B14, 'New SY MASTER'!C21:S103, 8, FALSE)</f>
        <v>#N/A</v>
      </c>
      <c r="F14" s="190" t="e">
        <f>VLOOKUP(B14, 'New SY MASTER'!$C$9:$S$92, 9, FALSE)</f>
        <v>#N/A</v>
      </c>
      <c r="G14" s="190" t="e">
        <f>VLOOKUP(B14, 'New SY MASTER'!$C$9:$S$92, 10, FALSE)</f>
        <v>#N/A</v>
      </c>
      <c r="H14" s="190" t="e">
        <f>VLOOKUP(B14, 'New SY MASTER'!$C$9:$S$92, 11, FALSE)</f>
        <v>#N/A</v>
      </c>
      <c r="I14" s="190" t="e">
        <f>VLOOKUP(B14, 'New SY MASTER'!$C$9:$S$92,16, FALSE)</f>
        <v>#N/A</v>
      </c>
    </row>
    <row r="15" spans="1:10" s="90" customFormat="1" ht="130.15" customHeight="1" x14ac:dyDescent="0.25">
      <c r="A15" s="177" t="e">
        <f>VLOOKUP(B15, 'New SY MASTER'!$C$9:$S$92, 17, FALSE)</f>
        <v>#N/A</v>
      </c>
      <c r="B15" s="178" t="s">
        <v>95</v>
      </c>
      <c r="C15" s="177" t="e">
        <f>VLOOKUP(B15, 'New SY MASTER'!$C$9:$S$92, 5, FALSE)</f>
        <v>#N/A</v>
      </c>
      <c r="D15" s="177" t="e">
        <f>VLOOKUP(B15, 'New SY MASTER'!$C$9:$S$92, 7, FALSE)</f>
        <v>#N/A</v>
      </c>
      <c r="E15" s="177" t="e">
        <f>VLOOKUP(B15, 'New SY MASTER'!C22:S104, 8, FALSE)</f>
        <v>#N/A</v>
      </c>
      <c r="F15" s="190" t="e">
        <f>VLOOKUP(B15, 'New SY MASTER'!$C$9:$S$92, 9, FALSE)</f>
        <v>#N/A</v>
      </c>
      <c r="G15" s="190" t="e">
        <f>VLOOKUP(B15, 'New SY MASTER'!$C$9:$S$92, 10, FALSE)</f>
        <v>#N/A</v>
      </c>
      <c r="H15" s="190" t="e">
        <f>VLOOKUP(B15, 'New SY MASTER'!$C$9:$S$92, 11, FALSE)</f>
        <v>#N/A</v>
      </c>
      <c r="I15" s="190" t="e">
        <f>VLOOKUP(B15, 'New SY MASTER'!$C$9:$S$92,16, FALSE)</f>
        <v>#N/A</v>
      </c>
    </row>
    <row r="16" spans="1:10" s="90" customFormat="1" ht="73.150000000000006" customHeight="1" x14ac:dyDescent="0.25">
      <c r="A16" s="177" t="str">
        <f>VLOOKUP(B16, 'New SY MASTER'!$C$9:$S$92, 17, FALSE)</f>
        <v>C6 Student Updates 2025-26</v>
      </c>
      <c r="B16" s="177" t="s">
        <v>96</v>
      </c>
      <c r="C16" s="177" t="str">
        <f>VLOOKUP(B16, 'New SY MASTER'!$C$9:$S$92, 5, FALSE)</f>
        <v>Student, School Enrollment, Programs Fact</v>
      </c>
      <c r="D16" s="177" t="str">
        <f>VLOOKUP(B16, 'New SY MASTER'!$C$9:$S$92, 7, FALSE)</f>
        <v>Required (denoted in Field No. 215)</v>
      </c>
      <c r="E16" s="177" t="str">
        <f>VLOOKUP(B16, 'New SY MASTER'!C23:S105, 8, FALSE)</f>
        <v>Must be updated by 12:00 noon on the snapshot run date to be included in the Internal Snapshot</v>
      </c>
      <c r="F16" s="190">
        <f>VLOOKUP(B16, 'New SY MASTER'!$C$9:$S$92, 9, FALSE)</f>
        <v>46091</v>
      </c>
      <c r="G16" s="190">
        <f>VLOOKUP(B16, 'New SY MASTER'!$C$9:$S$92, 10, FALSE)</f>
        <v>46091</v>
      </c>
      <c r="H16" s="190">
        <f>VLOOKUP(B16, 'New SY MASTER'!$C$9:$S$92, 11, FALSE)</f>
        <v>45723</v>
      </c>
      <c r="I16" s="190">
        <f>VLOOKUP(B16, 'New SY MASTER'!$C$9:$S$92,16, FALSE)</f>
        <v>46102</v>
      </c>
    </row>
    <row r="17" spans="1:9" s="90" customFormat="1" ht="67.150000000000006" customHeight="1" x14ac:dyDescent="0.25">
      <c r="A17" s="177" t="str">
        <f>VLOOKUP(B17, 'New SY MASTER'!$C$9:$S$92, 17, FALSE)</f>
        <v>C6 Student Updates 2025-26</v>
      </c>
      <c r="B17" s="177" t="s">
        <v>97</v>
      </c>
      <c r="C17" s="177" t="str">
        <f>VLOOKUP(B17, 'New SY MASTER'!$C$9:$S$92, 5, FALSE)</f>
        <v>Student, School Enrollment, Programs Fact</v>
      </c>
      <c r="D17" s="177" t="str">
        <f>VLOOKUP(B17, 'New SY MASTER'!$C$9:$S$92, 7, FALSE)</f>
        <v>-</v>
      </c>
      <c r="E17" s="177" t="str">
        <f>VLOOKUP(B17, 'New SY MASTER'!C24:S106, 8, FALSE)</f>
        <v>Must be updated by 12:00 noon on the snapshot run date to be included in the Internal Snapshot</v>
      </c>
      <c r="F17" s="190">
        <f>VLOOKUP(B17, 'New SY MASTER'!$C$9:$S$92, 9, FALSE)</f>
        <v>46114</v>
      </c>
      <c r="G17" s="190">
        <f>VLOOKUP(B17, 'New SY MASTER'!$C$9:$S$92, 10, FALSE)</f>
        <v>46114</v>
      </c>
      <c r="H17" s="190">
        <f>VLOOKUP(B17, 'New SY MASTER'!$C$9:$S$92, 11, FALSE)</f>
        <v>45757</v>
      </c>
      <c r="I17" s="190">
        <f>VLOOKUP(B17, 'New SY MASTER'!$C$9:$S$92,16, FALSE)</f>
        <v>46136</v>
      </c>
    </row>
    <row r="18" spans="1:9" s="90" customFormat="1" ht="120" customHeight="1" x14ac:dyDescent="0.25">
      <c r="A18" s="177" t="str">
        <f>VLOOKUP(B18, 'New SY MASTER'!$C$9:$S$92, 17, FALSE)</f>
        <v>C6 Student Updates 2025-26</v>
      </c>
      <c r="B18" s="177" t="s">
        <v>98</v>
      </c>
      <c r="C18" s="177" t="str">
        <f>VLOOKUP(B18, 'New SY MASTER'!$C$9:$S$92, 5, FALSE)</f>
        <v>Student, School Enrollment, Programs Fact</v>
      </c>
      <c r="D18" s="177" t="str">
        <f>VLOOKUP(B18, 'New SY MASTER'!$C$9:$S$92, 7, FALSE)</f>
        <v>Required K-12 (if Field No. 38 = Y)</v>
      </c>
      <c r="E18" s="177" t="str">
        <f>VLOOKUP(B18, 'New SY MASTER'!C25:S107, 8, FALSE)</f>
        <v>Must be updated by 12:00 noon on the snapshot run date to be included in the Internal Snapshot, must reflect accurate April 2 data in Student, School Enrollment and Programs Fact.</v>
      </c>
      <c r="F18" s="190">
        <f>VLOOKUP(B18, 'New SY MASTER'!$C$9:$S$92, 9, FALSE)</f>
        <v>46114</v>
      </c>
      <c r="G18" s="190">
        <f>VLOOKUP(B18, 'New SY MASTER'!$C$9:$S$92, 10, FALSE)</f>
        <v>46114</v>
      </c>
      <c r="H18" s="190">
        <f>VLOOKUP(B18, 'New SY MASTER'!$C$9:$S$92, 11, FALSE)</f>
        <v>45757</v>
      </c>
      <c r="I18" s="190" t="str">
        <f>VLOOKUP(B18, 'New SY MASTER'!$C$9:$S$92,16, FALSE)</f>
        <v>N/A</v>
      </c>
    </row>
    <row r="19" spans="1:9" s="90" customFormat="1" ht="54.6" customHeight="1" x14ac:dyDescent="0.25">
      <c r="A19" s="177" t="e">
        <f>VLOOKUP(B19, 'New SY MASTER'!$C$9:$S$92, 17, FALSE)</f>
        <v>#N/A</v>
      </c>
      <c r="B19" s="177" t="s">
        <v>99</v>
      </c>
      <c r="C19" s="177" t="e">
        <f>VLOOKUP(B19, 'New SY MASTER'!$C$9:$S$92, 5, FALSE)</f>
        <v>#N/A</v>
      </c>
      <c r="D19" s="177" t="e">
        <f>VLOOKUP(B19, 'New SY MASTER'!$C$9:$S$92, 7, FALSE)</f>
        <v>#N/A</v>
      </c>
      <c r="E19" s="177" t="e">
        <f>VLOOKUP(B19, 'New SY MASTER'!C26:S108, 8, FALSE)</f>
        <v>#N/A</v>
      </c>
      <c r="F19" s="190" t="e">
        <f>VLOOKUP(B19, 'New SY MASTER'!$C$9:$S$92, 9, FALSE)</f>
        <v>#N/A</v>
      </c>
      <c r="G19" s="190" t="e">
        <f>VLOOKUP(B19, 'New SY MASTER'!$C$9:$S$92, 10, FALSE)</f>
        <v>#N/A</v>
      </c>
      <c r="H19" s="190" t="e">
        <f>VLOOKUP(B19, 'New SY MASTER'!$C$9:$S$92, 11, FALSE)</f>
        <v>#N/A</v>
      </c>
      <c r="I19" s="190" t="e">
        <f>VLOOKUP(B19, 'New SY MASTER'!$C$9:$S$92,16, FALSE)</f>
        <v>#N/A</v>
      </c>
    </row>
    <row r="20" spans="1:9" s="90" customFormat="1" ht="117" customHeight="1" x14ac:dyDescent="0.25">
      <c r="A20" s="177" t="str">
        <f>VLOOKUP(B20, 'New SY MASTER'!$C$9:$S$92, 17, FALSE)</f>
        <v>C6 Student Updates 2025-26</v>
      </c>
      <c r="B20" s="177" t="s">
        <v>100</v>
      </c>
      <c r="C20" s="177" t="str">
        <f>VLOOKUP(B20, 'New SY MASTER'!$C$9:$S$92, 5, FALSE)</f>
        <v>Student, School Enrollment, Programs Fact</v>
      </c>
      <c r="D20" s="177" t="str">
        <f>VLOOKUP(B20, 'New SY MASTER'!$C$9:$S$92, 7, FALSE)</f>
        <v>Required K-12 (if Field No. 38 = Y)</v>
      </c>
      <c r="E20" s="177" t="str">
        <f>VLOOKUP(B20, 'New SY MASTER'!C27:S109, 8, FALSE)</f>
        <v>Must be updated by 12:00 noon on the snapshot run date to be included in the Internal Snapshot, must reflect accurate May 1 data in Student, School Enrollment and Programs Fact.</v>
      </c>
      <c r="F20" s="190" t="str">
        <f>VLOOKUP(B20, 'New SY MASTER'!$C$9:$S$92, 9, FALSE)</f>
        <v>5/1 (Snapshot Date will display as 4/30 on reports)</v>
      </c>
      <c r="G20" s="190">
        <f>VLOOKUP(B20, 'New SY MASTER'!$C$9:$S$92, 10, FALSE)</f>
        <v>46149</v>
      </c>
      <c r="H20" s="190">
        <f>VLOOKUP(B20, 'New SY MASTER'!$C$9:$S$92, 11, FALSE)</f>
        <v>45785</v>
      </c>
      <c r="I20" s="190">
        <f>VLOOKUP(B20, 'New SY MASTER'!$C$9:$S$92,16, FALSE)</f>
        <v>46166</v>
      </c>
    </row>
    <row r="21" spans="1:9" s="90" customFormat="1" ht="119.45" customHeight="1" x14ac:dyDescent="0.25">
      <c r="A21" s="177" t="e">
        <f>VLOOKUP(B21, 'New SY MASTER'!$C$9:$S$92, 17, FALSE)</f>
        <v>#N/A</v>
      </c>
      <c r="B21" s="177" t="s">
        <v>101</v>
      </c>
      <c r="C21" s="177" t="e">
        <f>VLOOKUP(B21, 'New SY MASTER'!$C$9:$S$92, 5, FALSE)</f>
        <v>#N/A</v>
      </c>
      <c r="D21" s="177" t="e">
        <f>VLOOKUP(B21, 'New SY MASTER'!$C$9:$S$92, 7, FALSE)</f>
        <v>#N/A</v>
      </c>
      <c r="E21" s="177" t="e">
        <f>VLOOKUP(B21, 'New SY MASTER'!C28:S110, 8, FALSE)</f>
        <v>#N/A</v>
      </c>
      <c r="F21" s="190" t="e">
        <f>VLOOKUP(B21, 'New SY MASTER'!$C$9:$S$92, 9, FALSE)</f>
        <v>#N/A</v>
      </c>
      <c r="G21" s="190" t="e">
        <f>VLOOKUP(B21, 'New SY MASTER'!$C$9:$S$92, 10, FALSE)</f>
        <v>#N/A</v>
      </c>
      <c r="H21" s="190" t="e">
        <f>VLOOKUP(B21, 'New SY MASTER'!$C$9:$S$92, 11, FALSE)</f>
        <v>#N/A</v>
      </c>
      <c r="I21" s="190" t="e">
        <f>VLOOKUP(B21, 'New SY MASTER'!$C$9:$S$92,16, FALSE)</f>
        <v>#N/A</v>
      </c>
    </row>
    <row r="22" spans="1:9" s="90" customFormat="1" ht="117" customHeight="1" x14ac:dyDescent="0.25">
      <c r="A22" s="177" t="e">
        <f>VLOOKUP(B22, 'New SY MASTER'!$C$9:$S$92, 17, FALSE)</f>
        <v>#N/A</v>
      </c>
      <c r="B22" s="177" t="s">
        <v>102</v>
      </c>
      <c r="C22" s="177" t="e">
        <f>VLOOKUP(B22, 'New SY MASTER'!$C$9:$S$92, 5, FALSE)</f>
        <v>#N/A</v>
      </c>
      <c r="D22" s="177" t="e">
        <f>VLOOKUP(B22, 'New SY MASTER'!$C$9:$S$92, 7, FALSE)</f>
        <v>#N/A</v>
      </c>
      <c r="E22" s="177" t="e">
        <f>VLOOKUP(B22, 'New SY MASTER'!C29:S111, 8, FALSE)</f>
        <v>#N/A</v>
      </c>
      <c r="F22" s="190" t="e">
        <f>VLOOKUP(B22, 'New SY MASTER'!$C$9:$S$92, 9, FALSE)</f>
        <v>#N/A</v>
      </c>
      <c r="G22" s="190" t="e">
        <f>VLOOKUP(B22, 'New SY MASTER'!$C$9:$S$92, 10, FALSE)</f>
        <v>#N/A</v>
      </c>
      <c r="H22" s="190" t="e">
        <f>VLOOKUP(B22, 'New SY MASTER'!$C$9:$S$92, 11, FALSE)</f>
        <v>#N/A</v>
      </c>
      <c r="I22" s="190" t="e">
        <f>VLOOKUP(B22, 'New SY MASTER'!$C$9:$S$92,16, FALSE)</f>
        <v>#N/A</v>
      </c>
    </row>
    <row r="23" spans="1:9" s="90" customFormat="1" ht="115.15" customHeight="1" x14ac:dyDescent="0.25">
      <c r="A23" s="177" t="e">
        <f>VLOOKUP(B23, 'New SY MASTER'!$C$9:$S$92, 17, FALSE)</f>
        <v>#N/A</v>
      </c>
      <c r="B23" s="177" t="s">
        <v>103</v>
      </c>
      <c r="C23" s="177" t="e">
        <f>VLOOKUP(B23, 'New SY MASTER'!$C$9:$S$92, 5, FALSE)</f>
        <v>#N/A</v>
      </c>
      <c r="D23" s="177" t="e">
        <f>VLOOKUP(B23, 'New SY MASTER'!$C$9:$S$92, 7, FALSE)</f>
        <v>#N/A</v>
      </c>
      <c r="E23" s="177" t="e">
        <f>VLOOKUP(B23, 'New SY MASTER'!C30:S112, 8, FALSE)</f>
        <v>#N/A</v>
      </c>
      <c r="F23" s="190" t="e">
        <f>VLOOKUP(B23, 'New SY MASTER'!$C$9:$S$92, 9, FALSE)</f>
        <v>#N/A</v>
      </c>
      <c r="G23" s="190" t="e">
        <f>VLOOKUP(B23, 'New SY MASTER'!$C$9:$S$92, 10, FALSE)</f>
        <v>#N/A</v>
      </c>
      <c r="H23" s="190" t="e">
        <f>VLOOKUP(B23, 'New SY MASTER'!$C$9:$S$92, 11, FALSE)</f>
        <v>#N/A</v>
      </c>
      <c r="I23" s="190" t="e">
        <f>VLOOKUP(B23, 'New SY MASTER'!$C$9:$S$92,16, FALSE)</f>
        <v>#N/A</v>
      </c>
    </row>
    <row r="24" spans="1:9" s="90" customFormat="1" ht="118.15" customHeight="1" x14ac:dyDescent="0.25">
      <c r="A24" s="177" t="e">
        <f>VLOOKUP(B24, 'New SY MASTER'!$C$9:$S$92, 17, FALSE)</f>
        <v>#N/A</v>
      </c>
      <c r="B24" s="177" t="s">
        <v>104</v>
      </c>
      <c r="C24" s="177" t="e">
        <f>VLOOKUP(B24, 'New SY MASTER'!$C$9:$S$92, 5, FALSE)</f>
        <v>#N/A</v>
      </c>
      <c r="D24" s="177" t="e">
        <f>VLOOKUP(B24, 'New SY MASTER'!$C$9:$S$92, 7, FALSE)</f>
        <v>#N/A</v>
      </c>
      <c r="E24" s="177" t="e">
        <f>VLOOKUP(B24, 'New SY MASTER'!C31:S113, 8, FALSE)</f>
        <v>#N/A</v>
      </c>
      <c r="F24" s="190" t="e">
        <f>VLOOKUP(B24, 'New SY MASTER'!$C$9:$S$92, 9, FALSE)</f>
        <v>#N/A</v>
      </c>
      <c r="G24" s="190" t="e">
        <f>VLOOKUP(B24, 'New SY MASTER'!$C$9:$S$92, 10, FALSE)</f>
        <v>#N/A</v>
      </c>
      <c r="H24" s="190" t="e">
        <f>VLOOKUP(B24, 'New SY MASTER'!$C$9:$S$92, 11, FALSE)</f>
        <v>#N/A</v>
      </c>
      <c r="I24" s="190" t="e">
        <f>VLOOKUP(B24, 'New SY MASTER'!$C$9:$S$92,16, FALSE)</f>
        <v>#N/A</v>
      </c>
    </row>
    <row r="25" spans="1:9" s="90" customFormat="1" ht="99.6" customHeight="1" x14ac:dyDescent="0.25">
      <c r="A25" s="177" t="e">
        <f>VLOOKUP(B25, 'New SY MASTER'!$C$9:$S$92, 17, FALSE)</f>
        <v>#N/A</v>
      </c>
      <c r="B25" s="177" t="s">
        <v>105</v>
      </c>
      <c r="C25" s="177" t="e">
        <f>VLOOKUP(B25, 'New SY MASTER'!$C$9:$S$92, 5, FALSE)</f>
        <v>#N/A</v>
      </c>
      <c r="D25" s="177" t="e">
        <f>VLOOKUP(B25, 'New SY MASTER'!$C$9:$S$92, 7, FALSE)</f>
        <v>#N/A</v>
      </c>
      <c r="E25" s="177" t="e">
        <f>VLOOKUP(B25, 'New SY MASTER'!C32:S114, 8, FALSE)</f>
        <v>#N/A</v>
      </c>
      <c r="F25" s="190" t="e">
        <f>VLOOKUP(B25, 'New SY MASTER'!$C$9:$S$92, 9, FALSE)</f>
        <v>#N/A</v>
      </c>
      <c r="G25" s="190" t="e">
        <f>VLOOKUP(B25, 'New SY MASTER'!$C$9:$S$92, 10, FALSE)</f>
        <v>#N/A</v>
      </c>
      <c r="H25" s="190" t="e">
        <f>VLOOKUP(B25, 'New SY MASTER'!$C$9:$S$92, 11, FALSE)</f>
        <v>#N/A</v>
      </c>
      <c r="I25" s="190" t="e">
        <f>VLOOKUP(B25, 'New SY MASTER'!$C$9:$S$92,16, FALSE)</f>
        <v>#N/A</v>
      </c>
    </row>
    <row r="26" spans="1:9" s="90" customFormat="1" ht="99.6" customHeight="1" x14ac:dyDescent="0.25">
      <c r="A26" s="177" t="e">
        <f>VLOOKUP(B26, 'New SY MASTER'!$C$9:$S$92, 17, FALSE)</f>
        <v>#N/A</v>
      </c>
      <c r="B26" s="177" t="s">
        <v>106</v>
      </c>
      <c r="C26" s="177" t="e">
        <f>VLOOKUP(B26, 'New SY MASTER'!$C$9:$S$92, 5, FALSE)</f>
        <v>#N/A</v>
      </c>
      <c r="D26" s="177" t="e">
        <f>VLOOKUP(B26, 'New SY MASTER'!$C$9:$S$92, 7, FALSE)</f>
        <v>#N/A</v>
      </c>
      <c r="E26" s="177" t="e">
        <f>VLOOKUP(B26, 'New SY MASTER'!C33:S115, 8, FALSE)</f>
        <v>#N/A</v>
      </c>
      <c r="F26" s="190" t="e">
        <f>VLOOKUP(B26, 'New SY MASTER'!$C$9:$S$92, 9, FALSE)</f>
        <v>#N/A</v>
      </c>
      <c r="G26" s="190" t="e">
        <f>VLOOKUP(B26, 'New SY MASTER'!$C$9:$S$92, 10, FALSE)</f>
        <v>#N/A</v>
      </c>
      <c r="H26" s="190" t="e">
        <f>VLOOKUP(B26, 'New SY MASTER'!$C$9:$S$92, 11, FALSE)</f>
        <v>#N/A</v>
      </c>
      <c r="I26" s="190" t="e">
        <f>VLOOKUP(B26, 'New SY MASTER'!$C$9:$S$92,16, FALSE)</f>
        <v>#N/A</v>
      </c>
    </row>
    <row r="27" spans="1:9" s="90" customFormat="1" ht="64.900000000000006" customHeight="1" x14ac:dyDescent="0.25">
      <c r="A27" s="177" t="e">
        <f>VLOOKUP(B27, 'New SY MASTER'!$C$9:$S$92, 17, FALSE)</f>
        <v>#N/A</v>
      </c>
      <c r="B27" s="177" t="s">
        <v>107</v>
      </c>
      <c r="C27" s="177" t="e">
        <f>VLOOKUP(B27, 'New SY MASTER'!$C$9:$S$92, 5, FALSE)</f>
        <v>#N/A</v>
      </c>
      <c r="D27" s="177" t="e">
        <f>VLOOKUP(B27, 'New SY MASTER'!$C$9:$S$92, 7, FALSE)</f>
        <v>#N/A</v>
      </c>
      <c r="E27" s="177" t="e">
        <f>VLOOKUP(B27, 'New SY MASTER'!C34:S116, 8, FALSE)</f>
        <v>#N/A</v>
      </c>
      <c r="F27" s="190" t="e">
        <f>VLOOKUP(B27, 'New SY MASTER'!$C$9:$S$92, 9, FALSE)</f>
        <v>#N/A</v>
      </c>
      <c r="G27" s="190" t="e">
        <f>VLOOKUP(B27, 'New SY MASTER'!$C$9:$S$92, 10, FALSE)</f>
        <v>#N/A</v>
      </c>
      <c r="H27" s="190" t="e">
        <f>VLOOKUP(B27, 'New SY MASTER'!$C$9:$S$92, 11, FALSE)</f>
        <v>#N/A</v>
      </c>
      <c r="I27" s="190" t="e">
        <f>VLOOKUP(B27, 'New SY MASTER'!$C$9:$S$92,16, FALSE)</f>
        <v>#N/A</v>
      </c>
    </row>
    <row r="28" spans="1:9" s="90" customFormat="1" ht="120.6" customHeight="1" x14ac:dyDescent="0.25">
      <c r="A28" s="177" t="str">
        <f>VLOOKUP(B28, 'New SY MASTER'!$C$9:$S$92, 17, FALSE)</f>
        <v>C6 Student Updates 2025-26</v>
      </c>
      <c r="B28" s="177" t="s">
        <v>108</v>
      </c>
      <c r="C28" s="177" t="str">
        <f>VLOOKUP(B28, 'New SY MASTER'!$C$9:$S$92, 5, FALSE)</f>
        <v>Student, School Enrollment, Programs Fact</v>
      </c>
      <c r="D28" s="177" t="str">
        <f>VLOOKUP(B28, 'New SY MASTER'!$C$9:$S$92, 7, FALSE)</f>
        <v xml:space="preserve">Required if administered
K-12 </v>
      </c>
      <c r="E28" s="177" t="str">
        <f>VLOOKUP(B28, 'New SY MASTER'!C35:S117, 8, FALSE)</f>
        <v>Must be updated by 12:00 noon on the snapshot run date to be included in the Internal Snapshot, must reflect accurate May 22 data in Student, School Enrollment and Programs Fact.</v>
      </c>
      <c r="F28" s="190" t="str">
        <f>VLOOKUP(B28, 'New SY MASTER'!$C$9:$S$92, 9, FALSE)</f>
        <v>As of 5/22 
(will display as 5/21 Snapshot Date)</v>
      </c>
      <c r="G28" s="190">
        <f>VLOOKUP(B28, 'New SY MASTER'!$C$9:$S$92, 10, FALSE)</f>
        <v>46168</v>
      </c>
      <c r="H28" s="190">
        <f>VLOOKUP(B28, 'New SY MASTER'!$C$9:$S$92, 11, FALSE)</f>
        <v>45805</v>
      </c>
      <c r="I28" s="190" t="str">
        <f>VLOOKUP(B28, 'New SY MASTER'!$C$9:$S$92,16, FALSE)</f>
        <v>NA</v>
      </c>
    </row>
    <row r="29" spans="1:9" s="90" customFormat="1" ht="115.9" customHeight="1" x14ac:dyDescent="0.25">
      <c r="A29" s="177" t="e">
        <f>VLOOKUP(B29, 'New SY MASTER'!$C$9:$S$92, 17, FALSE)</f>
        <v>#N/A</v>
      </c>
      <c r="B29" s="177" t="s">
        <v>109</v>
      </c>
      <c r="C29" s="177" t="e">
        <f>VLOOKUP(B29, 'New SY MASTER'!$C$9:$S$92, 5, FALSE)</f>
        <v>#N/A</v>
      </c>
      <c r="D29" s="177" t="e">
        <f>VLOOKUP(B29, 'New SY MASTER'!$C$9:$S$92, 7, FALSE)</f>
        <v>#N/A</v>
      </c>
      <c r="E29" s="177" t="e">
        <f>VLOOKUP(B29, 'New SY MASTER'!C36:S118, 8, FALSE)</f>
        <v>#N/A</v>
      </c>
      <c r="F29" s="190" t="e">
        <f>VLOOKUP(B29, 'New SY MASTER'!$C$9:$S$92, 9, FALSE)</f>
        <v>#N/A</v>
      </c>
      <c r="G29" s="190" t="e">
        <f>VLOOKUP(B29, 'New SY MASTER'!$C$9:$S$92, 10, FALSE)</f>
        <v>#N/A</v>
      </c>
      <c r="H29" s="190" t="e">
        <f>VLOOKUP(B29, 'New SY MASTER'!$C$9:$S$92, 11, FALSE)</f>
        <v>#N/A</v>
      </c>
      <c r="I29" s="190" t="e">
        <f>VLOOKUP(B29, 'New SY MASTER'!$C$9:$S$92,16, FALSE)</f>
        <v>#N/A</v>
      </c>
    </row>
    <row r="30" spans="1:9" s="90" customFormat="1" ht="124.15" customHeight="1" x14ac:dyDescent="0.25">
      <c r="A30" s="177" t="str">
        <f>VLOOKUP(B30, 'New SY MASTER'!$C$9:$S$92, 17, FALSE)</f>
        <v>C6 Student Updates 2025-26</v>
      </c>
      <c r="B30" s="177" t="s">
        <v>110</v>
      </c>
      <c r="C30" s="177" t="str">
        <f>VLOOKUP(B30, 'New SY MASTER'!$C$9:$S$92, 5, FALSE)</f>
        <v>Student, School Enrollment, Programs Fact</v>
      </c>
      <c r="D30" s="177" t="str">
        <f>VLOOKUP(B30, 'New SY MASTER'!$C$9:$S$92, 7, FALSE)</f>
        <v>Required if administered (denoted in Field No. 216)</v>
      </c>
      <c r="E30" s="177" t="str">
        <f>VLOOKUP(B30, 'New SY MASTER'!C37:S119, 8, FALSE)</f>
        <v>Must be updated by 12:00 noon on the snapshot run date to be included in the Internal Snapshot, must reflect accurate May 22 data in Student, School Enrollment and Programs Fact.</v>
      </c>
      <c r="F30" s="190" t="str">
        <f>VLOOKUP(B30, 'New SY MASTER'!$C$9:$S$92, 9, FALSE)</f>
        <v>As of 5/22 
(will display as 5/21 Snapshot Date)</v>
      </c>
      <c r="G30" s="190">
        <f>VLOOKUP(B30, 'New SY MASTER'!$C$9:$S$92, 10, FALSE)</f>
        <v>46168</v>
      </c>
      <c r="H30" s="190">
        <f>VLOOKUP(B30, 'New SY MASTER'!$C$9:$S$92, 11, FALSE)</f>
        <v>45805</v>
      </c>
      <c r="I30" s="190">
        <f>VLOOKUP(B30, 'New SY MASTER'!$C$9:$S$92,16, FALSE)</f>
        <v>46185</v>
      </c>
    </row>
    <row r="31" spans="1:9" s="90" customFormat="1" ht="120.6" customHeight="1" x14ac:dyDescent="0.25">
      <c r="A31" s="177" t="str">
        <f>VLOOKUP(B31, 'New SY MASTER'!$C$9:$S$92, 17, FALSE)</f>
        <v>C6 Student Updates 2025-26</v>
      </c>
      <c r="B31" s="177" t="s">
        <v>111</v>
      </c>
      <c r="C31" s="177" t="str">
        <f>VLOOKUP(B31, 'New SY MASTER'!$C$9:$S$92, 5, FALSE)</f>
        <v>Student, School Enrollment, Programs Fact</v>
      </c>
      <c r="D31" s="177" t="str">
        <f>VLOOKUP(B31, 'New SY MASTER'!$C$9:$S$92, 7, FALSE)</f>
        <v>Required K-12</v>
      </c>
      <c r="E31" s="177" t="str">
        <f>VLOOKUP(B31, 'New SY MASTER'!C38:S120, 8, FALSE)</f>
        <v>Must be updated by 12:00 noon on the snapshot run date to be included in the Internal Snapshot, must reflect accurate May 2 data in Student, School Enrollment and Programs Fact.</v>
      </c>
      <c r="F31" s="190">
        <f>VLOOKUP(B31, 'New SY MASTER'!$C$9:$S$92, 9, FALSE)</f>
        <v>46143</v>
      </c>
      <c r="G31" s="190">
        <f>VLOOKUP(B31, 'New SY MASTER'!$C$9:$S$92, 10, FALSE)</f>
        <v>46168</v>
      </c>
      <c r="H31" s="190">
        <f>VLOOKUP(B31, 'New SY MASTER'!$C$9:$S$92, 11, FALSE)</f>
        <v>45779</v>
      </c>
      <c r="I31" s="190" t="str">
        <f>VLOOKUP(B31, 'New SY MASTER'!$C$9:$S$92,16, FALSE)</f>
        <v>N/A</v>
      </c>
    </row>
    <row r="32" spans="1:9" s="90" customFormat="1" ht="118.15" customHeight="1" x14ac:dyDescent="0.25">
      <c r="A32" s="177" t="str">
        <f>VLOOKUP(B32, 'New SY MASTER'!$C$9:$S$92, 17, FALSE)</f>
        <v>C6 Student Updates 2025-26</v>
      </c>
      <c r="B32" s="177" t="s">
        <v>112</v>
      </c>
      <c r="C32" s="177" t="str">
        <f>VLOOKUP(B32, 'New SY MASTER'!$C$9:$S$92, 5, FALSE)</f>
        <v>Student, School Enrollment, Programs Fact</v>
      </c>
      <c r="D32" s="177" t="str">
        <f>VLOOKUP(B32, 'New SY MASTER'!$C$9:$S$92, 7, FALSE)</f>
        <v>Required if administered
K-12</v>
      </c>
      <c r="E32" s="177" t="str">
        <f>VLOOKUP(B32, 'New SY MASTER'!C39:S121, 8, FALSE)</f>
        <v>Must be updated by 12:00 noon on the snapshot run date to be included in the Internal Snapshot, must reflect accurate May 22 data in Student, School Enrollment and Programs Fact.</v>
      </c>
      <c r="F32" s="190">
        <f>VLOOKUP(B32, 'New SY MASTER'!$C$9:$S$92, 9, FALSE)</f>
        <v>46164</v>
      </c>
      <c r="G32" s="190">
        <f>VLOOKUP(B32, 'New SY MASTER'!$C$9:$S$92, 10, FALSE)</f>
        <v>46183</v>
      </c>
      <c r="H32" s="190">
        <f>VLOOKUP(B32, 'New SY MASTER'!$C$9:$S$92, 11, FALSE)</f>
        <v>45819</v>
      </c>
      <c r="I32" s="190">
        <f>VLOOKUP(B32, 'New SY MASTER'!$C$9:$S$92,16, FALSE)</f>
        <v>46193</v>
      </c>
    </row>
    <row r="33" spans="1:9" s="90" customFormat="1" ht="121.15" customHeight="1" x14ac:dyDescent="0.25">
      <c r="A33" s="177" t="e">
        <f>VLOOKUP(B33, 'New SY MASTER'!$C$9:$S$92, 17, FALSE)</f>
        <v>#N/A</v>
      </c>
      <c r="B33" s="177" t="s">
        <v>113</v>
      </c>
      <c r="C33" s="177" t="e">
        <f>VLOOKUP(B33, 'New SY MASTER'!$C$9:$S$92, 5, FALSE)</f>
        <v>#N/A</v>
      </c>
      <c r="D33" s="177" t="e">
        <f>VLOOKUP(B33, 'New SY MASTER'!$C$9:$S$92, 7, FALSE)</f>
        <v>#N/A</v>
      </c>
      <c r="E33" s="177" t="e">
        <f>VLOOKUP(B33, 'New SY MASTER'!C40:S122, 8, FALSE)</f>
        <v>#N/A</v>
      </c>
      <c r="F33" s="190" t="e">
        <f>VLOOKUP(B33, 'New SY MASTER'!$C$9:$S$92, 9, FALSE)</f>
        <v>#N/A</v>
      </c>
      <c r="G33" s="190" t="e">
        <f>VLOOKUP(B33, 'New SY MASTER'!$C$9:$S$92, 10, FALSE)</f>
        <v>#N/A</v>
      </c>
      <c r="H33" s="190" t="e">
        <f>VLOOKUP(B33, 'New SY MASTER'!$C$9:$S$92, 11, FALSE)</f>
        <v>#N/A</v>
      </c>
      <c r="I33" s="190" t="e">
        <f>VLOOKUP(B33, 'New SY MASTER'!$C$9:$S$92,16, FALSE)</f>
        <v>#N/A</v>
      </c>
    </row>
    <row r="34" spans="1:9" s="90" customFormat="1" ht="94.5" x14ac:dyDescent="0.25">
      <c r="A34" s="177" t="str">
        <f>VLOOKUP(B34, 'New SY MASTER'!$C$9:$S$92, 17, FALSE)</f>
        <v>C6 Student Updates 2025-26</v>
      </c>
      <c r="B34" s="177" t="s">
        <v>114</v>
      </c>
      <c r="C34" s="177" t="str">
        <f>VLOOKUP(B34, 'New SY MASTER'!$C$9:$S$92, 5, FALSE)</f>
        <v>Student, School Enrollment, Programs Fact</v>
      </c>
      <c r="D34" s="177" t="str">
        <f>VLOOKUP(B34, 'New SY MASTER'!$C$9:$S$92, 7, FALSE)</f>
        <v>Required</v>
      </c>
      <c r="E34" s="177" t="str">
        <f>VLOOKUP(B34, 'New SY MASTER'!C41:S123, 8, FALSE)</f>
        <v>Must be updated by 12:00 noon on the snapshot run date to be included in the Internal Snapshot
Internal Snapshot to collect year end student data</v>
      </c>
      <c r="F34" s="190">
        <f>VLOOKUP(B34, 'New SY MASTER'!$C$9:$S$92, 9, FALSE)</f>
        <v>46191</v>
      </c>
      <c r="G34" s="190">
        <f>VLOOKUP(B34, 'New SY MASTER'!$C$9:$S$92, 10, FALSE)</f>
        <v>46248</v>
      </c>
      <c r="H34" s="190">
        <f>VLOOKUP(B34, 'New SY MASTER'!$C$9:$S$92, 11, FALSE)</f>
        <v>45828</v>
      </c>
      <c r="I34" s="190">
        <f>VLOOKUP(B34, 'New SY MASTER'!$C$9:$S$92,16, FALSE)</f>
        <v>46255</v>
      </c>
    </row>
  </sheetData>
  <mergeCells count="10">
    <mergeCell ref="A1:I1"/>
    <mergeCell ref="A2:A3"/>
    <mergeCell ref="B2:B3"/>
    <mergeCell ref="C2:C3"/>
    <mergeCell ref="D2:D3"/>
    <mergeCell ref="E2:E3"/>
    <mergeCell ref="F2:F3"/>
    <mergeCell ref="G2:G3"/>
    <mergeCell ref="H2:H3"/>
    <mergeCell ref="I2:I3"/>
  </mergeCells>
  <phoneticPr fontId="21" type="noConversion"/>
  <conditionalFormatting sqref="B1:B1048576">
    <cfRule type="duplicateValues" dxfId="0" priority="1"/>
  </conditionalFormatting>
  <pageMargins left="0.25" right="0.25" top="0.75" bottom="0.75" header="0.3" footer="0.3"/>
  <pageSetup scale="59" fitToHeight="0" orientation="landscape" r:id="rId1"/>
  <headerFooter>
    <oddFooter>&amp;CPage &amp;P of &amp;N&amp;RDate Printed: &amp;D</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pageSetUpPr fitToPage="1"/>
  </sheetPr>
  <dimension ref="A1:L129"/>
  <sheetViews>
    <sheetView tabSelected="1" zoomScaleNormal="100" zoomScaleSheetLayoutView="100" zoomScalePageLayoutView="110" workbookViewId="0">
      <selection activeCell="C5" sqref="C5:J5"/>
    </sheetView>
  </sheetViews>
  <sheetFormatPr defaultColWidth="9.140625" defaultRowHeight="15" x14ac:dyDescent="0.25"/>
  <cols>
    <col min="1" max="1" width="2.7109375" style="102" customWidth="1"/>
    <col min="2" max="2" width="1.7109375" style="102" customWidth="1"/>
    <col min="3" max="3" width="40" style="102" customWidth="1"/>
    <col min="4" max="4" width="13.7109375" style="185" customWidth="1"/>
    <col min="5" max="5" width="12.7109375" style="185" customWidth="1"/>
    <col min="6" max="6" width="26.5703125" style="186" customWidth="1"/>
    <col min="7" max="8" width="19.7109375" style="102" customWidth="1"/>
    <col min="9" max="9" width="18.5703125" style="102" bestFit="1" customWidth="1"/>
    <col min="10" max="10" width="28.85546875" style="186" customWidth="1"/>
    <col min="11" max="11" width="1.7109375" style="102" customWidth="1"/>
    <col min="12" max="12" width="2.7109375" style="102" customWidth="1"/>
    <col min="13" max="16384" width="9.140625" style="102"/>
  </cols>
  <sheetData>
    <row r="1" spans="1:12" x14ac:dyDescent="0.25">
      <c r="A1" s="99"/>
      <c r="B1" s="99"/>
      <c r="C1" s="99"/>
      <c r="D1" s="100"/>
      <c r="E1" s="100"/>
      <c r="F1" s="101"/>
      <c r="G1" s="99"/>
      <c r="H1" s="99"/>
      <c r="I1" s="99"/>
      <c r="J1" s="101"/>
      <c r="K1" s="99"/>
      <c r="L1" s="99"/>
    </row>
    <row r="2" spans="1:12" ht="15.75" thickBot="1" x14ac:dyDescent="0.3">
      <c r="A2" s="103"/>
      <c r="B2" s="104"/>
      <c r="C2" s="104"/>
      <c r="D2" s="105"/>
      <c r="E2" s="105"/>
      <c r="F2" s="106"/>
      <c r="G2" s="104"/>
      <c r="H2" s="104"/>
      <c r="I2" s="104"/>
      <c r="J2" s="106"/>
      <c r="K2" s="104"/>
      <c r="L2" s="99"/>
    </row>
    <row r="3" spans="1:12" ht="21.75" thickBot="1" x14ac:dyDescent="0.3">
      <c r="A3" s="99"/>
      <c r="B3" s="107"/>
      <c r="C3" s="425" t="s">
        <v>396</v>
      </c>
      <c r="D3" s="426"/>
      <c r="E3" s="426"/>
      <c r="F3" s="426"/>
      <c r="G3" s="426"/>
      <c r="H3" s="426"/>
      <c r="I3" s="426"/>
      <c r="J3" s="427"/>
      <c r="K3" s="107"/>
      <c r="L3" s="99"/>
    </row>
    <row r="4" spans="1:12" ht="21.75" thickBot="1" x14ac:dyDescent="0.3">
      <c r="A4" s="99"/>
      <c r="B4" s="107"/>
      <c r="C4" s="108"/>
      <c r="D4" s="108"/>
      <c r="E4" s="108"/>
      <c r="F4" s="108"/>
      <c r="G4" s="108"/>
      <c r="H4" s="108"/>
      <c r="I4" s="108"/>
      <c r="J4" s="108"/>
      <c r="K4" s="107"/>
      <c r="L4" s="99"/>
    </row>
    <row r="5" spans="1:12" s="110" customFormat="1" ht="21.75" thickBot="1" x14ac:dyDescent="0.3">
      <c r="A5" s="109"/>
      <c r="B5" s="107"/>
      <c r="C5" s="430" t="s">
        <v>398</v>
      </c>
      <c r="D5" s="426"/>
      <c r="E5" s="426"/>
      <c r="F5" s="426"/>
      <c r="G5" s="426"/>
      <c r="H5" s="426"/>
      <c r="I5" s="426"/>
      <c r="J5" s="427"/>
      <c r="K5" s="107"/>
      <c r="L5" s="109"/>
    </row>
    <row r="6" spans="1:12" ht="21.75" thickBot="1" x14ac:dyDescent="0.3">
      <c r="A6" s="99"/>
      <c r="B6" s="107"/>
      <c r="C6" s="108"/>
      <c r="D6" s="108"/>
      <c r="E6" s="108"/>
      <c r="F6" s="108"/>
      <c r="G6" s="108"/>
      <c r="H6" s="108"/>
      <c r="I6" s="108"/>
      <c r="J6" s="108"/>
      <c r="K6" s="107"/>
      <c r="L6" s="99"/>
    </row>
    <row r="7" spans="1:12" s="110" customFormat="1" ht="18.75" x14ac:dyDescent="0.25">
      <c r="A7" s="109"/>
      <c r="B7" s="107"/>
      <c r="C7" s="376" t="s">
        <v>397</v>
      </c>
      <c r="D7" s="377"/>
      <c r="E7" s="377"/>
      <c r="F7" s="377"/>
      <c r="G7" s="377"/>
      <c r="H7" s="377"/>
      <c r="I7" s="377"/>
      <c r="J7" s="378"/>
      <c r="K7" s="107"/>
      <c r="L7" s="109"/>
    </row>
    <row r="8" spans="1:12" s="110" customFormat="1" x14ac:dyDescent="0.25">
      <c r="A8" s="109"/>
      <c r="B8" s="107"/>
      <c r="C8" s="431" t="s">
        <v>460</v>
      </c>
      <c r="D8" s="391" t="s">
        <v>374</v>
      </c>
      <c r="E8" s="391" t="s">
        <v>375</v>
      </c>
      <c r="F8" s="391" t="s">
        <v>26</v>
      </c>
      <c r="G8" s="433" t="s">
        <v>119</v>
      </c>
      <c r="H8" s="434"/>
      <c r="I8" s="391" t="s">
        <v>31</v>
      </c>
      <c r="J8" s="393" t="s">
        <v>32</v>
      </c>
      <c r="K8" s="107"/>
      <c r="L8" s="109"/>
    </row>
    <row r="9" spans="1:12" s="110" customFormat="1" x14ac:dyDescent="0.25">
      <c r="A9" s="109"/>
      <c r="B9" s="107"/>
      <c r="C9" s="432"/>
      <c r="D9" s="392"/>
      <c r="E9" s="392"/>
      <c r="F9" s="392"/>
      <c r="G9" s="111" t="s">
        <v>120</v>
      </c>
      <c r="H9" s="112" t="s">
        <v>121</v>
      </c>
      <c r="I9" s="392"/>
      <c r="J9" s="394"/>
      <c r="K9" s="107"/>
      <c r="L9" s="109"/>
    </row>
    <row r="10" spans="1:12" s="110" customFormat="1" ht="60" x14ac:dyDescent="0.25">
      <c r="A10" s="109"/>
      <c r="B10" s="107"/>
      <c r="C10" s="113" t="s">
        <v>225</v>
      </c>
      <c r="D10" s="260">
        <v>2024</v>
      </c>
      <c r="E10" s="260">
        <v>2025</v>
      </c>
      <c r="F10" s="115" t="s">
        <v>124</v>
      </c>
      <c r="G10" s="116">
        <v>45817</v>
      </c>
      <c r="H10" s="116">
        <v>45900</v>
      </c>
      <c r="I10" s="117" t="s">
        <v>227</v>
      </c>
      <c r="J10" s="118" t="s">
        <v>228</v>
      </c>
      <c r="K10" s="107"/>
      <c r="L10" s="109"/>
    </row>
    <row r="11" spans="1:12" s="110" customFormat="1" x14ac:dyDescent="0.25">
      <c r="A11" s="109"/>
      <c r="B11" s="107"/>
      <c r="C11" s="113" t="s">
        <v>230</v>
      </c>
      <c r="D11" s="114">
        <v>2024</v>
      </c>
      <c r="E11" s="114">
        <v>2025</v>
      </c>
      <c r="F11" s="115" t="s">
        <v>124</v>
      </c>
      <c r="G11" s="116">
        <v>45818</v>
      </c>
      <c r="H11" s="116">
        <v>45899</v>
      </c>
      <c r="I11" s="117" t="s">
        <v>231</v>
      </c>
      <c r="J11" s="119" t="s">
        <v>130</v>
      </c>
      <c r="K11" s="107"/>
      <c r="L11" s="109"/>
    </row>
    <row r="12" spans="1:12" s="110" customFormat="1" ht="30" x14ac:dyDescent="0.25">
      <c r="A12" s="109"/>
      <c r="B12" s="107"/>
      <c r="C12" s="113" t="s">
        <v>232</v>
      </c>
      <c r="D12" s="114">
        <v>2024</v>
      </c>
      <c r="E12" s="114">
        <v>2025</v>
      </c>
      <c r="F12" s="115" t="s">
        <v>124</v>
      </c>
      <c r="G12" s="116">
        <v>45821</v>
      </c>
      <c r="H12" s="116">
        <v>45899</v>
      </c>
      <c r="I12" s="117" t="s">
        <v>231</v>
      </c>
      <c r="J12" s="120" t="s">
        <v>235</v>
      </c>
      <c r="K12" s="107"/>
      <c r="L12" s="109"/>
    </row>
    <row r="13" spans="1:12" s="122" customFormat="1" ht="30" x14ac:dyDescent="0.25">
      <c r="A13" s="121"/>
      <c r="B13" s="107"/>
      <c r="C13" s="113" t="s">
        <v>236</v>
      </c>
      <c r="D13" s="114">
        <v>2024</v>
      </c>
      <c r="E13" s="114">
        <v>2025</v>
      </c>
      <c r="F13" s="115" t="s">
        <v>124</v>
      </c>
      <c r="G13" s="116">
        <v>45820</v>
      </c>
      <c r="H13" s="116">
        <v>45897</v>
      </c>
      <c r="I13" s="117" t="s">
        <v>238</v>
      </c>
      <c r="J13" s="119" t="s">
        <v>130</v>
      </c>
      <c r="K13" s="107"/>
      <c r="L13" s="99"/>
    </row>
    <row r="14" spans="1:12" s="122" customFormat="1" ht="30.75" thickBot="1" x14ac:dyDescent="0.3">
      <c r="A14" s="121"/>
      <c r="B14" s="107"/>
      <c r="C14" s="142" t="s">
        <v>459</v>
      </c>
      <c r="D14" s="124">
        <v>2024</v>
      </c>
      <c r="E14" s="124">
        <v>2025</v>
      </c>
      <c r="F14" s="261" t="s">
        <v>124</v>
      </c>
      <c r="G14" s="262">
        <v>45821</v>
      </c>
      <c r="H14" s="262">
        <v>45899</v>
      </c>
      <c r="I14" s="124" t="s">
        <v>231</v>
      </c>
      <c r="J14" s="263" t="s">
        <v>235</v>
      </c>
      <c r="K14" s="107"/>
      <c r="L14" s="99"/>
    </row>
    <row r="15" spans="1:12" ht="21.75" thickBot="1" x14ac:dyDescent="0.3">
      <c r="A15" s="99"/>
      <c r="B15" s="107"/>
      <c r="C15" s="108"/>
      <c r="D15" s="108"/>
      <c r="E15" s="108"/>
      <c r="F15" s="108"/>
      <c r="G15" s="108"/>
      <c r="H15" s="108"/>
      <c r="I15" s="108"/>
      <c r="J15" s="108"/>
      <c r="K15" s="107"/>
      <c r="L15" s="99"/>
    </row>
    <row r="16" spans="1:12" s="122" customFormat="1" ht="18.75" x14ac:dyDescent="0.25">
      <c r="A16" s="121"/>
      <c r="B16" s="107"/>
      <c r="C16" s="376" t="s">
        <v>45</v>
      </c>
      <c r="D16" s="377"/>
      <c r="E16" s="377"/>
      <c r="F16" s="377"/>
      <c r="G16" s="377"/>
      <c r="H16" s="377"/>
      <c r="I16" s="377"/>
      <c r="J16" s="378"/>
      <c r="K16" s="107"/>
      <c r="L16" s="99"/>
    </row>
    <row r="17" spans="1:12" x14ac:dyDescent="0.25">
      <c r="A17" s="99"/>
      <c r="B17" s="107"/>
      <c r="C17" s="395" t="s">
        <v>460</v>
      </c>
      <c r="D17" s="397" t="s">
        <v>374</v>
      </c>
      <c r="E17" s="397" t="s">
        <v>375</v>
      </c>
      <c r="F17" s="397" t="s">
        <v>26</v>
      </c>
      <c r="G17" s="399" t="s">
        <v>119</v>
      </c>
      <c r="H17" s="400"/>
      <c r="I17" s="397" t="s">
        <v>31</v>
      </c>
      <c r="J17" s="401" t="s">
        <v>32</v>
      </c>
      <c r="K17" s="107"/>
      <c r="L17" s="99"/>
    </row>
    <row r="18" spans="1:12" x14ac:dyDescent="0.25">
      <c r="A18" s="99"/>
      <c r="B18" s="107"/>
      <c r="C18" s="396"/>
      <c r="D18" s="398"/>
      <c r="E18" s="398"/>
      <c r="F18" s="398"/>
      <c r="G18" s="125" t="s">
        <v>120</v>
      </c>
      <c r="H18" s="126" t="s">
        <v>121</v>
      </c>
      <c r="I18" s="398"/>
      <c r="J18" s="402"/>
      <c r="K18" s="107"/>
      <c r="L18" s="99"/>
    </row>
    <row r="19" spans="1:12" x14ac:dyDescent="0.25">
      <c r="A19" s="99"/>
      <c r="B19" s="107"/>
      <c r="C19" s="428" t="s">
        <v>122</v>
      </c>
      <c r="D19" s="429"/>
      <c r="E19" s="429"/>
      <c r="F19" s="429"/>
      <c r="G19" s="128"/>
      <c r="H19" s="128"/>
      <c r="I19" s="128"/>
      <c r="J19" s="129"/>
      <c r="K19" s="107"/>
      <c r="L19" s="99"/>
    </row>
    <row r="20" spans="1:12" x14ac:dyDescent="0.25">
      <c r="A20" s="99"/>
      <c r="B20" s="107"/>
      <c r="C20" s="336" t="s">
        <v>686</v>
      </c>
      <c r="D20" s="260">
        <v>2024</v>
      </c>
      <c r="E20" s="260">
        <v>2025</v>
      </c>
      <c r="F20" s="337" t="s">
        <v>129</v>
      </c>
      <c r="G20" s="131">
        <v>45931</v>
      </c>
      <c r="H20" s="131">
        <v>45940</v>
      </c>
      <c r="I20" s="132" t="s">
        <v>625</v>
      </c>
      <c r="J20" s="264" t="s">
        <v>657</v>
      </c>
      <c r="K20" s="107"/>
      <c r="L20" s="99"/>
    </row>
    <row r="21" spans="1:12" x14ac:dyDescent="0.25">
      <c r="A21" s="99"/>
      <c r="B21" s="107"/>
      <c r="C21" s="336" t="s">
        <v>687</v>
      </c>
      <c r="D21" s="260">
        <v>2024</v>
      </c>
      <c r="E21" s="260">
        <v>2025</v>
      </c>
      <c r="F21" s="337" t="s">
        <v>129</v>
      </c>
      <c r="G21" s="131">
        <v>45931</v>
      </c>
      <c r="H21" s="131">
        <v>45940</v>
      </c>
      <c r="I21" s="132" t="s">
        <v>625</v>
      </c>
      <c r="J21" s="264" t="s">
        <v>660</v>
      </c>
      <c r="K21" s="107"/>
      <c r="L21" s="99"/>
    </row>
    <row r="22" spans="1:12" x14ac:dyDescent="0.25">
      <c r="A22" s="99"/>
      <c r="B22" s="107"/>
      <c r="C22" s="130" t="s">
        <v>678</v>
      </c>
      <c r="D22" s="114">
        <v>2024</v>
      </c>
      <c r="E22" s="114">
        <v>2025</v>
      </c>
      <c r="F22" s="115" t="s">
        <v>129</v>
      </c>
      <c r="G22" s="131">
        <v>45931</v>
      </c>
      <c r="H22" s="131">
        <v>45940</v>
      </c>
      <c r="I22" s="132" t="s">
        <v>625</v>
      </c>
      <c r="J22" s="133" t="s">
        <v>130</v>
      </c>
      <c r="K22" s="107"/>
      <c r="L22" s="99"/>
    </row>
    <row r="23" spans="1:12" ht="30" x14ac:dyDescent="0.25">
      <c r="A23" s="99"/>
      <c r="B23" s="107"/>
      <c r="C23" s="130" t="s">
        <v>560</v>
      </c>
      <c r="D23" s="114">
        <v>2024</v>
      </c>
      <c r="E23" s="114">
        <v>2025</v>
      </c>
      <c r="F23" s="115" t="s">
        <v>245</v>
      </c>
      <c r="G23" s="131">
        <v>45931</v>
      </c>
      <c r="H23" s="131">
        <v>45940</v>
      </c>
      <c r="I23" s="132" t="s">
        <v>625</v>
      </c>
      <c r="J23" s="133" t="s">
        <v>130</v>
      </c>
      <c r="K23" s="107"/>
      <c r="L23" s="99"/>
    </row>
    <row r="24" spans="1:12" x14ac:dyDescent="0.25">
      <c r="A24" s="99"/>
      <c r="B24" s="107"/>
      <c r="C24" s="428" t="s">
        <v>123</v>
      </c>
      <c r="D24" s="429"/>
      <c r="E24" s="429"/>
      <c r="F24" s="429"/>
      <c r="G24" s="127"/>
      <c r="H24" s="127"/>
      <c r="I24" s="127"/>
      <c r="J24" s="134"/>
      <c r="K24" s="107"/>
      <c r="L24" s="99"/>
    </row>
    <row r="25" spans="1:12" ht="30" x14ac:dyDescent="0.25">
      <c r="A25" s="99"/>
      <c r="B25" s="107"/>
      <c r="C25" s="135" t="s">
        <v>311</v>
      </c>
      <c r="D25" s="117">
        <v>2025</v>
      </c>
      <c r="E25" s="117">
        <v>2026</v>
      </c>
      <c r="F25" s="136" t="s">
        <v>124</v>
      </c>
      <c r="G25" s="131">
        <v>45931</v>
      </c>
      <c r="H25" s="131">
        <v>45964</v>
      </c>
      <c r="I25" s="132" t="s">
        <v>288</v>
      </c>
      <c r="J25" s="137">
        <v>45975</v>
      </c>
      <c r="K25" s="107"/>
      <c r="L25" s="99"/>
    </row>
    <row r="26" spans="1:12" ht="30" x14ac:dyDescent="0.25">
      <c r="A26" s="99"/>
      <c r="B26" s="107"/>
      <c r="C26" s="135" t="s">
        <v>385</v>
      </c>
      <c r="D26" s="117">
        <v>2025</v>
      </c>
      <c r="E26" s="117">
        <v>2026</v>
      </c>
      <c r="F26" s="136" t="s">
        <v>124</v>
      </c>
      <c r="G26" s="131">
        <v>45931</v>
      </c>
      <c r="H26" s="131">
        <v>45940</v>
      </c>
      <c r="I26" s="132" t="s">
        <v>625</v>
      </c>
      <c r="J26" s="137" t="s">
        <v>638</v>
      </c>
      <c r="K26" s="107"/>
      <c r="L26" s="99"/>
    </row>
    <row r="27" spans="1:12" ht="30" x14ac:dyDescent="0.25">
      <c r="A27" s="99"/>
      <c r="B27" s="107"/>
      <c r="C27" s="135" t="s">
        <v>125</v>
      </c>
      <c r="D27" s="117">
        <v>2025</v>
      </c>
      <c r="E27" s="117">
        <v>2026</v>
      </c>
      <c r="F27" s="136" t="s">
        <v>124</v>
      </c>
      <c r="G27" s="131">
        <v>45931</v>
      </c>
      <c r="H27" s="131">
        <v>45940</v>
      </c>
      <c r="I27" s="132" t="s">
        <v>625</v>
      </c>
      <c r="J27" s="137" t="s">
        <v>130</v>
      </c>
      <c r="K27" s="107"/>
      <c r="L27" s="99"/>
    </row>
    <row r="28" spans="1:12" ht="30" x14ac:dyDescent="0.25">
      <c r="A28" s="99"/>
      <c r="B28" s="107"/>
      <c r="C28" s="138" t="s">
        <v>252</v>
      </c>
      <c r="D28" s="117">
        <v>2025</v>
      </c>
      <c r="E28" s="117">
        <v>2026</v>
      </c>
      <c r="F28" s="136" t="s">
        <v>124</v>
      </c>
      <c r="G28" s="131">
        <v>45931</v>
      </c>
      <c r="H28" s="131">
        <v>45940</v>
      </c>
      <c r="I28" s="139" t="s">
        <v>625</v>
      </c>
      <c r="J28" s="140" t="s">
        <v>153</v>
      </c>
      <c r="K28" s="107"/>
      <c r="L28" s="99"/>
    </row>
    <row r="29" spans="1:12" ht="45" x14ac:dyDescent="0.25">
      <c r="A29" s="99"/>
      <c r="B29" s="107"/>
      <c r="C29" s="135" t="s">
        <v>388</v>
      </c>
      <c r="D29" s="117">
        <v>2025</v>
      </c>
      <c r="E29" s="117">
        <v>2026</v>
      </c>
      <c r="F29" s="136" t="s">
        <v>124</v>
      </c>
      <c r="G29" s="131">
        <v>45931</v>
      </c>
      <c r="H29" s="131">
        <v>45940</v>
      </c>
      <c r="I29" s="139" t="s">
        <v>625</v>
      </c>
      <c r="J29" s="141" t="s">
        <v>626</v>
      </c>
      <c r="K29" s="107"/>
      <c r="L29" s="99"/>
    </row>
    <row r="30" spans="1:12" s="110" customFormat="1" ht="30.75" thickBot="1" x14ac:dyDescent="0.3">
      <c r="A30" s="109"/>
      <c r="B30" s="107"/>
      <c r="C30" s="142" t="s">
        <v>185</v>
      </c>
      <c r="D30" s="124">
        <v>2025</v>
      </c>
      <c r="E30" s="124">
        <v>2026</v>
      </c>
      <c r="F30" s="143" t="s">
        <v>124</v>
      </c>
      <c r="G30" s="144">
        <v>45931</v>
      </c>
      <c r="H30" s="144">
        <v>45940</v>
      </c>
      <c r="I30" s="124" t="s">
        <v>625</v>
      </c>
      <c r="J30" s="145" t="s">
        <v>627</v>
      </c>
      <c r="K30" s="107"/>
      <c r="L30" s="109"/>
    </row>
    <row r="31" spans="1:12" ht="21.75" thickBot="1" x14ac:dyDescent="0.3">
      <c r="A31" s="99"/>
      <c r="B31" s="107"/>
      <c r="C31" s="108"/>
      <c r="D31" s="108"/>
      <c r="E31" s="108"/>
      <c r="F31" s="108"/>
      <c r="G31" s="108"/>
      <c r="H31" s="108"/>
      <c r="I31" s="108"/>
      <c r="J31" s="108"/>
      <c r="K31" s="107"/>
      <c r="L31" s="99"/>
    </row>
    <row r="32" spans="1:12" ht="18.75" x14ac:dyDescent="0.25">
      <c r="A32" s="99"/>
      <c r="B32" s="107"/>
      <c r="C32" s="376" t="s">
        <v>127</v>
      </c>
      <c r="D32" s="377"/>
      <c r="E32" s="377"/>
      <c r="F32" s="377"/>
      <c r="G32" s="377"/>
      <c r="H32" s="377"/>
      <c r="I32" s="377"/>
      <c r="J32" s="378"/>
      <c r="K32" s="107"/>
      <c r="L32" s="99"/>
    </row>
    <row r="33" spans="1:12" x14ac:dyDescent="0.25">
      <c r="A33" s="99"/>
      <c r="B33" s="107"/>
      <c r="C33" s="435" t="s">
        <v>460</v>
      </c>
      <c r="D33" s="423" t="s">
        <v>374</v>
      </c>
      <c r="E33" s="423" t="s">
        <v>375</v>
      </c>
      <c r="F33" s="423" t="s">
        <v>26</v>
      </c>
      <c r="G33" s="437" t="s">
        <v>119</v>
      </c>
      <c r="H33" s="438"/>
      <c r="I33" s="423" t="s">
        <v>31</v>
      </c>
      <c r="J33" s="403" t="s">
        <v>32</v>
      </c>
      <c r="K33" s="107"/>
      <c r="L33" s="99"/>
    </row>
    <row r="34" spans="1:12" x14ac:dyDescent="0.25">
      <c r="A34" s="99"/>
      <c r="B34" s="107"/>
      <c r="C34" s="436"/>
      <c r="D34" s="424"/>
      <c r="E34" s="424"/>
      <c r="F34" s="424"/>
      <c r="G34" s="146" t="s">
        <v>120</v>
      </c>
      <c r="H34" s="147" t="s">
        <v>121</v>
      </c>
      <c r="I34" s="424"/>
      <c r="J34" s="404"/>
      <c r="K34" s="107"/>
      <c r="L34" s="99"/>
    </row>
    <row r="35" spans="1:12" x14ac:dyDescent="0.25">
      <c r="A35" s="99"/>
      <c r="B35" s="107"/>
      <c r="C35" s="148" t="s">
        <v>128</v>
      </c>
      <c r="D35" s="139">
        <v>2025</v>
      </c>
      <c r="E35" s="139">
        <v>2026</v>
      </c>
      <c r="F35" s="150" t="s">
        <v>129</v>
      </c>
      <c r="G35" s="131">
        <v>45992</v>
      </c>
      <c r="H35" s="131">
        <v>46010</v>
      </c>
      <c r="I35" s="139" t="s">
        <v>196</v>
      </c>
      <c r="J35" s="410" t="s">
        <v>130</v>
      </c>
      <c r="K35" s="107"/>
      <c r="L35" s="99"/>
    </row>
    <row r="36" spans="1:12" ht="15.75" thickBot="1" x14ac:dyDescent="0.3">
      <c r="A36" s="99"/>
      <c r="B36" s="107"/>
      <c r="C36" s="123" t="s">
        <v>257</v>
      </c>
      <c r="D36" s="124">
        <v>2025</v>
      </c>
      <c r="E36" s="124">
        <v>2026</v>
      </c>
      <c r="F36" s="151" t="s">
        <v>26</v>
      </c>
      <c r="G36" s="144">
        <v>45992</v>
      </c>
      <c r="H36" s="144">
        <v>46010</v>
      </c>
      <c r="I36" s="124" t="s">
        <v>621</v>
      </c>
      <c r="J36" s="411"/>
      <c r="K36" s="107"/>
      <c r="L36" s="99"/>
    </row>
    <row r="37" spans="1:12" ht="21.75" thickBot="1" x14ac:dyDescent="0.3">
      <c r="A37" s="99"/>
      <c r="B37" s="107"/>
      <c r="C37" s="108"/>
      <c r="D37" s="108"/>
      <c r="E37" s="108"/>
      <c r="F37" s="108"/>
      <c r="G37" s="108"/>
      <c r="H37" s="108"/>
      <c r="I37" s="108"/>
      <c r="J37" s="108"/>
      <c r="K37" s="107"/>
      <c r="L37" s="99"/>
    </row>
    <row r="38" spans="1:12" s="110" customFormat="1" ht="18.75" x14ac:dyDescent="0.25">
      <c r="A38" s="109"/>
      <c r="B38" s="107"/>
      <c r="C38" s="376" t="s">
        <v>131</v>
      </c>
      <c r="D38" s="377"/>
      <c r="E38" s="377"/>
      <c r="F38" s="377"/>
      <c r="G38" s="377"/>
      <c r="H38" s="377"/>
      <c r="I38" s="377"/>
      <c r="J38" s="378"/>
      <c r="K38" s="107"/>
      <c r="L38" s="109"/>
    </row>
    <row r="39" spans="1:12" x14ac:dyDescent="0.25">
      <c r="A39" s="99"/>
      <c r="B39" s="107"/>
      <c r="C39" s="405" t="s">
        <v>460</v>
      </c>
      <c r="D39" s="407" t="s">
        <v>374</v>
      </c>
      <c r="E39" s="407" t="s">
        <v>375</v>
      </c>
      <c r="F39" s="407" t="s">
        <v>26</v>
      </c>
      <c r="G39" s="412" t="s">
        <v>119</v>
      </c>
      <c r="H39" s="413"/>
      <c r="I39" s="407" t="s">
        <v>31</v>
      </c>
      <c r="J39" s="414" t="s">
        <v>32</v>
      </c>
      <c r="K39" s="107"/>
      <c r="L39" s="99"/>
    </row>
    <row r="40" spans="1:12" x14ac:dyDescent="0.25">
      <c r="A40" s="99"/>
      <c r="B40" s="107"/>
      <c r="C40" s="406"/>
      <c r="D40" s="408"/>
      <c r="E40" s="408"/>
      <c r="F40" s="408"/>
      <c r="G40" s="152" t="s">
        <v>120</v>
      </c>
      <c r="H40" s="153" t="s">
        <v>121</v>
      </c>
      <c r="I40" s="408"/>
      <c r="J40" s="415"/>
      <c r="K40" s="107"/>
      <c r="L40" s="99"/>
    </row>
    <row r="41" spans="1:12" x14ac:dyDescent="0.25">
      <c r="A41" s="99"/>
      <c r="B41" s="107"/>
      <c r="C41" s="148" t="s">
        <v>128</v>
      </c>
      <c r="D41" s="139">
        <v>2025</v>
      </c>
      <c r="E41" s="139">
        <v>2026</v>
      </c>
      <c r="F41" s="150" t="s">
        <v>129</v>
      </c>
      <c r="G41" s="131">
        <v>45711</v>
      </c>
      <c r="H41" s="131">
        <v>45723</v>
      </c>
      <c r="I41" s="139" t="s">
        <v>196</v>
      </c>
      <c r="J41" s="410" t="s">
        <v>130</v>
      </c>
      <c r="K41" s="107"/>
      <c r="L41" s="99"/>
    </row>
    <row r="42" spans="1:12" s="110" customFormat="1" ht="30.75" thickBot="1" x14ac:dyDescent="0.3">
      <c r="A42" s="109"/>
      <c r="B42" s="107"/>
      <c r="C42" s="123" t="s">
        <v>569</v>
      </c>
      <c r="D42" s="259">
        <v>2025</v>
      </c>
      <c r="E42" s="259">
        <v>2026</v>
      </c>
      <c r="F42" s="151" t="s">
        <v>261</v>
      </c>
      <c r="G42" s="144">
        <v>46076</v>
      </c>
      <c r="H42" s="144">
        <v>46088</v>
      </c>
      <c r="I42" s="124" t="s">
        <v>130</v>
      </c>
      <c r="J42" s="411"/>
      <c r="K42" s="107"/>
      <c r="L42" s="109"/>
    </row>
    <row r="43" spans="1:12" ht="21.75" thickBot="1" x14ac:dyDescent="0.3">
      <c r="A43" s="99"/>
      <c r="B43" s="107"/>
      <c r="C43" s="108"/>
      <c r="D43" s="108"/>
      <c r="E43" s="108"/>
      <c r="F43" s="108"/>
      <c r="G43" s="108"/>
      <c r="H43" s="108"/>
      <c r="I43" s="108"/>
      <c r="J43" s="108"/>
      <c r="K43" s="107"/>
      <c r="L43" s="99"/>
    </row>
    <row r="44" spans="1:12" s="107" customFormat="1" ht="18.75" x14ac:dyDescent="0.25">
      <c r="A44" s="121"/>
      <c r="C44" s="376" t="s">
        <v>132</v>
      </c>
      <c r="D44" s="377"/>
      <c r="E44" s="377"/>
      <c r="F44" s="377"/>
      <c r="G44" s="377"/>
      <c r="H44" s="377"/>
      <c r="I44" s="377"/>
      <c r="J44" s="378"/>
      <c r="L44" s="121"/>
    </row>
    <row r="45" spans="1:12" s="107" customFormat="1" x14ac:dyDescent="0.25">
      <c r="A45" s="99"/>
      <c r="C45" s="416" t="s">
        <v>460</v>
      </c>
      <c r="D45" s="388" t="s">
        <v>374</v>
      </c>
      <c r="E45" s="388" t="s">
        <v>375</v>
      </c>
      <c r="F45" s="388" t="s">
        <v>26</v>
      </c>
      <c r="G45" s="419" t="s">
        <v>119</v>
      </c>
      <c r="H45" s="420"/>
      <c r="I45" s="388" t="s">
        <v>31</v>
      </c>
      <c r="J45" s="421" t="s">
        <v>32</v>
      </c>
      <c r="L45" s="99"/>
    </row>
    <row r="46" spans="1:12" x14ac:dyDescent="0.25">
      <c r="A46" s="99"/>
      <c r="B46" s="107"/>
      <c r="C46" s="417"/>
      <c r="D46" s="389"/>
      <c r="E46" s="389"/>
      <c r="F46" s="389"/>
      <c r="G46" s="154" t="s">
        <v>120</v>
      </c>
      <c r="H46" s="155" t="s">
        <v>121</v>
      </c>
      <c r="I46" s="390"/>
      <c r="J46" s="422"/>
      <c r="K46" s="107"/>
      <c r="L46" s="99"/>
    </row>
    <row r="47" spans="1:12" x14ac:dyDescent="0.25">
      <c r="A47" s="99"/>
      <c r="B47" s="107"/>
      <c r="C47" s="418"/>
      <c r="D47" s="390"/>
      <c r="E47" s="390"/>
      <c r="F47" s="390"/>
      <c r="G47" s="385" t="s">
        <v>379</v>
      </c>
      <c r="H47" s="386"/>
      <c r="I47" s="386"/>
      <c r="J47" s="387"/>
      <c r="K47" s="107"/>
      <c r="L47" s="99"/>
    </row>
    <row r="48" spans="1:12" x14ac:dyDescent="0.25">
      <c r="A48" s="99"/>
      <c r="B48" s="107"/>
      <c r="C48" s="156" t="s">
        <v>133</v>
      </c>
      <c r="D48" s="157">
        <v>2025</v>
      </c>
      <c r="E48" s="157">
        <v>2026</v>
      </c>
      <c r="F48" s="150" t="s">
        <v>26</v>
      </c>
      <c r="G48" s="131">
        <v>45809</v>
      </c>
      <c r="H48" s="131">
        <v>45855</v>
      </c>
      <c r="I48" s="139" t="s">
        <v>621</v>
      </c>
      <c r="J48" s="382" t="s">
        <v>130</v>
      </c>
      <c r="K48" s="107"/>
      <c r="L48" s="99"/>
    </row>
    <row r="49" spans="1:12" x14ac:dyDescent="0.25">
      <c r="A49" s="99"/>
      <c r="B49" s="107"/>
      <c r="C49" s="158" t="s">
        <v>264</v>
      </c>
      <c r="D49" s="149">
        <v>2025</v>
      </c>
      <c r="E49" s="149">
        <v>2026</v>
      </c>
      <c r="F49" s="150" t="s">
        <v>26</v>
      </c>
      <c r="G49" s="131">
        <v>46174</v>
      </c>
      <c r="H49" s="131">
        <v>46220</v>
      </c>
      <c r="I49" s="139" t="s">
        <v>624</v>
      </c>
      <c r="J49" s="383"/>
      <c r="K49" s="107"/>
      <c r="L49" s="99"/>
    </row>
    <row r="50" spans="1:12" x14ac:dyDescent="0.25">
      <c r="A50" s="99"/>
      <c r="B50" s="107"/>
      <c r="C50" s="158" t="s">
        <v>267</v>
      </c>
      <c r="D50" s="149">
        <v>2025</v>
      </c>
      <c r="E50" s="149">
        <v>2026</v>
      </c>
      <c r="F50" s="150" t="s">
        <v>26</v>
      </c>
      <c r="G50" s="131">
        <v>46174</v>
      </c>
      <c r="H50" s="131">
        <v>46220</v>
      </c>
      <c r="I50" s="139" t="s">
        <v>656</v>
      </c>
      <c r="J50" s="384"/>
      <c r="K50" s="107"/>
      <c r="L50" s="99"/>
    </row>
    <row r="51" spans="1:12" s="110" customFormat="1" ht="15.75" thickBot="1" x14ac:dyDescent="0.3">
      <c r="A51" s="109"/>
      <c r="B51" s="107"/>
      <c r="C51" s="159" t="s">
        <v>272</v>
      </c>
      <c r="D51" s="149">
        <v>2025</v>
      </c>
      <c r="E51" s="149">
        <v>2026</v>
      </c>
      <c r="F51" s="151" t="s">
        <v>124</v>
      </c>
      <c r="G51" s="131">
        <v>46174</v>
      </c>
      <c r="H51" s="131">
        <v>46220</v>
      </c>
      <c r="I51" s="139" t="s">
        <v>609</v>
      </c>
      <c r="J51" s="160">
        <v>46262</v>
      </c>
      <c r="K51" s="107"/>
      <c r="L51" s="109"/>
    </row>
    <row r="52" spans="1:12" s="110" customFormat="1" ht="27" thickBot="1" x14ac:dyDescent="0.3">
      <c r="A52" s="409" t="s">
        <v>134</v>
      </c>
      <c r="B52" s="409"/>
      <c r="C52" s="409"/>
      <c r="D52" s="409"/>
      <c r="E52" s="409"/>
      <c r="F52" s="409"/>
      <c r="G52" s="409"/>
      <c r="H52" s="409"/>
      <c r="I52" s="409"/>
      <c r="J52" s="409"/>
      <c r="K52" s="409"/>
      <c r="L52" s="409"/>
    </row>
    <row r="53" spans="1:12" s="110" customFormat="1" ht="18.75" x14ac:dyDescent="0.25">
      <c r="A53" s="109"/>
      <c r="B53" s="107"/>
      <c r="C53" s="379" t="s">
        <v>400</v>
      </c>
      <c r="D53" s="380"/>
      <c r="E53" s="380"/>
      <c r="F53" s="380"/>
      <c r="G53" s="380"/>
      <c r="H53" s="380"/>
      <c r="I53" s="380"/>
      <c r="J53" s="381"/>
      <c r="K53" s="107"/>
      <c r="L53" s="109"/>
    </row>
    <row r="54" spans="1:12" s="122" customFormat="1" x14ac:dyDescent="0.25">
      <c r="A54" s="121"/>
      <c r="B54" s="107"/>
      <c r="C54" s="370" t="s">
        <v>460</v>
      </c>
      <c r="D54" s="372" t="s">
        <v>374</v>
      </c>
      <c r="E54" s="372" t="s">
        <v>375</v>
      </c>
      <c r="F54" s="372" t="s">
        <v>26</v>
      </c>
      <c r="G54" s="374" t="s">
        <v>119</v>
      </c>
      <c r="H54" s="375"/>
      <c r="I54" s="372" t="s">
        <v>31</v>
      </c>
      <c r="J54" s="360" t="s">
        <v>32</v>
      </c>
      <c r="K54" s="107"/>
      <c r="L54" s="121"/>
    </row>
    <row r="55" spans="1:12" s="122" customFormat="1" x14ac:dyDescent="0.25">
      <c r="A55" s="121"/>
      <c r="B55" s="107"/>
      <c r="C55" s="371"/>
      <c r="D55" s="373"/>
      <c r="E55" s="373"/>
      <c r="F55" s="373"/>
      <c r="G55" s="161" t="s">
        <v>120</v>
      </c>
      <c r="H55" s="162" t="s">
        <v>121</v>
      </c>
      <c r="I55" s="373"/>
      <c r="J55" s="361"/>
      <c r="K55" s="107"/>
      <c r="L55" s="121"/>
    </row>
    <row r="56" spans="1:12" x14ac:dyDescent="0.25">
      <c r="A56" s="99"/>
      <c r="B56" s="107"/>
      <c r="C56" s="156" t="s">
        <v>128</v>
      </c>
      <c r="D56" s="181">
        <v>2025</v>
      </c>
      <c r="E56" s="181">
        <v>2026</v>
      </c>
      <c r="F56" s="150" t="s">
        <v>129</v>
      </c>
      <c r="G56" s="164">
        <v>45817</v>
      </c>
      <c r="H56" s="164">
        <v>45900</v>
      </c>
      <c r="I56" s="117" t="s">
        <v>196</v>
      </c>
      <c r="J56" s="118" t="s">
        <v>130</v>
      </c>
      <c r="K56" s="107"/>
      <c r="L56" s="99"/>
    </row>
    <row r="57" spans="1:12" x14ac:dyDescent="0.25">
      <c r="A57" s="99"/>
      <c r="B57" s="107"/>
      <c r="C57" s="113" t="s">
        <v>678</v>
      </c>
      <c r="D57" s="181">
        <v>2025</v>
      </c>
      <c r="E57" s="181">
        <v>2026</v>
      </c>
      <c r="F57" s="150" t="s">
        <v>129</v>
      </c>
      <c r="G57" s="131">
        <v>46182</v>
      </c>
      <c r="H57" s="131">
        <v>46265</v>
      </c>
      <c r="I57" s="139" t="s">
        <v>130</v>
      </c>
      <c r="J57" s="119" t="s">
        <v>130</v>
      </c>
      <c r="K57" s="107"/>
      <c r="L57" s="99"/>
    </row>
    <row r="58" spans="1:12" ht="60" x14ac:dyDescent="0.25">
      <c r="A58" s="99"/>
      <c r="B58" s="107"/>
      <c r="C58" s="113" t="s">
        <v>225</v>
      </c>
      <c r="D58" s="181">
        <v>2025</v>
      </c>
      <c r="E58" s="181">
        <v>2026</v>
      </c>
      <c r="F58" s="150" t="s">
        <v>124</v>
      </c>
      <c r="G58" s="131">
        <v>46182</v>
      </c>
      <c r="H58" s="131">
        <v>46265</v>
      </c>
      <c r="I58" s="139" t="s">
        <v>639</v>
      </c>
      <c r="J58" s="119" t="s">
        <v>228</v>
      </c>
      <c r="K58" s="107"/>
      <c r="L58" s="99"/>
    </row>
    <row r="59" spans="1:12" x14ac:dyDescent="0.25">
      <c r="A59" s="99"/>
      <c r="B59" s="107"/>
      <c r="C59" s="113" t="s">
        <v>230</v>
      </c>
      <c r="D59" s="163">
        <v>2025</v>
      </c>
      <c r="E59" s="163">
        <v>2026</v>
      </c>
      <c r="F59" s="150" t="s">
        <v>124</v>
      </c>
      <c r="G59" s="165">
        <v>46182</v>
      </c>
      <c r="H59" s="165">
        <v>46265</v>
      </c>
      <c r="I59" s="139" t="s">
        <v>639</v>
      </c>
      <c r="J59" s="119" t="s">
        <v>130</v>
      </c>
      <c r="K59" s="107"/>
      <c r="L59" s="99"/>
    </row>
    <row r="60" spans="1:12" ht="30" x14ac:dyDescent="0.25">
      <c r="A60" s="99"/>
      <c r="B60" s="107"/>
      <c r="C60" s="113" t="s">
        <v>232</v>
      </c>
      <c r="D60" s="163">
        <v>2025</v>
      </c>
      <c r="E60" s="163">
        <v>2026</v>
      </c>
      <c r="F60" s="150" t="s">
        <v>124</v>
      </c>
      <c r="G60" s="165">
        <v>46182</v>
      </c>
      <c r="H60" s="165">
        <v>46265</v>
      </c>
      <c r="I60" s="139" t="s">
        <v>639</v>
      </c>
      <c r="J60" s="119" t="s">
        <v>235</v>
      </c>
      <c r="K60" s="107"/>
      <c r="L60" s="99"/>
    </row>
    <row r="61" spans="1:12" ht="30" x14ac:dyDescent="0.25">
      <c r="A61" s="99"/>
      <c r="B61" s="107"/>
      <c r="C61" s="113" t="s">
        <v>568</v>
      </c>
      <c r="D61" s="163">
        <v>2025</v>
      </c>
      <c r="E61" s="163">
        <v>2026</v>
      </c>
      <c r="F61" s="150" t="s">
        <v>124</v>
      </c>
      <c r="G61" s="165">
        <v>46182</v>
      </c>
      <c r="H61" s="165">
        <v>46265</v>
      </c>
      <c r="I61" s="139" t="s">
        <v>639</v>
      </c>
      <c r="J61" s="119" t="s">
        <v>130</v>
      </c>
      <c r="K61" s="107"/>
      <c r="L61" s="99"/>
    </row>
    <row r="62" spans="1:12" ht="30" x14ac:dyDescent="0.25">
      <c r="A62" s="99"/>
      <c r="B62" s="107"/>
      <c r="C62" s="135" t="s">
        <v>459</v>
      </c>
      <c r="D62" s="181">
        <v>2025</v>
      </c>
      <c r="E62" s="181">
        <v>2026</v>
      </c>
      <c r="F62" s="136" t="s">
        <v>124</v>
      </c>
      <c r="G62" s="165">
        <v>46182</v>
      </c>
      <c r="H62" s="165">
        <v>46265</v>
      </c>
      <c r="I62" s="139" t="s">
        <v>639</v>
      </c>
      <c r="J62" s="264" t="s">
        <v>235</v>
      </c>
      <c r="K62" s="107"/>
      <c r="L62" s="99"/>
    </row>
    <row r="63" spans="1:12" x14ac:dyDescent="0.25">
      <c r="A63" s="99"/>
      <c r="B63" s="107"/>
      <c r="C63" s="113" t="s">
        <v>652</v>
      </c>
      <c r="D63" s="181">
        <v>2025</v>
      </c>
      <c r="E63" s="181">
        <v>2026</v>
      </c>
      <c r="F63" s="136" t="s">
        <v>129</v>
      </c>
      <c r="G63" s="165">
        <v>46182</v>
      </c>
      <c r="H63" s="165">
        <v>46265</v>
      </c>
      <c r="I63" s="139" t="s">
        <v>658</v>
      </c>
      <c r="J63" s="264" t="s">
        <v>659</v>
      </c>
      <c r="K63" s="107"/>
      <c r="L63" s="99"/>
    </row>
    <row r="64" spans="1:12" x14ac:dyDescent="0.25">
      <c r="A64" s="99"/>
      <c r="B64" s="107"/>
      <c r="C64" s="113" t="s">
        <v>651</v>
      </c>
      <c r="D64" s="181">
        <v>2025</v>
      </c>
      <c r="E64" s="181">
        <v>2026</v>
      </c>
      <c r="F64" s="136" t="s">
        <v>129</v>
      </c>
      <c r="G64" s="165">
        <v>46182</v>
      </c>
      <c r="H64" s="165">
        <v>46265</v>
      </c>
      <c r="I64" s="139" t="s">
        <v>658</v>
      </c>
      <c r="J64" s="264" t="s">
        <v>661</v>
      </c>
      <c r="K64" s="107"/>
      <c r="L64" s="99"/>
    </row>
    <row r="65" spans="1:12" ht="21.75" thickBot="1" x14ac:dyDescent="0.3">
      <c r="A65" s="99"/>
      <c r="B65" s="107"/>
      <c r="C65" s="108"/>
      <c r="D65" s="108"/>
      <c r="E65" s="108"/>
      <c r="F65" s="108"/>
      <c r="G65" s="108"/>
      <c r="H65" s="108"/>
      <c r="I65" s="108"/>
      <c r="J65" s="108"/>
      <c r="K65" s="107"/>
      <c r="L65" s="99"/>
    </row>
    <row r="66" spans="1:12" s="110" customFormat="1" ht="18.75" x14ac:dyDescent="0.25">
      <c r="A66" s="109"/>
      <c r="B66" s="107"/>
      <c r="C66" s="376" t="s">
        <v>135</v>
      </c>
      <c r="D66" s="377"/>
      <c r="E66" s="377"/>
      <c r="F66" s="377"/>
      <c r="G66" s="377"/>
      <c r="H66" s="377"/>
      <c r="I66" s="377"/>
      <c r="J66" s="378"/>
      <c r="K66" s="107"/>
      <c r="L66" s="109"/>
    </row>
    <row r="67" spans="1:12" s="110" customFormat="1" x14ac:dyDescent="0.25">
      <c r="A67" s="109"/>
      <c r="B67" s="107"/>
      <c r="C67" s="362" t="s">
        <v>460</v>
      </c>
      <c r="D67" s="364" t="s">
        <v>374</v>
      </c>
      <c r="E67" s="364" t="s">
        <v>375</v>
      </c>
      <c r="F67" s="364" t="s">
        <v>26</v>
      </c>
      <c r="G67" s="366" t="s">
        <v>119</v>
      </c>
      <c r="H67" s="367"/>
      <c r="I67" s="364" t="s">
        <v>31</v>
      </c>
      <c r="J67" s="368" t="s">
        <v>32</v>
      </c>
      <c r="K67" s="107"/>
      <c r="L67" s="109"/>
    </row>
    <row r="68" spans="1:12" s="110" customFormat="1" x14ac:dyDescent="0.25">
      <c r="A68" s="109"/>
      <c r="B68" s="107"/>
      <c r="C68" s="363"/>
      <c r="D68" s="365"/>
      <c r="E68" s="365"/>
      <c r="F68" s="365"/>
      <c r="G68" s="166" t="s">
        <v>120</v>
      </c>
      <c r="H68" s="167" t="s">
        <v>121</v>
      </c>
      <c r="I68" s="365"/>
      <c r="J68" s="369"/>
      <c r="K68" s="107"/>
      <c r="L68" s="109"/>
    </row>
    <row r="69" spans="1:12" s="110" customFormat="1" x14ac:dyDescent="0.25">
      <c r="A69" s="109"/>
      <c r="B69" s="107"/>
      <c r="C69" s="340" t="s">
        <v>593</v>
      </c>
      <c r="D69" s="169">
        <v>2025</v>
      </c>
      <c r="E69" s="169">
        <v>2026</v>
      </c>
      <c r="F69" s="136" t="s">
        <v>129</v>
      </c>
      <c r="G69" s="169" t="s">
        <v>280</v>
      </c>
      <c r="H69" s="341">
        <v>45908</v>
      </c>
      <c r="I69" s="341" t="s">
        <v>196</v>
      </c>
      <c r="J69" s="341" t="s">
        <v>130</v>
      </c>
      <c r="K69" s="107"/>
      <c r="L69" s="109"/>
    </row>
    <row r="70" spans="1:12" s="110" customFormat="1" x14ac:dyDescent="0.25">
      <c r="A70" s="109"/>
      <c r="B70" s="107"/>
      <c r="C70" s="340" t="s">
        <v>587</v>
      </c>
      <c r="D70" s="169">
        <v>2025</v>
      </c>
      <c r="E70" s="169">
        <v>2026</v>
      </c>
      <c r="F70" s="136" t="s">
        <v>129</v>
      </c>
      <c r="G70" s="169" t="s">
        <v>280</v>
      </c>
      <c r="H70" s="341">
        <v>45936</v>
      </c>
      <c r="I70" s="341" t="s">
        <v>196</v>
      </c>
      <c r="J70" s="341" t="s">
        <v>130</v>
      </c>
      <c r="K70" s="107"/>
      <c r="L70" s="109"/>
    </row>
    <row r="71" spans="1:12" s="110" customFormat="1" x14ac:dyDescent="0.25">
      <c r="A71" s="109"/>
      <c r="B71" s="107"/>
      <c r="C71" s="340" t="s">
        <v>588</v>
      </c>
      <c r="D71" s="169">
        <v>2025</v>
      </c>
      <c r="E71" s="169">
        <v>2026</v>
      </c>
      <c r="F71" s="136" t="s">
        <v>129</v>
      </c>
      <c r="G71" s="169" t="s">
        <v>280</v>
      </c>
      <c r="H71" s="341">
        <v>45967</v>
      </c>
      <c r="I71" s="341" t="s">
        <v>196</v>
      </c>
      <c r="J71" s="341" t="s">
        <v>130</v>
      </c>
      <c r="K71" s="107"/>
      <c r="L71" s="109"/>
    </row>
    <row r="72" spans="1:12" s="110" customFormat="1" x14ac:dyDescent="0.25">
      <c r="A72" s="109"/>
      <c r="B72" s="107"/>
      <c r="C72" s="340" t="s">
        <v>589</v>
      </c>
      <c r="D72" s="169">
        <v>2025</v>
      </c>
      <c r="E72" s="169">
        <v>2026</v>
      </c>
      <c r="F72" s="136" t="s">
        <v>129</v>
      </c>
      <c r="G72" s="169" t="s">
        <v>280</v>
      </c>
      <c r="H72" s="341">
        <v>45992</v>
      </c>
      <c r="I72" s="341" t="s">
        <v>196</v>
      </c>
      <c r="J72" s="341" t="s">
        <v>130</v>
      </c>
      <c r="K72" s="107"/>
      <c r="L72" s="109"/>
    </row>
    <row r="73" spans="1:12" s="110" customFormat="1" x14ac:dyDescent="0.25">
      <c r="A73" s="109"/>
      <c r="B73" s="107"/>
      <c r="C73" s="340" t="s">
        <v>590</v>
      </c>
      <c r="D73" s="169">
        <v>2025</v>
      </c>
      <c r="E73" s="169">
        <v>2026</v>
      </c>
      <c r="F73" s="136" t="s">
        <v>129</v>
      </c>
      <c r="G73" s="169" t="s">
        <v>280</v>
      </c>
      <c r="H73" s="341">
        <v>46034</v>
      </c>
      <c r="I73" s="341" t="s">
        <v>196</v>
      </c>
      <c r="J73" s="341" t="s">
        <v>130</v>
      </c>
      <c r="K73" s="107"/>
      <c r="L73" s="109"/>
    </row>
    <row r="74" spans="1:12" s="110" customFormat="1" ht="30" x14ac:dyDescent="0.25">
      <c r="A74" s="109"/>
      <c r="B74" s="107"/>
      <c r="C74" s="168" t="s">
        <v>185</v>
      </c>
      <c r="D74" s="169">
        <v>2025</v>
      </c>
      <c r="E74" s="169">
        <v>2026</v>
      </c>
      <c r="F74" s="136" t="s">
        <v>124</v>
      </c>
      <c r="G74" s="131">
        <v>46024</v>
      </c>
      <c r="H74" s="164">
        <v>46052</v>
      </c>
      <c r="I74" s="116" t="s">
        <v>288</v>
      </c>
      <c r="J74" s="170" t="s">
        <v>130</v>
      </c>
      <c r="K74" s="107"/>
      <c r="L74" s="109"/>
    </row>
    <row r="75" spans="1:12" s="110" customFormat="1" x14ac:dyDescent="0.25">
      <c r="A75" s="109"/>
      <c r="B75" s="107"/>
      <c r="C75" s="340" t="s">
        <v>591</v>
      </c>
      <c r="D75" s="169">
        <v>2025</v>
      </c>
      <c r="E75" s="169">
        <v>2026</v>
      </c>
      <c r="F75" s="136" t="s">
        <v>129</v>
      </c>
      <c r="G75" s="169" t="s">
        <v>280</v>
      </c>
      <c r="H75" s="341">
        <v>46056</v>
      </c>
      <c r="I75" s="341" t="s">
        <v>196</v>
      </c>
      <c r="J75" s="341" t="s">
        <v>130</v>
      </c>
      <c r="K75" s="107"/>
      <c r="L75" s="109"/>
    </row>
    <row r="76" spans="1:12" ht="30" x14ac:dyDescent="0.25">
      <c r="A76" s="99"/>
      <c r="B76" s="107"/>
      <c r="C76" s="168" t="s">
        <v>278</v>
      </c>
      <c r="D76" s="169">
        <v>2024</v>
      </c>
      <c r="E76" s="169">
        <v>2025</v>
      </c>
      <c r="F76" s="136" t="s">
        <v>279</v>
      </c>
      <c r="G76" s="131" t="s">
        <v>280</v>
      </c>
      <c r="H76" s="164">
        <v>46087</v>
      </c>
      <c r="I76" s="116" t="s">
        <v>605</v>
      </c>
      <c r="J76" s="171">
        <v>46115</v>
      </c>
      <c r="K76" s="107"/>
      <c r="L76" s="99"/>
    </row>
    <row r="77" spans="1:12" ht="30" x14ac:dyDescent="0.25">
      <c r="A77" s="99"/>
      <c r="B77" s="107"/>
      <c r="C77" s="168" t="s">
        <v>282</v>
      </c>
      <c r="D77" s="169">
        <v>2024</v>
      </c>
      <c r="E77" s="169">
        <v>2025</v>
      </c>
      <c r="F77" s="136" t="s">
        <v>283</v>
      </c>
      <c r="G77" s="131" t="s">
        <v>280</v>
      </c>
      <c r="H77" s="164">
        <v>46087</v>
      </c>
      <c r="I77" s="116" t="s">
        <v>605</v>
      </c>
      <c r="J77" s="171">
        <v>46115</v>
      </c>
      <c r="K77" s="107"/>
      <c r="L77" s="99"/>
    </row>
    <row r="78" spans="1:12" s="110" customFormat="1" x14ac:dyDescent="0.25">
      <c r="A78" s="109"/>
      <c r="B78" s="107"/>
      <c r="C78" s="168" t="s">
        <v>284</v>
      </c>
      <c r="D78" s="169">
        <v>2025</v>
      </c>
      <c r="E78" s="169">
        <v>2026</v>
      </c>
      <c r="F78" s="136" t="s">
        <v>129</v>
      </c>
      <c r="G78" s="131" t="s">
        <v>280</v>
      </c>
      <c r="H78" s="164">
        <v>46083</v>
      </c>
      <c r="I78" s="116" t="s">
        <v>196</v>
      </c>
      <c r="J78" s="170" t="s">
        <v>130</v>
      </c>
      <c r="K78" s="107"/>
      <c r="L78" s="109"/>
    </row>
    <row r="79" spans="1:12" s="110" customFormat="1" ht="30" x14ac:dyDescent="0.25">
      <c r="A79" s="109"/>
      <c r="B79" s="107"/>
      <c r="C79" s="168" t="s">
        <v>185</v>
      </c>
      <c r="D79" s="169">
        <v>2025</v>
      </c>
      <c r="E79" s="169">
        <v>2026</v>
      </c>
      <c r="F79" s="136" t="s">
        <v>124</v>
      </c>
      <c r="G79" s="131">
        <v>46113</v>
      </c>
      <c r="H79" s="164">
        <v>46142</v>
      </c>
      <c r="I79" s="116" t="s">
        <v>288</v>
      </c>
      <c r="J79" s="170" t="s">
        <v>130</v>
      </c>
      <c r="K79" s="107"/>
      <c r="L79" s="109"/>
    </row>
    <row r="80" spans="1:12" ht="30" x14ac:dyDescent="0.25">
      <c r="A80" s="99"/>
      <c r="B80" s="107"/>
      <c r="C80" s="168" t="s">
        <v>286</v>
      </c>
      <c r="D80" s="169">
        <v>2025</v>
      </c>
      <c r="E80" s="169">
        <v>2026</v>
      </c>
      <c r="F80" s="136" t="s">
        <v>124</v>
      </c>
      <c r="G80" s="131" t="s">
        <v>280</v>
      </c>
      <c r="H80" s="164">
        <v>46122</v>
      </c>
      <c r="I80" s="116" t="s">
        <v>288</v>
      </c>
      <c r="J80" s="171">
        <v>46122</v>
      </c>
      <c r="K80" s="107"/>
      <c r="L80" s="99"/>
    </row>
    <row r="81" spans="1:12" ht="30" x14ac:dyDescent="0.25">
      <c r="A81" s="99"/>
      <c r="B81" s="107"/>
      <c r="C81" s="168" t="s">
        <v>290</v>
      </c>
      <c r="D81" s="169">
        <v>2025</v>
      </c>
      <c r="E81" s="169">
        <v>2026</v>
      </c>
      <c r="F81" s="136" t="s">
        <v>124</v>
      </c>
      <c r="G81" s="131" t="s">
        <v>280</v>
      </c>
      <c r="H81" s="164">
        <v>46178</v>
      </c>
      <c r="I81" s="116" t="s">
        <v>288</v>
      </c>
      <c r="J81" s="171">
        <v>46185</v>
      </c>
      <c r="K81" s="107"/>
      <c r="L81" s="99"/>
    </row>
    <row r="82" spans="1:12" ht="30" x14ac:dyDescent="0.25">
      <c r="A82" s="99"/>
      <c r="B82" s="107"/>
      <c r="C82" s="168" t="s">
        <v>303</v>
      </c>
      <c r="D82" s="169">
        <v>2025</v>
      </c>
      <c r="E82" s="169">
        <v>2026</v>
      </c>
      <c r="F82" s="136" t="s">
        <v>129</v>
      </c>
      <c r="G82" s="131" t="s">
        <v>280</v>
      </c>
      <c r="H82" s="164">
        <v>46199</v>
      </c>
      <c r="I82" s="116" t="s">
        <v>288</v>
      </c>
      <c r="J82" s="170" t="s">
        <v>130</v>
      </c>
      <c r="K82" s="107"/>
      <c r="L82" s="99"/>
    </row>
    <row r="83" spans="1:12" ht="30" x14ac:dyDescent="0.25">
      <c r="A83" s="99"/>
      <c r="B83" s="107"/>
      <c r="C83" s="168" t="s">
        <v>653</v>
      </c>
      <c r="D83" s="169">
        <v>2025</v>
      </c>
      <c r="E83" s="169">
        <v>2026</v>
      </c>
      <c r="F83" s="136" t="s">
        <v>129</v>
      </c>
      <c r="G83" s="131" t="s">
        <v>280</v>
      </c>
      <c r="H83" s="164">
        <v>46203</v>
      </c>
      <c r="I83" s="116" t="s">
        <v>288</v>
      </c>
      <c r="J83" s="170" t="s">
        <v>130</v>
      </c>
      <c r="K83" s="107"/>
      <c r="L83" s="99"/>
    </row>
    <row r="84" spans="1:12" ht="45" x14ac:dyDescent="0.25">
      <c r="A84" s="99"/>
      <c r="B84" s="107"/>
      <c r="C84" s="168" t="s">
        <v>567</v>
      </c>
      <c r="D84" s="169">
        <v>2025</v>
      </c>
      <c r="E84" s="169">
        <v>2026</v>
      </c>
      <c r="F84" s="136" t="s">
        <v>124</v>
      </c>
      <c r="G84" s="131" t="s">
        <v>280</v>
      </c>
      <c r="H84" s="164">
        <v>46203</v>
      </c>
      <c r="I84" s="116" t="s">
        <v>288</v>
      </c>
      <c r="J84" s="171">
        <v>46203</v>
      </c>
      <c r="K84" s="107"/>
      <c r="L84" s="99"/>
    </row>
    <row r="85" spans="1:12" ht="30" x14ac:dyDescent="0.25">
      <c r="A85" s="99"/>
      <c r="B85" s="107"/>
      <c r="C85" s="168" t="s">
        <v>295</v>
      </c>
      <c r="D85" s="169">
        <v>2025</v>
      </c>
      <c r="E85" s="169">
        <v>2026</v>
      </c>
      <c r="F85" s="136" t="s">
        <v>124</v>
      </c>
      <c r="G85" s="131" t="s">
        <v>280</v>
      </c>
      <c r="H85" s="164">
        <v>46203</v>
      </c>
      <c r="I85" s="116" t="s">
        <v>288</v>
      </c>
      <c r="J85" s="171">
        <v>46203</v>
      </c>
      <c r="K85" s="107"/>
      <c r="L85" s="99"/>
    </row>
    <row r="86" spans="1:12" ht="30" x14ac:dyDescent="0.25">
      <c r="A86" s="99"/>
      <c r="B86" s="107"/>
      <c r="C86" s="168" t="s">
        <v>566</v>
      </c>
      <c r="D86" s="169">
        <v>2025</v>
      </c>
      <c r="E86" s="169">
        <v>2026</v>
      </c>
      <c r="F86" s="136" t="s">
        <v>129</v>
      </c>
      <c r="G86" s="131" t="s">
        <v>280</v>
      </c>
      <c r="H86" s="164">
        <v>46203</v>
      </c>
      <c r="I86" s="116" t="s">
        <v>288</v>
      </c>
      <c r="J86" s="171">
        <v>46203</v>
      </c>
      <c r="K86" s="107"/>
      <c r="L86" s="99"/>
    </row>
    <row r="87" spans="1:12" ht="30" x14ac:dyDescent="0.25">
      <c r="A87" s="99"/>
      <c r="B87" s="107"/>
      <c r="C87" s="168" t="s">
        <v>185</v>
      </c>
      <c r="D87" s="169">
        <v>2025</v>
      </c>
      <c r="E87" s="169">
        <v>2026</v>
      </c>
      <c r="F87" s="136" t="s">
        <v>124</v>
      </c>
      <c r="G87" s="131">
        <v>46199</v>
      </c>
      <c r="H87" s="164">
        <v>46234</v>
      </c>
      <c r="I87" s="116" t="s">
        <v>288</v>
      </c>
      <c r="J87" s="171">
        <v>46248</v>
      </c>
      <c r="K87" s="107"/>
      <c r="L87" s="99"/>
    </row>
    <row r="88" spans="1:12" ht="30" x14ac:dyDescent="0.25">
      <c r="A88" s="99"/>
      <c r="B88" s="107"/>
      <c r="C88" s="168" t="s">
        <v>308</v>
      </c>
      <c r="D88" s="169">
        <v>2025</v>
      </c>
      <c r="E88" s="169">
        <v>2026</v>
      </c>
      <c r="F88" s="136" t="s">
        <v>124</v>
      </c>
      <c r="G88" s="131" t="s">
        <v>280</v>
      </c>
      <c r="H88" s="164">
        <v>46234</v>
      </c>
      <c r="I88" s="116" t="s">
        <v>288</v>
      </c>
      <c r="J88" s="171">
        <v>46234</v>
      </c>
      <c r="K88" s="107"/>
      <c r="L88" s="99"/>
    </row>
    <row r="89" spans="1:12" ht="30" x14ac:dyDescent="0.25">
      <c r="A89" s="99"/>
      <c r="B89" s="107"/>
      <c r="C89" s="168" t="s">
        <v>309</v>
      </c>
      <c r="D89" s="169">
        <v>2025</v>
      </c>
      <c r="E89" s="169">
        <v>2026</v>
      </c>
      <c r="F89" s="136" t="s">
        <v>124</v>
      </c>
      <c r="G89" s="131" t="s">
        <v>280</v>
      </c>
      <c r="H89" s="164">
        <v>46234</v>
      </c>
      <c r="I89" s="116" t="s">
        <v>288</v>
      </c>
      <c r="J89" s="171">
        <v>46234</v>
      </c>
      <c r="K89" s="107"/>
      <c r="L89" s="99"/>
    </row>
    <row r="90" spans="1:12" ht="30" x14ac:dyDescent="0.25">
      <c r="A90" s="99"/>
      <c r="B90" s="107"/>
      <c r="C90" s="168" t="s">
        <v>313</v>
      </c>
      <c r="D90" s="169">
        <v>2025</v>
      </c>
      <c r="E90" s="169">
        <v>2026</v>
      </c>
      <c r="F90" s="136" t="s">
        <v>124</v>
      </c>
      <c r="G90" s="131" t="s">
        <v>280</v>
      </c>
      <c r="H90" s="164">
        <v>46234</v>
      </c>
      <c r="I90" s="116" t="s">
        <v>288</v>
      </c>
      <c r="J90" s="170" t="s">
        <v>315</v>
      </c>
      <c r="K90" s="107"/>
      <c r="L90" s="99"/>
    </row>
    <row r="91" spans="1:12" ht="60" x14ac:dyDescent="0.25">
      <c r="A91" s="99"/>
      <c r="B91" s="107"/>
      <c r="C91" s="168" t="s">
        <v>564</v>
      </c>
      <c r="D91" s="169">
        <v>2025</v>
      </c>
      <c r="E91" s="169">
        <v>2026</v>
      </c>
      <c r="F91" s="136" t="s">
        <v>674</v>
      </c>
      <c r="G91" s="131" t="s">
        <v>280</v>
      </c>
      <c r="H91" s="164">
        <v>46234</v>
      </c>
      <c r="I91" s="116" t="s">
        <v>288</v>
      </c>
      <c r="J91" s="170" t="s">
        <v>130</v>
      </c>
      <c r="K91" s="107"/>
      <c r="L91" s="99"/>
    </row>
    <row r="92" spans="1:12" ht="30" x14ac:dyDescent="0.25">
      <c r="A92" s="99"/>
      <c r="B92" s="107"/>
      <c r="C92" s="168" t="s">
        <v>647</v>
      </c>
      <c r="D92" s="169">
        <v>2025</v>
      </c>
      <c r="E92" s="169">
        <v>2026</v>
      </c>
      <c r="F92" s="136" t="s">
        <v>124</v>
      </c>
      <c r="G92" s="131">
        <v>46082</v>
      </c>
      <c r="H92" s="164">
        <v>46234</v>
      </c>
      <c r="I92" s="116" t="s">
        <v>288</v>
      </c>
      <c r="J92" s="170">
        <v>46234</v>
      </c>
      <c r="K92" s="107"/>
      <c r="L92" s="99"/>
    </row>
    <row r="93" spans="1:12" ht="27" thickBot="1" x14ac:dyDescent="0.3">
      <c r="A93" s="409" t="s">
        <v>136</v>
      </c>
      <c r="B93" s="409"/>
      <c r="C93" s="409"/>
      <c r="D93" s="409"/>
      <c r="E93" s="409"/>
      <c r="F93" s="409"/>
      <c r="G93" s="409"/>
      <c r="H93" s="409"/>
      <c r="I93" s="409"/>
      <c r="J93" s="409"/>
      <c r="K93" s="409"/>
      <c r="L93" s="409"/>
    </row>
    <row r="94" spans="1:12" ht="43.5" x14ac:dyDescent="0.25">
      <c r="A94" s="99"/>
      <c r="B94" s="107"/>
      <c r="C94" s="172" t="s">
        <v>685</v>
      </c>
      <c r="D94" s="173" t="s">
        <v>374</v>
      </c>
      <c r="E94" s="173" t="s">
        <v>375</v>
      </c>
      <c r="F94" s="174" t="s">
        <v>26</v>
      </c>
      <c r="G94" s="175" t="s">
        <v>399</v>
      </c>
      <c r="H94" s="175" t="s">
        <v>138</v>
      </c>
      <c r="I94" s="441" t="s">
        <v>32</v>
      </c>
      <c r="J94" s="442"/>
      <c r="K94" s="99"/>
      <c r="L94" s="99"/>
    </row>
    <row r="95" spans="1:12" ht="45" x14ac:dyDescent="0.25">
      <c r="A95" s="99"/>
      <c r="B95" s="107"/>
      <c r="C95" s="277" t="s">
        <v>594</v>
      </c>
      <c r="D95" s="169">
        <v>2025</v>
      </c>
      <c r="E95" s="169">
        <v>2026</v>
      </c>
      <c r="F95" s="136" t="s">
        <v>201</v>
      </c>
      <c r="G95" s="176" t="s">
        <v>130</v>
      </c>
      <c r="H95" s="176">
        <v>45908</v>
      </c>
      <c r="I95" s="439" t="s">
        <v>130</v>
      </c>
      <c r="J95" s="440"/>
      <c r="K95" s="99"/>
      <c r="L95" s="99"/>
    </row>
    <row r="96" spans="1:12" ht="30" x14ac:dyDescent="0.25">
      <c r="A96" s="99"/>
      <c r="B96" s="107"/>
      <c r="C96" s="277" t="s">
        <v>88</v>
      </c>
      <c r="D96" s="169">
        <v>2025</v>
      </c>
      <c r="E96" s="169">
        <v>2026</v>
      </c>
      <c r="F96" s="136" t="s">
        <v>203</v>
      </c>
      <c r="G96" s="176">
        <v>45936</v>
      </c>
      <c r="H96" s="176">
        <v>45936</v>
      </c>
      <c r="I96" s="439">
        <v>45939</v>
      </c>
      <c r="J96" s="440"/>
      <c r="K96" s="99"/>
      <c r="L96" s="99"/>
    </row>
    <row r="97" spans="1:12" ht="45" x14ac:dyDescent="0.25">
      <c r="A97" s="99"/>
      <c r="B97" s="107"/>
      <c r="C97" s="277" t="s">
        <v>596</v>
      </c>
      <c r="D97" s="169">
        <v>2025</v>
      </c>
      <c r="E97" s="169">
        <v>2026</v>
      </c>
      <c r="F97" s="136" t="s">
        <v>201</v>
      </c>
      <c r="G97" s="176" t="s">
        <v>130</v>
      </c>
      <c r="H97" s="176">
        <v>45936</v>
      </c>
      <c r="I97" s="439" t="s">
        <v>130</v>
      </c>
      <c r="J97" s="440"/>
      <c r="K97" s="99"/>
      <c r="L97" s="99"/>
    </row>
    <row r="98" spans="1:12" ht="30" x14ac:dyDescent="0.25">
      <c r="A98" s="99"/>
      <c r="B98" s="107"/>
      <c r="C98" s="277" t="s">
        <v>582</v>
      </c>
      <c r="D98" s="169">
        <v>2025</v>
      </c>
      <c r="E98" s="169">
        <v>2026</v>
      </c>
      <c r="F98" s="136" t="s">
        <v>124</v>
      </c>
      <c r="G98" s="176">
        <v>45967</v>
      </c>
      <c r="H98" s="176">
        <v>45967</v>
      </c>
      <c r="I98" s="439" t="s">
        <v>130</v>
      </c>
      <c r="J98" s="440"/>
      <c r="K98" s="99"/>
      <c r="L98" s="99"/>
    </row>
    <row r="99" spans="1:12" ht="60" x14ac:dyDescent="0.25">
      <c r="A99" s="99"/>
      <c r="B99" s="107"/>
      <c r="C99" s="277" t="s">
        <v>598</v>
      </c>
      <c r="D99" s="169">
        <v>2025</v>
      </c>
      <c r="E99" s="169">
        <v>2026</v>
      </c>
      <c r="F99" s="136" t="s">
        <v>201</v>
      </c>
      <c r="G99" s="176" t="s">
        <v>130</v>
      </c>
      <c r="H99" s="176">
        <v>45967</v>
      </c>
      <c r="I99" s="439" t="s">
        <v>130</v>
      </c>
      <c r="J99" s="440"/>
      <c r="K99" s="99"/>
      <c r="L99" s="99"/>
    </row>
    <row r="100" spans="1:12" ht="45" x14ac:dyDescent="0.25">
      <c r="A100" s="99"/>
      <c r="B100" s="107"/>
      <c r="C100" s="277" t="s">
        <v>599</v>
      </c>
      <c r="D100" s="169">
        <v>2025</v>
      </c>
      <c r="E100" s="169">
        <v>2026</v>
      </c>
      <c r="F100" s="136" t="s">
        <v>201</v>
      </c>
      <c r="G100" s="176" t="s">
        <v>130</v>
      </c>
      <c r="H100" s="176">
        <v>45992</v>
      </c>
      <c r="I100" s="439" t="s">
        <v>130</v>
      </c>
      <c r="J100" s="440"/>
      <c r="K100" s="99"/>
      <c r="L100" s="99"/>
    </row>
    <row r="101" spans="1:12" ht="45" x14ac:dyDescent="0.25">
      <c r="A101" s="99"/>
      <c r="B101" s="107"/>
      <c r="C101" s="277" t="s">
        <v>91</v>
      </c>
      <c r="D101" s="169">
        <v>2025</v>
      </c>
      <c r="E101" s="169">
        <v>2026</v>
      </c>
      <c r="F101" s="136" t="s">
        <v>209</v>
      </c>
      <c r="G101" s="176" t="s">
        <v>630</v>
      </c>
      <c r="H101" s="176">
        <v>46042</v>
      </c>
      <c r="I101" s="439" t="s">
        <v>130</v>
      </c>
      <c r="J101" s="440"/>
      <c r="K101" s="99"/>
      <c r="L101" s="99"/>
    </row>
    <row r="102" spans="1:12" ht="30" x14ac:dyDescent="0.25">
      <c r="A102" s="99"/>
      <c r="B102" s="107"/>
      <c r="C102" s="277" t="s">
        <v>90</v>
      </c>
      <c r="D102" s="169">
        <v>2025</v>
      </c>
      <c r="E102" s="169">
        <v>2026</v>
      </c>
      <c r="F102" s="136" t="s">
        <v>208</v>
      </c>
      <c r="G102" s="176" t="s">
        <v>130</v>
      </c>
      <c r="H102" s="176">
        <v>46056</v>
      </c>
      <c r="I102" s="439" t="s">
        <v>130</v>
      </c>
      <c r="J102" s="440"/>
      <c r="K102" s="99"/>
      <c r="L102" s="99"/>
    </row>
    <row r="103" spans="1:12" ht="45" x14ac:dyDescent="0.25">
      <c r="A103" s="99"/>
      <c r="B103" s="107"/>
      <c r="C103" s="277" t="s">
        <v>601</v>
      </c>
      <c r="D103" s="169">
        <v>2025</v>
      </c>
      <c r="E103" s="169">
        <v>2026</v>
      </c>
      <c r="F103" s="136" t="s">
        <v>201</v>
      </c>
      <c r="G103" s="176" t="s">
        <v>130</v>
      </c>
      <c r="H103" s="176">
        <v>46056</v>
      </c>
      <c r="I103" s="439" t="s">
        <v>130</v>
      </c>
      <c r="J103" s="440"/>
      <c r="K103" s="99"/>
      <c r="L103" s="99"/>
    </row>
    <row r="104" spans="1:12" x14ac:dyDescent="0.25">
      <c r="A104" s="99"/>
      <c r="B104" s="107"/>
      <c r="C104" s="277" t="s">
        <v>92</v>
      </c>
      <c r="D104" s="169">
        <v>2025</v>
      </c>
      <c r="E104" s="169">
        <v>2026</v>
      </c>
      <c r="F104" s="136" t="s">
        <v>209</v>
      </c>
      <c r="G104" s="176" t="s">
        <v>664</v>
      </c>
      <c r="H104" s="176">
        <v>46056</v>
      </c>
      <c r="I104" s="439">
        <v>46065</v>
      </c>
      <c r="J104" s="440"/>
      <c r="K104" s="99"/>
      <c r="L104" s="99"/>
    </row>
    <row r="105" spans="1:12" x14ac:dyDescent="0.25">
      <c r="A105" s="99"/>
      <c r="B105" s="107"/>
      <c r="C105" s="277" t="s">
        <v>93</v>
      </c>
      <c r="D105" s="169">
        <v>2025</v>
      </c>
      <c r="E105" s="169">
        <v>2026</v>
      </c>
      <c r="F105" s="136" t="s">
        <v>124</v>
      </c>
      <c r="G105" s="176">
        <v>46048</v>
      </c>
      <c r="H105" s="176">
        <v>46056</v>
      </c>
      <c r="I105" s="439">
        <v>46065</v>
      </c>
      <c r="J105" s="440"/>
      <c r="K105" s="99"/>
      <c r="L105" s="99"/>
    </row>
    <row r="106" spans="1:12" ht="45" x14ac:dyDescent="0.25">
      <c r="A106" s="99"/>
      <c r="B106" s="107"/>
      <c r="C106" s="277" t="s">
        <v>600</v>
      </c>
      <c r="D106" s="169">
        <v>2025</v>
      </c>
      <c r="E106" s="169">
        <v>2026</v>
      </c>
      <c r="F106" s="136" t="s">
        <v>201</v>
      </c>
      <c r="G106" s="176" t="s">
        <v>130</v>
      </c>
      <c r="H106" s="176">
        <v>46034</v>
      </c>
      <c r="I106" s="439" t="s">
        <v>130</v>
      </c>
      <c r="J106" s="440"/>
      <c r="K106" s="99"/>
      <c r="L106" s="99"/>
    </row>
    <row r="107" spans="1:12" ht="30" x14ac:dyDescent="0.25">
      <c r="A107" s="99"/>
      <c r="B107" s="107"/>
      <c r="C107" s="277" t="s">
        <v>96</v>
      </c>
      <c r="D107" s="169">
        <v>2025</v>
      </c>
      <c r="E107" s="169">
        <v>2026</v>
      </c>
      <c r="F107" s="136" t="s">
        <v>213</v>
      </c>
      <c r="G107" s="176">
        <v>46091</v>
      </c>
      <c r="H107" s="176">
        <v>46091</v>
      </c>
      <c r="I107" s="439">
        <v>46102</v>
      </c>
      <c r="J107" s="440"/>
      <c r="K107" s="99"/>
      <c r="L107" s="99"/>
    </row>
    <row r="108" spans="1:12" ht="75" x14ac:dyDescent="0.25">
      <c r="A108" s="99"/>
      <c r="B108" s="107"/>
      <c r="C108" s="277" t="s">
        <v>603</v>
      </c>
      <c r="D108" s="169">
        <v>2025</v>
      </c>
      <c r="E108" s="169">
        <v>2026</v>
      </c>
      <c r="F108" s="136" t="s">
        <v>201</v>
      </c>
      <c r="G108" s="176" t="s">
        <v>130</v>
      </c>
      <c r="H108" s="176">
        <v>46094</v>
      </c>
      <c r="I108" s="439" t="s">
        <v>130</v>
      </c>
      <c r="J108" s="440"/>
      <c r="K108" s="99"/>
      <c r="L108" s="99"/>
    </row>
    <row r="109" spans="1:12" x14ac:dyDescent="0.25">
      <c r="A109" s="99"/>
      <c r="B109" s="107"/>
      <c r="C109" s="277" t="s">
        <v>97</v>
      </c>
      <c r="D109" s="169">
        <v>2025</v>
      </c>
      <c r="E109" s="169">
        <v>2026</v>
      </c>
      <c r="F109" s="136" t="s">
        <v>196</v>
      </c>
      <c r="G109" s="176">
        <v>46114</v>
      </c>
      <c r="H109" s="176">
        <v>46114</v>
      </c>
      <c r="I109" s="439">
        <v>46136</v>
      </c>
      <c r="J109" s="440"/>
      <c r="K109" s="99"/>
      <c r="L109" s="99"/>
    </row>
    <row r="110" spans="1:12" ht="30" x14ac:dyDescent="0.25">
      <c r="A110" s="99"/>
      <c r="B110" s="107"/>
      <c r="C110" s="277" t="s">
        <v>98</v>
      </c>
      <c r="D110" s="169">
        <v>2025</v>
      </c>
      <c r="E110" s="169">
        <v>2026</v>
      </c>
      <c r="F110" s="136" t="s">
        <v>192</v>
      </c>
      <c r="G110" s="176">
        <v>46114</v>
      </c>
      <c r="H110" s="176">
        <v>46114</v>
      </c>
      <c r="I110" s="439" t="s">
        <v>130</v>
      </c>
      <c r="J110" s="440"/>
      <c r="K110" s="99"/>
      <c r="L110" s="99"/>
    </row>
    <row r="111" spans="1:12" x14ac:dyDescent="0.25">
      <c r="A111" s="99"/>
      <c r="B111" s="107"/>
      <c r="C111" s="277" t="s">
        <v>592</v>
      </c>
      <c r="D111" s="169">
        <v>2025</v>
      </c>
      <c r="E111" s="169">
        <v>2026</v>
      </c>
      <c r="F111" s="136" t="s">
        <v>201</v>
      </c>
      <c r="G111" s="176" t="s">
        <v>130</v>
      </c>
      <c r="H111" s="176">
        <v>46149</v>
      </c>
      <c r="I111" s="439" t="s">
        <v>130</v>
      </c>
      <c r="J111" s="440"/>
      <c r="K111" s="99"/>
      <c r="L111" s="99"/>
    </row>
    <row r="112" spans="1:12" ht="45" x14ac:dyDescent="0.25">
      <c r="A112" s="99"/>
      <c r="B112" s="107"/>
      <c r="C112" s="277" t="s">
        <v>100</v>
      </c>
      <c r="D112" s="169">
        <v>2025</v>
      </c>
      <c r="E112" s="169">
        <v>2026</v>
      </c>
      <c r="F112" s="136" t="s">
        <v>192</v>
      </c>
      <c r="G112" s="179" t="s">
        <v>632</v>
      </c>
      <c r="H112" s="176">
        <v>46149</v>
      </c>
      <c r="I112" s="439">
        <v>46166</v>
      </c>
      <c r="J112" s="440"/>
      <c r="K112" s="99"/>
      <c r="L112" s="99"/>
    </row>
    <row r="113" spans="1:12" ht="60" x14ac:dyDescent="0.25">
      <c r="A113" s="99"/>
      <c r="B113" s="107"/>
      <c r="C113" s="277" t="s">
        <v>574</v>
      </c>
      <c r="D113" s="169">
        <v>2025</v>
      </c>
      <c r="E113" s="169">
        <v>2026</v>
      </c>
      <c r="F113" s="136" t="s">
        <v>216</v>
      </c>
      <c r="G113" s="179" t="s">
        <v>634</v>
      </c>
      <c r="H113" s="176">
        <v>46149</v>
      </c>
      <c r="I113" s="439" t="s">
        <v>130</v>
      </c>
      <c r="J113" s="440"/>
      <c r="K113" s="99"/>
      <c r="L113" s="99"/>
    </row>
    <row r="114" spans="1:12" ht="45" x14ac:dyDescent="0.25">
      <c r="A114" s="99"/>
      <c r="B114" s="107"/>
      <c r="C114" s="277" t="s">
        <v>575</v>
      </c>
      <c r="D114" s="169">
        <v>2025</v>
      </c>
      <c r="E114" s="169">
        <v>2026</v>
      </c>
      <c r="F114" s="136" t="s">
        <v>216</v>
      </c>
      <c r="G114" s="179" t="s">
        <v>632</v>
      </c>
      <c r="H114" s="176">
        <v>46149</v>
      </c>
      <c r="I114" s="439" t="s">
        <v>130</v>
      </c>
      <c r="J114" s="440"/>
      <c r="K114" s="99"/>
      <c r="L114" s="99"/>
    </row>
    <row r="115" spans="1:12" ht="45" x14ac:dyDescent="0.25">
      <c r="A115" s="99"/>
      <c r="B115" s="107"/>
      <c r="C115" s="277" t="s">
        <v>576</v>
      </c>
      <c r="D115" s="181">
        <v>2025</v>
      </c>
      <c r="E115" s="181">
        <v>2026</v>
      </c>
      <c r="F115" s="136" t="s">
        <v>216</v>
      </c>
      <c r="G115" s="179" t="s">
        <v>632</v>
      </c>
      <c r="H115" s="176">
        <v>46149</v>
      </c>
      <c r="I115" s="439" t="s">
        <v>130</v>
      </c>
      <c r="J115" s="440"/>
      <c r="K115" s="99"/>
      <c r="L115" s="99"/>
    </row>
    <row r="116" spans="1:12" ht="27" thickBot="1" x14ac:dyDescent="0.3">
      <c r="A116" s="409" t="s">
        <v>140</v>
      </c>
      <c r="B116" s="409"/>
      <c r="C116" s="409"/>
      <c r="D116" s="409"/>
      <c r="E116" s="409"/>
      <c r="F116" s="409"/>
      <c r="G116" s="409"/>
      <c r="H116" s="409"/>
      <c r="I116" s="409"/>
      <c r="J116" s="409"/>
      <c r="K116" s="409"/>
      <c r="L116" s="409"/>
    </row>
    <row r="117" spans="1:12" ht="43.5" x14ac:dyDescent="0.25">
      <c r="A117" s="99"/>
      <c r="B117" s="107"/>
      <c r="C117" s="172" t="s">
        <v>684</v>
      </c>
      <c r="D117" s="173" t="s">
        <v>374</v>
      </c>
      <c r="E117" s="173" t="s">
        <v>375</v>
      </c>
      <c r="F117" s="174" t="s">
        <v>26</v>
      </c>
      <c r="G117" s="175" t="s">
        <v>399</v>
      </c>
      <c r="H117" s="175" t="s">
        <v>138</v>
      </c>
      <c r="I117" s="441" t="s">
        <v>32</v>
      </c>
      <c r="J117" s="442"/>
      <c r="K117" s="180"/>
      <c r="L117" s="99"/>
    </row>
    <row r="118" spans="1:12" ht="45" x14ac:dyDescent="0.25">
      <c r="A118" s="99"/>
      <c r="B118" s="107"/>
      <c r="C118" s="277" t="s">
        <v>577</v>
      </c>
      <c r="D118" s="181">
        <v>2025</v>
      </c>
      <c r="E118" s="181">
        <v>2026</v>
      </c>
      <c r="F118" s="182" t="s">
        <v>217</v>
      </c>
      <c r="G118" s="176">
        <v>46136</v>
      </c>
      <c r="H118" s="176">
        <v>46168</v>
      </c>
      <c r="I118" s="439">
        <v>46185</v>
      </c>
      <c r="J118" s="440"/>
      <c r="K118" s="99"/>
      <c r="L118" s="99"/>
    </row>
    <row r="119" spans="1:12" ht="45" x14ac:dyDescent="0.25">
      <c r="A119" s="99"/>
      <c r="B119" s="107"/>
      <c r="C119" s="277" t="s">
        <v>578</v>
      </c>
      <c r="D119" s="181">
        <v>2025</v>
      </c>
      <c r="E119" s="181">
        <v>2026</v>
      </c>
      <c r="F119" s="182" t="s">
        <v>216</v>
      </c>
      <c r="G119" s="176">
        <v>46143</v>
      </c>
      <c r="H119" s="176">
        <v>46168</v>
      </c>
      <c r="I119" s="439">
        <v>46185</v>
      </c>
      <c r="J119" s="440"/>
      <c r="K119" s="99"/>
      <c r="L119" s="99"/>
    </row>
    <row r="120" spans="1:12" ht="45" x14ac:dyDescent="0.25">
      <c r="A120" s="99"/>
      <c r="B120" s="107"/>
      <c r="C120" s="277" t="s">
        <v>579</v>
      </c>
      <c r="D120" s="181">
        <v>2025</v>
      </c>
      <c r="E120" s="181">
        <v>2026</v>
      </c>
      <c r="F120" s="182" t="s">
        <v>216</v>
      </c>
      <c r="G120" s="176">
        <v>46143</v>
      </c>
      <c r="H120" s="176">
        <v>46168</v>
      </c>
      <c r="I120" s="439">
        <v>46185</v>
      </c>
      <c r="J120" s="440"/>
      <c r="K120" s="99"/>
      <c r="L120" s="99"/>
    </row>
    <row r="121" spans="1:12" ht="45" x14ac:dyDescent="0.25">
      <c r="A121" s="99"/>
      <c r="B121" s="107"/>
      <c r="C121" s="277" t="s">
        <v>108</v>
      </c>
      <c r="D121" s="181">
        <v>2025</v>
      </c>
      <c r="E121" s="181">
        <v>2026</v>
      </c>
      <c r="F121" s="182" t="s">
        <v>218</v>
      </c>
      <c r="G121" s="179" t="s">
        <v>637</v>
      </c>
      <c r="H121" s="176">
        <v>46168</v>
      </c>
      <c r="I121" s="439" t="s">
        <v>214</v>
      </c>
      <c r="J121" s="440"/>
      <c r="K121" s="99"/>
      <c r="L121" s="99"/>
    </row>
    <row r="122" spans="1:12" ht="45" x14ac:dyDescent="0.25">
      <c r="A122" s="99"/>
      <c r="B122" s="107"/>
      <c r="C122" s="277" t="s">
        <v>580</v>
      </c>
      <c r="D122" s="181">
        <v>2025</v>
      </c>
      <c r="E122" s="181">
        <v>2026</v>
      </c>
      <c r="F122" s="182" t="s">
        <v>124</v>
      </c>
      <c r="G122" s="179" t="s">
        <v>637</v>
      </c>
      <c r="H122" s="176">
        <v>46168</v>
      </c>
      <c r="I122" s="439" t="s">
        <v>130</v>
      </c>
      <c r="J122" s="440"/>
      <c r="K122" s="99"/>
      <c r="L122" s="99"/>
    </row>
    <row r="123" spans="1:12" ht="45" x14ac:dyDescent="0.25">
      <c r="A123" s="99"/>
      <c r="B123" s="107"/>
      <c r="C123" s="277" t="s">
        <v>110</v>
      </c>
      <c r="D123" s="181">
        <v>2025</v>
      </c>
      <c r="E123" s="181">
        <v>2026</v>
      </c>
      <c r="F123" s="182" t="s">
        <v>219</v>
      </c>
      <c r="G123" s="179" t="s">
        <v>637</v>
      </c>
      <c r="H123" s="176">
        <v>46168</v>
      </c>
      <c r="I123" s="439">
        <v>46185</v>
      </c>
      <c r="J123" s="440"/>
      <c r="K123" s="99"/>
      <c r="L123" s="99"/>
    </row>
    <row r="124" spans="1:12" x14ac:dyDescent="0.25">
      <c r="A124" s="99"/>
      <c r="B124" s="107"/>
      <c r="C124" s="277" t="s">
        <v>604</v>
      </c>
      <c r="D124" s="181">
        <v>2025</v>
      </c>
      <c r="E124" s="181">
        <v>2026</v>
      </c>
      <c r="F124" s="182" t="s">
        <v>201</v>
      </c>
      <c r="G124" s="176" t="s">
        <v>130</v>
      </c>
      <c r="H124" s="176">
        <v>46168</v>
      </c>
      <c r="I124" s="439" t="s">
        <v>130</v>
      </c>
      <c r="J124" s="440"/>
      <c r="K124" s="99"/>
      <c r="L124" s="99"/>
    </row>
    <row r="125" spans="1:12" ht="30" x14ac:dyDescent="0.25">
      <c r="A125" s="99"/>
      <c r="B125" s="107"/>
      <c r="C125" s="277" t="s">
        <v>112</v>
      </c>
      <c r="D125" s="181">
        <v>2025</v>
      </c>
      <c r="E125" s="181">
        <v>2026</v>
      </c>
      <c r="F125" s="182" t="s">
        <v>221</v>
      </c>
      <c r="G125" s="176">
        <v>46164</v>
      </c>
      <c r="H125" s="176">
        <v>46183</v>
      </c>
      <c r="I125" s="439">
        <v>46193</v>
      </c>
      <c r="J125" s="440"/>
      <c r="K125" s="99"/>
      <c r="L125" s="99"/>
    </row>
    <row r="126" spans="1:12" ht="45" x14ac:dyDescent="0.25">
      <c r="A126" s="99"/>
      <c r="B126" s="107"/>
      <c r="C126" s="277" t="s">
        <v>581</v>
      </c>
      <c r="D126" s="181">
        <v>2025</v>
      </c>
      <c r="E126" s="181">
        <v>2026</v>
      </c>
      <c r="F126" s="182" t="s">
        <v>124</v>
      </c>
      <c r="G126" s="176">
        <v>46164</v>
      </c>
      <c r="H126" s="176">
        <v>46183</v>
      </c>
      <c r="I126" s="439">
        <v>46193</v>
      </c>
      <c r="J126" s="440"/>
      <c r="K126" s="99"/>
      <c r="L126" s="99"/>
    </row>
    <row r="127" spans="1:12" x14ac:dyDescent="0.25">
      <c r="A127" s="99"/>
      <c r="B127" s="107"/>
      <c r="C127" s="277" t="s">
        <v>111</v>
      </c>
      <c r="D127" s="181">
        <v>2025</v>
      </c>
      <c r="E127" s="181">
        <v>2026</v>
      </c>
      <c r="F127" s="182" t="s">
        <v>201</v>
      </c>
      <c r="G127" s="176">
        <v>46143</v>
      </c>
      <c r="H127" s="176">
        <v>46168</v>
      </c>
      <c r="I127" s="439" t="s">
        <v>130</v>
      </c>
      <c r="J127" s="440"/>
      <c r="K127" s="99"/>
      <c r="L127" s="99"/>
    </row>
    <row r="128" spans="1:12" ht="15.75" thickBot="1" x14ac:dyDescent="0.3">
      <c r="A128" s="99"/>
      <c r="B128" s="107"/>
      <c r="C128" s="278" t="s">
        <v>114</v>
      </c>
      <c r="D128" s="181">
        <v>2025</v>
      </c>
      <c r="E128" s="181">
        <v>2026</v>
      </c>
      <c r="F128" s="183" t="s">
        <v>124</v>
      </c>
      <c r="G128" s="184">
        <v>46191</v>
      </c>
      <c r="H128" s="184">
        <v>46248</v>
      </c>
      <c r="I128" s="439">
        <v>46255</v>
      </c>
      <c r="J128" s="440"/>
      <c r="K128" s="99"/>
      <c r="L128" s="99"/>
    </row>
    <row r="129" spans="1:12" ht="26.25" x14ac:dyDescent="0.25">
      <c r="A129" s="409" t="s">
        <v>141</v>
      </c>
      <c r="B129" s="409"/>
      <c r="C129" s="409"/>
      <c r="D129" s="409"/>
      <c r="E129" s="409"/>
      <c r="F129" s="409"/>
      <c r="G129" s="409"/>
      <c r="H129" s="409"/>
      <c r="I129" s="409"/>
      <c r="J129" s="409"/>
      <c r="K129" s="409"/>
      <c r="L129" s="409"/>
    </row>
  </sheetData>
  <mergeCells count="102">
    <mergeCell ref="I114:J114"/>
    <mergeCell ref="I105:J105"/>
    <mergeCell ref="I106:J106"/>
    <mergeCell ref="I107:J107"/>
    <mergeCell ref="I108:J108"/>
    <mergeCell ref="I109:J109"/>
    <mergeCell ref="I126:J126"/>
    <mergeCell ref="I127:J127"/>
    <mergeCell ref="I128:J128"/>
    <mergeCell ref="I121:J121"/>
    <mergeCell ref="I122:J122"/>
    <mergeCell ref="I123:J123"/>
    <mergeCell ref="I124:J124"/>
    <mergeCell ref="I125:J125"/>
    <mergeCell ref="I115:J115"/>
    <mergeCell ref="I117:J117"/>
    <mergeCell ref="I118:J118"/>
    <mergeCell ref="I119:J119"/>
    <mergeCell ref="I120:J120"/>
    <mergeCell ref="I94:J94"/>
    <mergeCell ref="I95:J95"/>
    <mergeCell ref="I96:J96"/>
    <mergeCell ref="I97:J97"/>
    <mergeCell ref="I98:J98"/>
    <mergeCell ref="I110:J110"/>
    <mergeCell ref="I111:J111"/>
    <mergeCell ref="I112:J112"/>
    <mergeCell ref="I113:J113"/>
    <mergeCell ref="I103:J103"/>
    <mergeCell ref="A129:L129"/>
    <mergeCell ref="A93:L93"/>
    <mergeCell ref="A116:L116"/>
    <mergeCell ref="C3:J3"/>
    <mergeCell ref="C19:F19"/>
    <mergeCell ref="C24:F24"/>
    <mergeCell ref="C5:J5"/>
    <mergeCell ref="C7:J7"/>
    <mergeCell ref="C8:C9"/>
    <mergeCell ref="D8:D9"/>
    <mergeCell ref="F8:F9"/>
    <mergeCell ref="G8:H8"/>
    <mergeCell ref="C32:J32"/>
    <mergeCell ref="C38:J38"/>
    <mergeCell ref="C33:C34"/>
    <mergeCell ref="D33:D34"/>
    <mergeCell ref="F33:F34"/>
    <mergeCell ref="G33:H33"/>
    <mergeCell ref="I33:I34"/>
    <mergeCell ref="I99:J99"/>
    <mergeCell ref="I100:J100"/>
    <mergeCell ref="I102:J102"/>
    <mergeCell ref="I101:J101"/>
    <mergeCell ref="I104:J104"/>
    <mergeCell ref="D45:D47"/>
    <mergeCell ref="C45:C47"/>
    <mergeCell ref="G45:H45"/>
    <mergeCell ref="I45:I46"/>
    <mergeCell ref="J45:J46"/>
    <mergeCell ref="E8:E9"/>
    <mergeCell ref="E17:E18"/>
    <mergeCell ref="E33:E34"/>
    <mergeCell ref="E39:E40"/>
    <mergeCell ref="E45:E47"/>
    <mergeCell ref="C53:J53"/>
    <mergeCell ref="J48:J50"/>
    <mergeCell ref="G47:J47"/>
    <mergeCell ref="F45:F47"/>
    <mergeCell ref="I8:I9"/>
    <mergeCell ref="J8:J9"/>
    <mergeCell ref="C17:C18"/>
    <mergeCell ref="D17:D18"/>
    <mergeCell ref="F17:F18"/>
    <mergeCell ref="G17:H17"/>
    <mergeCell ref="I17:I18"/>
    <mergeCell ref="J17:J18"/>
    <mergeCell ref="C16:J16"/>
    <mergeCell ref="J33:J34"/>
    <mergeCell ref="C39:C40"/>
    <mergeCell ref="D39:D40"/>
    <mergeCell ref="A52:L52"/>
    <mergeCell ref="J41:J42"/>
    <mergeCell ref="C44:J44"/>
    <mergeCell ref="F39:F40"/>
    <mergeCell ref="G39:H39"/>
    <mergeCell ref="I39:I40"/>
    <mergeCell ref="J39:J40"/>
    <mergeCell ref="J35:J36"/>
    <mergeCell ref="J54:J55"/>
    <mergeCell ref="C67:C68"/>
    <mergeCell ref="D67:D68"/>
    <mergeCell ref="F67:F68"/>
    <mergeCell ref="G67:H67"/>
    <mergeCell ref="I67:I68"/>
    <mergeCell ref="J67:J68"/>
    <mergeCell ref="C54:C55"/>
    <mergeCell ref="D54:D55"/>
    <mergeCell ref="F54:F55"/>
    <mergeCell ref="G54:H54"/>
    <mergeCell ref="I54:I55"/>
    <mergeCell ref="C66:J66"/>
    <mergeCell ref="E54:E55"/>
    <mergeCell ref="E67:E68"/>
  </mergeCells>
  <phoneticPr fontId="1" type="noConversion"/>
  <pageMargins left="0" right="0" top="0.25" bottom="0.25" header="0.3" footer="0.25"/>
  <pageSetup scale="57" fitToHeight="0" orientation="portrait" r:id="rId1"/>
  <headerFooter>
    <oddFooter>&amp;C&amp;P of &amp;N&amp;RDate Printed: &amp;D</oddFooter>
  </headerFooter>
  <rowBreaks count="3" manualBreakCount="3">
    <brk id="52" max="9" man="1"/>
    <brk id="93" max="9" man="1"/>
    <brk id="11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E0A38-22F8-40F8-A22C-66D84BEF6E64}">
  <sheetPr codeName="Sheet10">
    <tabColor rgb="FFFF0000"/>
  </sheetPr>
  <dimension ref="A1:K35"/>
  <sheetViews>
    <sheetView topLeftCell="A25" zoomScale="140" zoomScaleNormal="140" workbookViewId="0">
      <selection activeCell="A33" sqref="A33"/>
    </sheetView>
  </sheetViews>
  <sheetFormatPr defaultRowHeight="15" x14ac:dyDescent="0.25"/>
  <cols>
    <col min="1" max="1" width="29.7109375" customWidth="1"/>
    <col min="2" max="2" width="28.7109375" customWidth="1"/>
    <col min="3" max="4" width="9.140625" customWidth="1"/>
  </cols>
  <sheetData>
    <row r="1" spans="1:11" ht="50.1" customHeight="1" x14ac:dyDescent="0.35">
      <c r="A1" s="443" t="s">
        <v>183</v>
      </c>
      <c r="B1" s="444"/>
    </row>
    <row r="2" spans="1:11" ht="22.5" customHeight="1" x14ac:dyDescent="0.35">
      <c r="A2" s="445" t="s">
        <v>169</v>
      </c>
      <c r="B2" s="446"/>
      <c r="C2" s="1"/>
      <c r="D2" s="1"/>
      <c r="E2" s="1"/>
      <c r="F2" s="1"/>
      <c r="G2" s="1"/>
      <c r="H2" s="1"/>
      <c r="I2" s="1"/>
      <c r="J2" s="1"/>
      <c r="K2" s="1"/>
    </row>
    <row r="3" spans="1:11" ht="19.5" x14ac:dyDescent="0.3">
      <c r="A3" s="447" t="s">
        <v>170</v>
      </c>
      <c r="B3" s="6" t="s">
        <v>171</v>
      </c>
      <c r="C3" s="1"/>
      <c r="D3" s="1"/>
      <c r="E3" s="1"/>
      <c r="F3" s="1"/>
      <c r="G3" s="1"/>
      <c r="H3" s="1"/>
      <c r="I3" s="1"/>
      <c r="J3" s="1"/>
      <c r="K3" s="1"/>
    </row>
    <row r="4" spans="1:11" ht="19.5" x14ac:dyDescent="0.3">
      <c r="A4" s="448"/>
      <c r="B4" s="7" t="s">
        <v>172</v>
      </c>
      <c r="C4" s="1"/>
      <c r="D4" s="1"/>
      <c r="E4" s="1"/>
      <c r="F4" s="1"/>
      <c r="G4" s="1"/>
      <c r="H4" s="1"/>
      <c r="I4" s="1"/>
      <c r="J4" s="1"/>
      <c r="K4" s="1"/>
    </row>
    <row r="5" spans="1:11" ht="10.5" customHeight="1" x14ac:dyDescent="0.3">
      <c r="A5" s="3"/>
      <c r="B5" s="4"/>
      <c r="C5" s="1"/>
      <c r="D5" s="1"/>
      <c r="E5" s="1"/>
      <c r="F5" s="1"/>
      <c r="G5" s="1"/>
      <c r="H5" s="1"/>
      <c r="I5" s="1"/>
      <c r="J5" s="1"/>
      <c r="K5" s="1"/>
    </row>
    <row r="6" spans="1:11" ht="21.75" customHeight="1" x14ac:dyDescent="0.35">
      <c r="A6" s="449" t="s">
        <v>173</v>
      </c>
      <c r="B6" s="450"/>
      <c r="C6" s="11"/>
      <c r="D6" s="12"/>
      <c r="E6" s="1"/>
      <c r="F6" s="1"/>
      <c r="G6" s="1"/>
      <c r="H6" s="1"/>
      <c r="I6" s="1"/>
      <c r="J6" s="1"/>
      <c r="K6" s="1"/>
    </row>
    <row r="7" spans="1:11" ht="18" x14ac:dyDescent="0.25">
      <c r="A7" s="5" t="s">
        <v>118</v>
      </c>
      <c r="B7" s="10" t="s">
        <v>174</v>
      </c>
    </row>
    <row r="8" spans="1:11" ht="15.75" x14ac:dyDescent="0.25">
      <c r="A8" s="8">
        <v>45135</v>
      </c>
      <c r="B8" s="9" t="s">
        <v>176</v>
      </c>
    </row>
    <row r="9" spans="1:11" ht="15.75" x14ac:dyDescent="0.25">
      <c r="A9" s="8">
        <v>45149</v>
      </c>
      <c r="B9" s="9" t="s">
        <v>176</v>
      </c>
    </row>
    <row r="10" spans="1:11" ht="15.75" x14ac:dyDescent="0.25">
      <c r="A10" s="8">
        <v>45163</v>
      </c>
      <c r="B10" s="9" t="s">
        <v>176</v>
      </c>
    </row>
    <row r="11" spans="1:11" ht="15.75" x14ac:dyDescent="0.25">
      <c r="A11" s="8">
        <v>45177</v>
      </c>
      <c r="B11" s="9" t="s">
        <v>176</v>
      </c>
    </row>
    <row r="12" spans="1:11" ht="15.75" x14ac:dyDescent="0.25">
      <c r="A12" s="8">
        <v>45190</v>
      </c>
      <c r="B12" s="9" t="s">
        <v>177</v>
      </c>
    </row>
    <row r="13" spans="1:11" ht="15.75" x14ac:dyDescent="0.25">
      <c r="A13" s="8">
        <v>45205</v>
      </c>
      <c r="B13" s="9" t="s">
        <v>176</v>
      </c>
    </row>
    <row r="14" spans="1:11" ht="15.75" x14ac:dyDescent="0.25">
      <c r="A14" s="8">
        <v>45219</v>
      </c>
      <c r="B14" s="9" t="s">
        <v>176</v>
      </c>
    </row>
    <row r="15" spans="1:11" ht="15.75" x14ac:dyDescent="0.25">
      <c r="A15" s="8">
        <v>45233</v>
      </c>
      <c r="B15" s="9" t="s">
        <v>176</v>
      </c>
    </row>
    <row r="16" spans="1:11" ht="15.75" x14ac:dyDescent="0.25">
      <c r="A16" s="8">
        <v>45245</v>
      </c>
      <c r="B16" s="9" t="s">
        <v>178</v>
      </c>
    </row>
    <row r="17" spans="1:11" ht="15.75" x14ac:dyDescent="0.25">
      <c r="A17" s="8">
        <v>45260</v>
      </c>
      <c r="B17" s="9" t="s">
        <v>177</v>
      </c>
    </row>
    <row r="18" spans="1:11" ht="15.75" x14ac:dyDescent="0.25">
      <c r="A18" s="8">
        <v>45275</v>
      </c>
      <c r="B18" s="9" t="s">
        <v>176</v>
      </c>
    </row>
    <row r="19" spans="1:11" ht="15.75" x14ac:dyDescent="0.25">
      <c r="A19" s="8">
        <v>45287</v>
      </c>
      <c r="B19" s="9" t="s">
        <v>178</v>
      </c>
    </row>
    <row r="20" spans="1:11" ht="15.75" x14ac:dyDescent="0.25">
      <c r="A20" s="8">
        <v>45303</v>
      </c>
      <c r="B20" s="9" t="s">
        <v>176</v>
      </c>
    </row>
    <row r="21" spans="1:11" ht="15.75" x14ac:dyDescent="0.25">
      <c r="A21" s="8">
        <v>45317</v>
      </c>
      <c r="B21" s="9" t="s">
        <v>176</v>
      </c>
    </row>
    <row r="22" spans="1:11" ht="15.75" x14ac:dyDescent="0.25">
      <c r="A22" s="8">
        <v>45331</v>
      </c>
      <c r="B22" s="9" t="s">
        <v>176</v>
      </c>
    </row>
    <row r="23" spans="1:11" ht="15.75" x14ac:dyDescent="0.25">
      <c r="A23" s="8">
        <v>45345</v>
      </c>
      <c r="B23" s="9" t="s">
        <v>176</v>
      </c>
    </row>
    <row r="24" spans="1:11" ht="15.75" x14ac:dyDescent="0.25">
      <c r="A24" s="8">
        <v>45359</v>
      </c>
      <c r="B24" s="9" t="s">
        <v>176</v>
      </c>
    </row>
    <row r="25" spans="1:11" ht="15.75" x14ac:dyDescent="0.25">
      <c r="A25" s="8">
        <v>45373</v>
      </c>
      <c r="B25" s="9" t="s">
        <v>176</v>
      </c>
    </row>
    <row r="26" spans="1:11" ht="15.75" x14ac:dyDescent="0.25">
      <c r="A26" s="8">
        <v>45387</v>
      </c>
      <c r="B26" s="9" t="s">
        <v>176</v>
      </c>
    </row>
    <row r="27" spans="1:11" ht="15.75" x14ac:dyDescent="0.25">
      <c r="A27" s="8">
        <v>45401</v>
      </c>
      <c r="B27" s="9" t="s">
        <v>176</v>
      </c>
    </row>
    <row r="28" spans="1:11" ht="15.75" x14ac:dyDescent="0.25">
      <c r="A28" s="8">
        <v>45415</v>
      </c>
      <c r="B28" s="9" t="s">
        <v>176</v>
      </c>
    </row>
    <row r="29" spans="1:11" ht="15.75" x14ac:dyDescent="0.25">
      <c r="A29" s="8">
        <v>45429</v>
      </c>
      <c r="B29" s="9" t="s">
        <v>176</v>
      </c>
    </row>
    <row r="30" spans="1:11" ht="15.75" x14ac:dyDescent="0.25">
      <c r="A30" s="8">
        <v>45443</v>
      </c>
      <c r="B30" s="9" t="s">
        <v>176</v>
      </c>
    </row>
    <row r="31" spans="1:11" ht="15.75" x14ac:dyDescent="0.25">
      <c r="A31" s="8">
        <v>45457</v>
      </c>
      <c r="B31" s="9" t="s">
        <v>176</v>
      </c>
      <c r="C31" s="2"/>
      <c r="D31" s="2"/>
      <c r="E31" s="2"/>
      <c r="F31" s="2"/>
      <c r="G31" s="2"/>
      <c r="H31" s="2"/>
      <c r="I31" s="2"/>
      <c r="J31" s="2"/>
      <c r="K31" s="2"/>
    </row>
    <row r="32" spans="1:11" ht="15.75" x14ac:dyDescent="0.25">
      <c r="A32" s="453" t="s">
        <v>179</v>
      </c>
      <c r="B32" s="454"/>
      <c r="C32" s="2"/>
      <c r="D32" s="2"/>
      <c r="E32" s="2"/>
      <c r="F32" s="2"/>
      <c r="G32" s="2"/>
      <c r="H32" s="2"/>
      <c r="I32" s="2"/>
      <c r="J32" s="2"/>
      <c r="K32" s="2"/>
    </row>
    <row r="33" spans="1:11" ht="15.75" x14ac:dyDescent="0.25">
      <c r="A33" s="22">
        <v>45471</v>
      </c>
      <c r="B33" s="23" t="s">
        <v>180</v>
      </c>
      <c r="C33" s="2"/>
      <c r="D33" s="2"/>
      <c r="E33" s="2"/>
      <c r="F33" s="2"/>
      <c r="G33" s="2"/>
      <c r="H33" s="2"/>
      <c r="I33" s="2"/>
      <c r="J33" s="2"/>
      <c r="K33" s="2"/>
    </row>
    <row r="34" spans="1:11" ht="15.75" x14ac:dyDescent="0.25">
      <c r="A34" s="22">
        <v>45488</v>
      </c>
      <c r="B34" s="23" t="s">
        <v>181</v>
      </c>
      <c r="C34" s="2"/>
      <c r="D34" s="2"/>
      <c r="E34" s="2"/>
      <c r="F34" s="2"/>
      <c r="G34" s="2"/>
      <c r="H34" s="2"/>
      <c r="I34" s="2"/>
      <c r="J34" s="2"/>
      <c r="K34" s="2"/>
    </row>
    <row r="35" spans="1:11" ht="29.25" customHeight="1" x14ac:dyDescent="0.25">
      <c r="A35" s="451" t="s">
        <v>182</v>
      </c>
      <c r="B35" s="452"/>
    </row>
  </sheetData>
  <mergeCells count="6">
    <mergeCell ref="A1:B1"/>
    <mergeCell ref="A2:B2"/>
    <mergeCell ref="A3:A4"/>
    <mergeCell ref="A6:B6"/>
    <mergeCell ref="A35:B35"/>
    <mergeCell ref="A32:B32"/>
  </mergeCells>
  <pageMargins left="0.7" right="0.7" top="0.75" bottom="0.75" header="0.3" footer="0.3"/>
  <pageSetup orientation="portrait" r:id="rId1"/>
  <headerFooter>
    <oddFooter>&amp;C&amp;P of &amp;N&amp;RDate Printed: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CC"/>
  </sheetPr>
  <dimension ref="A1:L35"/>
  <sheetViews>
    <sheetView topLeftCell="B1" zoomScale="130" zoomScaleNormal="130" workbookViewId="0">
      <selection activeCell="E5" sqref="E5"/>
    </sheetView>
  </sheetViews>
  <sheetFormatPr defaultRowHeight="15" x14ac:dyDescent="0.25"/>
  <cols>
    <col min="1" max="1" width="0" hidden="1" customWidth="1"/>
    <col min="2" max="2" width="29.7109375" customWidth="1"/>
    <col min="3" max="3" width="28.7109375" customWidth="1"/>
    <col min="4" max="5" width="9.140625" customWidth="1"/>
  </cols>
  <sheetData>
    <row r="1" spans="1:12" ht="50.1" customHeight="1" x14ac:dyDescent="0.35">
      <c r="B1" s="443" t="s">
        <v>584</v>
      </c>
      <c r="C1" s="444"/>
    </row>
    <row r="2" spans="1:12" ht="22.5" customHeight="1" x14ac:dyDescent="0.35">
      <c r="B2" s="445" t="s">
        <v>169</v>
      </c>
      <c r="C2" s="446"/>
      <c r="D2" s="1"/>
      <c r="E2" s="1"/>
      <c r="F2" s="1"/>
      <c r="G2" s="1"/>
      <c r="H2" s="1"/>
      <c r="I2" s="1"/>
      <c r="J2" s="1"/>
      <c r="K2" s="1"/>
      <c r="L2" s="1"/>
    </row>
    <row r="3" spans="1:12" ht="19.5" x14ac:dyDescent="0.3">
      <c r="B3" s="447" t="s">
        <v>170</v>
      </c>
      <c r="C3" s="6" t="s">
        <v>171</v>
      </c>
      <c r="D3" s="1"/>
      <c r="E3" s="1"/>
      <c r="F3" s="1"/>
      <c r="G3" s="1"/>
      <c r="H3" s="1"/>
      <c r="I3" s="1"/>
      <c r="J3" s="1"/>
      <c r="K3" s="1"/>
      <c r="L3" s="1"/>
    </row>
    <row r="4" spans="1:12" ht="19.5" x14ac:dyDescent="0.3">
      <c r="B4" s="448"/>
      <c r="C4" s="7" t="s">
        <v>172</v>
      </c>
      <c r="D4" s="1"/>
      <c r="E4" s="1"/>
      <c r="F4" s="1"/>
      <c r="G4" s="1"/>
      <c r="H4" s="1"/>
      <c r="I4" s="1"/>
      <c r="J4" s="1"/>
      <c r="K4" s="1"/>
      <c r="L4" s="1"/>
    </row>
    <row r="5" spans="1:12" ht="10.5" customHeight="1" x14ac:dyDescent="0.3">
      <c r="B5" s="3"/>
      <c r="C5" s="4"/>
      <c r="D5" s="1"/>
      <c r="E5" s="1"/>
      <c r="F5" s="1"/>
      <c r="G5" s="1"/>
      <c r="H5" s="1"/>
      <c r="I5" s="1"/>
      <c r="J5" s="1"/>
      <c r="K5" s="1"/>
      <c r="L5" s="1"/>
    </row>
    <row r="6" spans="1:12" ht="21.75" customHeight="1" x14ac:dyDescent="0.35">
      <c r="B6" s="449" t="s">
        <v>173</v>
      </c>
      <c r="C6" s="450"/>
      <c r="D6" s="11"/>
      <c r="E6" s="12"/>
      <c r="F6" s="1"/>
      <c r="G6" s="1"/>
      <c r="H6" s="1"/>
      <c r="I6" s="1"/>
      <c r="J6" s="1"/>
      <c r="K6" s="1"/>
      <c r="L6" s="1"/>
    </row>
    <row r="7" spans="1:12" ht="18" x14ac:dyDescent="0.25">
      <c r="B7" s="5" t="s">
        <v>118</v>
      </c>
      <c r="C7" s="10" t="s">
        <v>174</v>
      </c>
    </row>
    <row r="8" spans="1:12" ht="15.75" x14ac:dyDescent="0.25">
      <c r="A8" t="s">
        <v>175</v>
      </c>
      <c r="B8" s="8">
        <v>45863</v>
      </c>
      <c r="C8" s="9" t="s">
        <v>176</v>
      </c>
    </row>
    <row r="9" spans="1:12" ht="15.75" x14ac:dyDescent="0.25">
      <c r="B9" s="8">
        <v>45877</v>
      </c>
      <c r="C9" s="9" t="s">
        <v>176</v>
      </c>
    </row>
    <row r="10" spans="1:12" ht="15.75" x14ac:dyDescent="0.25">
      <c r="B10" s="8">
        <v>45891</v>
      </c>
      <c r="C10" s="9" t="s">
        <v>176</v>
      </c>
    </row>
    <row r="11" spans="1:12" ht="15.75" x14ac:dyDescent="0.25">
      <c r="B11" s="8">
        <v>45905</v>
      </c>
      <c r="C11" s="9" t="s">
        <v>176</v>
      </c>
    </row>
    <row r="12" spans="1:12" ht="15.75" x14ac:dyDescent="0.25">
      <c r="B12" s="8">
        <v>45919</v>
      </c>
      <c r="C12" s="9" t="s">
        <v>176</v>
      </c>
    </row>
    <row r="13" spans="1:12" ht="15.75" x14ac:dyDescent="0.25">
      <c r="A13" t="s">
        <v>175</v>
      </c>
      <c r="B13" s="8">
        <v>45926</v>
      </c>
      <c r="C13" s="9" t="s">
        <v>176</v>
      </c>
    </row>
    <row r="14" spans="1:12" ht="15.75" x14ac:dyDescent="0.25">
      <c r="B14" s="8">
        <v>45947</v>
      </c>
      <c r="C14" s="9" t="s">
        <v>176</v>
      </c>
    </row>
    <row r="15" spans="1:12" ht="15.75" x14ac:dyDescent="0.25">
      <c r="B15" s="8">
        <v>45961</v>
      </c>
      <c r="C15" s="9" t="s">
        <v>176</v>
      </c>
    </row>
    <row r="16" spans="1:12" ht="15.75" x14ac:dyDescent="0.25">
      <c r="B16" s="8">
        <v>45975</v>
      </c>
      <c r="C16" s="9" t="s">
        <v>176</v>
      </c>
    </row>
    <row r="17" spans="1:12" ht="15.75" x14ac:dyDescent="0.25">
      <c r="A17" t="s">
        <v>175</v>
      </c>
      <c r="B17" s="8">
        <v>45982</v>
      </c>
      <c r="C17" s="9" t="s">
        <v>176</v>
      </c>
    </row>
    <row r="18" spans="1:12" ht="15.75" x14ac:dyDescent="0.25">
      <c r="B18" s="8">
        <v>46003</v>
      </c>
      <c r="C18" s="9" t="s">
        <v>176</v>
      </c>
    </row>
    <row r="19" spans="1:12" ht="15.75" x14ac:dyDescent="0.25">
      <c r="A19" t="s">
        <v>175</v>
      </c>
      <c r="B19" s="8">
        <v>46010</v>
      </c>
      <c r="C19" s="9" t="s">
        <v>176</v>
      </c>
    </row>
    <row r="20" spans="1:12" ht="15.75" x14ac:dyDescent="0.25">
      <c r="B20" s="8">
        <v>46031</v>
      </c>
      <c r="C20" s="9" t="s">
        <v>176</v>
      </c>
    </row>
    <row r="21" spans="1:12" ht="15.75" x14ac:dyDescent="0.25">
      <c r="B21" s="8">
        <v>46045</v>
      </c>
      <c r="C21" s="9" t="s">
        <v>176</v>
      </c>
    </row>
    <row r="22" spans="1:12" ht="15.75" x14ac:dyDescent="0.25">
      <c r="B22" s="8">
        <v>46059</v>
      </c>
      <c r="C22" s="9" t="s">
        <v>176</v>
      </c>
    </row>
    <row r="23" spans="1:12" ht="15.75" x14ac:dyDescent="0.25">
      <c r="B23" s="8">
        <v>46073</v>
      </c>
      <c r="C23" s="9" t="s">
        <v>176</v>
      </c>
    </row>
    <row r="24" spans="1:12" ht="15.75" x14ac:dyDescent="0.25">
      <c r="A24" t="s">
        <v>175</v>
      </c>
      <c r="B24" s="8">
        <v>46080</v>
      </c>
      <c r="C24" s="9" t="s">
        <v>176</v>
      </c>
    </row>
    <row r="25" spans="1:12" ht="15.75" x14ac:dyDescent="0.25">
      <c r="B25" s="8">
        <v>46101</v>
      </c>
      <c r="C25" s="9" t="s">
        <v>176</v>
      </c>
    </row>
    <row r="26" spans="1:12" ht="15.75" x14ac:dyDescent="0.25">
      <c r="B26" s="8">
        <v>46115</v>
      </c>
      <c r="C26" s="9" t="s">
        <v>176</v>
      </c>
    </row>
    <row r="27" spans="1:12" ht="15.75" x14ac:dyDescent="0.25">
      <c r="B27" s="8">
        <v>46129</v>
      </c>
      <c r="C27" s="9" t="s">
        <v>176</v>
      </c>
    </row>
    <row r="28" spans="1:12" ht="15.75" x14ac:dyDescent="0.25">
      <c r="B28" s="8">
        <v>46143</v>
      </c>
      <c r="C28" s="9" t="s">
        <v>176</v>
      </c>
    </row>
    <row r="29" spans="1:12" ht="15.75" x14ac:dyDescent="0.25">
      <c r="B29" s="8">
        <v>46157</v>
      </c>
      <c r="C29" s="9" t="s">
        <v>176</v>
      </c>
    </row>
    <row r="30" spans="1:12" ht="15.75" x14ac:dyDescent="0.25">
      <c r="B30" s="8">
        <v>46171</v>
      </c>
      <c r="C30" s="9" t="s">
        <v>176</v>
      </c>
    </row>
    <row r="31" spans="1:12" ht="15.75" x14ac:dyDescent="0.25">
      <c r="B31" s="8">
        <v>46185</v>
      </c>
      <c r="C31" s="9" t="s">
        <v>176</v>
      </c>
      <c r="D31" s="2"/>
      <c r="E31" s="2"/>
      <c r="F31" s="2"/>
      <c r="G31" s="2"/>
      <c r="H31" s="2"/>
      <c r="I31" s="2"/>
      <c r="J31" s="2"/>
      <c r="K31" s="2"/>
      <c r="L31" s="2"/>
    </row>
    <row r="32" spans="1:12" ht="15.75" x14ac:dyDescent="0.25">
      <c r="B32" s="455" t="s">
        <v>179</v>
      </c>
      <c r="C32" s="456"/>
      <c r="D32" s="2"/>
      <c r="E32" s="2"/>
      <c r="F32" s="2"/>
      <c r="G32" s="2"/>
      <c r="H32" s="2"/>
      <c r="I32" s="2"/>
      <c r="J32" s="2"/>
      <c r="K32" s="2"/>
      <c r="L32" s="2"/>
    </row>
    <row r="33" spans="2:12" ht="15.75" x14ac:dyDescent="0.25">
      <c r="B33" s="282">
        <v>46204</v>
      </c>
      <c r="C33" s="283" t="s">
        <v>180</v>
      </c>
      <c r="D33" s="2"/>
      <c r="E33" s="2"/>
      <c r="F33" s="2"/>
      <c r="G33" s="2"/>
      <c r="H33" s="2"/>
      <c r="I33" s="2"/>
      <c r="J33" s="2"/>
      <c r="K33" s="2"/>
      <c r="L33" s="2"/>
    </row>
    <row r="34" spans="2:12" ht="15.75" x14ac:dyDescent="0.25">
      <c r="B34" s="282">
        <v>46217</v>
      </c>
      <c r="C34" s="283" t="s">
        <v>181</v>
      </c>
      <c r="D34" s="2"/>
      <c r="E34" s="2"/>
      <c r="F34" s="2"/>
      <c r="G34" s="2"/>
      <c r="H34" s="2"/>
      <c r="I34" s="2"/>
      <c r="J34" s="2"/>
      <c r="K34" s="2"/>
      <c r="L34" s="2"/>
    </row>
    <row r="35" spans="2:12" ht="29.25" customHeight="1" x14ac:dyDescent="0.25">
      <c r="B35" s="451" t="s">
        <v>182</v>
      </c>
      <c r="C35" s="452"/>
    </row>
  </sheetData>
  <mergeCells count="6">
    <mergeCell ref="B1:C1"/>
    <mergeCell ref="B35:C35"/>
    <mergeCell ref="B3:B4"/>
    <mergeCell ref="B6:C6"/>
    <mergeCell ref="B2:C2"/>
    <mergeCell ref="B32:C32"/>
  </mergeCells>
  <phoneticPr fontId="21" type="noConversion"/>
  <pageMargins left="0.7" right="0.7" top="0.75" bottom="0.75" header="0.3" footer="0.3"/>
  <pageSetup orientation="portrait" r:id="rId1"/>
  <headerFooter>
    <oddFooter>&amp;C&amp;P of &amp;N&amp;RDate Printed: &amp;D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CBDB5-2436-4734-9B3C-C79A812035AD}">
  <sheetPr codeName="Sheet12">
    <tabColor rgb="FFFF0000"/>
    <pageSetUpPr fitToPage="1"/>
  </sheetPr>
  <dimension ref="A1:W116"/>
  <sheetViews>
    <sheetView topLeftCell="E1" zoomScale="80" zoomScaleNormal="80" zoomScaleSheetLayoutView="80" zoomScalePageLayoutView="75" workbookViewId="0">
      <pane ySplit="12" topLeftCell="A67" activePane="bottomLeft" state="frozen"/>
      <selection pane="bottomLeft" activeCell="E70" sqref="E70"/>
    </sheetView>
  </sheetViews>
  <sheetFormatPr defaultColWidth="8.85546875" defaultRowHeight="15" x14ac:dyDescent="0.25"/>
  <cols>
    <col min="1" max="1" width="24" style="18" bestFit="1" customWidth="1"/>
    <col min="2" max="2" width="19.28515625" style="18" bestFit="1" customWidth="1"/>
    <col min="3" max="4" width="16.7109375" style="18" customWidth="1"/>
    <col min="5" max="5" width="34.85546875" style="19" bestFit="1" customWidth="1"/>
    <col min="6" max="6" width="34.85546875" style="19" customWidth="1"/>
    <col min="7" max="7" width="41" style="19" bestFit="1" customWidth="1"/>
    <col min="8" max="8" width="24.42578125" style="19" customWidth="1"/>
    <col min="9" max="10" width="26.7109375" style="19" customWidth="1"/>
    <col min="11" max="11" width="32.7109375" style="19" customWidth="1"/>
    <col min="12" max="12" width="29.28515625" style="19" customWidth="1"/>
    <col min="13" max="15" width="43.28515625" style="20" customWidth="1"/>
    <col min="16" max="16" width="27.85546875" style="20" customWidth="1"/>
    <col min="17" max="17" width="17.28515625" style="20" customWidth="1"/>
    <col min="18" max="18" width="20.42578125" style="18" customWidth="1"/>
    <col min="19" max="19" width="27.5703125" style="18" customWidth="1"/>
    <col min="20" max="20" width="31.7109375" style="21" customWidth="1"/>
    <col min="21" max="21" width="21" style="17" customWidth="1"/>
    <col min="22" max="22" width="34.85546875" style="19" bestFit="1" customWidth="1"/>
    <col min="23" max="16384" width="8.85546875" style="15"/>
  </cols>
  <sheetData>
    <row r="1" spans="1:22" s="42" customFormat="1" ht="25.15" customHeight="1" x14ac:dyDescent="0.25">
      <c r="A1" s="56" t="s">
        <v>0</v>
      </c>
      <c r="B1" s="57">
        <v>2023</v>
      </c>
      <c r="D1" s="464" t="s">
        <v>316</v>
      </c>
      <c r="E1" s="464"/>
      <c r="F1" s="464"/>
      <c r="G1" s="464"/>
      <c r="H1" s="464"/>
      <c r="I1" s="464"/>
      <c r="J1" s="464"/>
      <c r="K1" s="82"/>
      <c r="L1" s="79" t="s">
        <v>317</v>
      </c>
      <c r="M1" s="79" t="s">
        <v>318</v>
      </c>
      <c r="N1" s="79" t="s">
        <v>319</v>
      </c>
      <c r="O1" s="43"/>
      <c r="P1" s="43"/>
      <c r="Q1" s="43"/>
      <c r="R1" s="82"/>
      <c r="S1" s="44"/>
    </row>
    <row r="2" spans="1:22" s="42" customFormat="1" ht="42" x14ac:dyDescent="0.25">
      <c r="A2" s="56" t="s">
        <v>1</v>
      </c>
      <c r="B2" s="57">
        <v>2024</v>
      </c>
      <c r="D2" s="464"/>
      <c r="E2" s="464"/>
      <c r="F2" s="464"/>
      <c r="G2" s="464"/>
      <c r="H2" s="464"/>
      <c r="I2" s="464"/>
      <c r="J2" s="464"/>
      <c r="K2" s="82"/>
      <c r="L2" s="56">
        <v>2023</v>
      </c>
      <c r="M2" s="56">
        <v>2024</v>
      </c>
      <c r="N2" s="56">
        <v>2</v>
      </c>
      <c r="O2" s="43"/>
      <c r="P2" s="43"/>
      <c r="Q2" s="43"/>
      <c r="R2" s="82"/>
      <c r="S2" s="44"/>
    </row>
    <row r="3" spans="1:22" s="42" customFormat="1" ht="25.15" customHeight="1" x14ac:dyDescent="0.25">
      <c r="A3" s="56" t="s">
        <v>2</v>
      </c>
      <c r="B3" s="57">
        <v>2025</v>
      </c>
      <c r="K3" s="82"/>
      <c r="L3" s="56">
        <v>2024</v>
      </c>
      <c r="M3" s="56">
        <v>2025</v>
      </c>
      <c r="N3" s="56">
        <v>1</v>
      </c>
      <c r="O3" s="43"/>
      <c r="P3" s="43"/>
      <c r="Q3" s="43"/>
      <c r="R3" s="82"/>
      <c r="S3" s="44"/>
    </row>
    <row r="4" spans="1:22" s="42" customFormat="1" ht="25.15" customHeight="1" x14ac:dyDescent="0.25">
      <c r="A4" s="56" t="s">
        <v>3</v>
      </c>
      <c r="B4" s="57" t="s">
        <v>194</v>
      </c>
      <c r="K4" s="82"/>
      <c r="L4" s="82"/>
      <c r="M4" s="43"/>
      <c r="N4" s="43"/>
      <c r="O4" s="43"/>
      <c r="P4" s="43"/>
      <c r="Q4" s="43"/>
      <c r="R4" s="82"/>
      <c r="S4" s="44"/>
    </row>
    <row r="5" spans="1:22" ht="31.15" customHeight="1" x14ac:dyDescent="0.25">
      <c r="A5" s="465" t="s">
        <v>4</v>
      </c>
      <c r="B5" s="465"/>
      <c r="C5" s="465"/>
      <c r="D5" s="465"/>
      <c r="E5" s="465"/>
      <c r="F5" s="465"/>
      <c r="G5" s="465"/>
      <c r="H5" s="465"/>
      <c r="I5" s="465"/>
      <c r="J5" s="465"/>
      <c r="K5" s="465"/>
      <c r="L5" s="465"/>
      <c r="M5" s="465"/>
      <c r="N5" s="465"/>
      <c r="O5" s="465"/>
      <c r="P5" s="465"/>
      <c r="Q5" s="465"/>
      <c r="R5" s="465"/>
      <c r="S5" s="465"/>
      <c r="T5" s="465"/>
      <c r="U5" s="465"/>
      <c r="V5" s="15"/>
    </row>
    <row r="6" spans="1:22" s="30" customFormat="1" ht="46.9" customHeight="1" x14ac:dyDescent="0.25">
      <c r="A6" s="466" t="s">
        <v>5</v>
      </c>
      <c r="B6" s="467"/>
      <c r="C6" s="467"/>
      <c r="D6" s="467"/>
      <c r="E6" s="468"/>
      <c r="F6" s="475" t="s">
        <v>6</v>
      </c>
      <c r="G6" s="476"/>
      <c r="H6" s="46" t="s">
        <v>7</v>
      </c>
      <c r="I6" s="46" t="s">
        <v>8</v>
      </c>
      <c r="J6" s="46" t="s">
        <v>9</v>
      </c>
      <c r="K6" s="46" t="s">
        <v>10</v>
      </c>
      <c r="L6" s="46" t="s">
        <v>11</v>
      </c>
      <c r="M6" s="477" t="s">
        <v>12</v>
      </c>
      <c r="N6" s="478"/>
      <c r="O6" s="479"/>
      <c r="P6" s="480"/>
      <c r="Q6" s="480"/>
      <c r="R6" s="480"/>
      <c r="S6" s="480"/>
      <c r="T6" s="480"/>
      <c r="U6" s="481"/>
    </row>
    <row r="7" spans="1:22" s="30" customFormat="1" ht="21" customHeight="1" x14ac:dyDescent="0.25">
      <c r="A7" s="469"/>
      <c r="B7" s="470"/>
      <c r="C7" s="470"/>
      <c r="D7" s="470"/>
      <c r="E7" s="471"/>
      <c r="F7" s="475" t="s">
        <v>11</v>
      </c>
      <c r="G7" s="476"/>
      <c r="H7" s="45" t="s">
        <v>13</v>
      </c>
      <c r="I7" s="45" t="s">
        <v>14</v>
      </c>
      <c r="J7" s="45" t="s">
        <v>15</v>
      </c>
      <c r="K7" s="45" t="s">
        <v>16</v>
      </c>
      <c r="L7" s="45" t="s">
        <v>17</v>
      </c>
      <c r="M7" s="45" t="s">
        <v>18</v>
      </c>
      <c r="N7" s="45">
        <f>B2</f>
        <v>2024</v>
      </c>
      <c r="O7" s="482"/>
      <c r="P7" s="483"/>
      <c r="Q7" s="483"/>
      <c r="R7" s="483"/>
      <c r="S7" s="483"/>
      <c r="T7" s="483"/>
      <c r="U7" s="484"/>
    </row>
    <row r="8" spans="1:22" s="30" customFormat="1" ht="21" customHeight="1" x14ac:dyDescent="0.25">
      <c r="A8" s="472"/>
      <c r="B8" s="473"/>
      <c r="C8" s="473"/>
      <c r="D8" s="473"/>
      <c r="E8" s="474"/>
      <c r="F8" s="47" t="s">
        <v>17</v>
      </c>
      <c r="G8" s="45">
        <f>B2</f>
        <v>2024</v>
      </c>
      <c r="H8" s="45">
        <f>B2</f>
        <v>2024</v>
      </c>
      <c r="I8" s="45">
        <f>B2</f>
        <v>2024</v>
      </c>
      <c r="J8" s="45">
        <f>B3</f>
        <v>2025</v>
      </c>
      <c r="K8" s="45">
        <f>B3</f>
        <v>2025</v>
      </c>
      <c r="L8" s="45">
        <f>B3</f>
        <v>2025</v>
      </c>
      <c r="M8" s="45" t="s">
        <v>19</v>
      </c>
      <c r="N8" s="45">
        <f>B3</f>
        <v>2025</v>
      </c>
      <c r="O8" s="485"/>
      <c r="P8" s="486"/>
      <c r="Q8" s="486"/>
      <c r="R8" s="486"/>
      <c r="S8" s="486"/>
      <c r="T8" s="486"/>
      <c r="U8" s="487"/>
    </row>
    <row r="9" spans="1:22" s="30" customFormat="1" ht="21" customHeight="1" x14ac:dyDescent="0.25">
      <c r="A9" s="459" t="s">
        <v>195</v>
      </c>
      <c r="B9" s="460"/>
      <c r="C9" s="460"/>
      <c r="D9" s="460"/>
      <c r="E9" s="68">
        <v>1</v>
      </c>
      <c r="F9" s="68">
        <v>2</v>
      </c>
      <c r="G9" s="69">
        <v>3</v>
      </c>
      <c r="H9" s="69">
        <v>4</v>
      </c>
      <c r="I9" s="69">
        <v>5</v>
      </c>
      <c r="J9" s="68">
        <v>6</v>
      </c>
      <c r="K9" s="68">
        <v>7</v>
      </c>
      <c r="L9" s="69">
        <v>8</v>
      </c>
      <c r="M9" s="69">
        <v>9</v>
      </c>
      <c r="N9" s="69">
        <v>10</v>
      </c>
      <c r="O9" s="68">
        <v>11</v>
      </c>
      <c r="P9" s="68">
        <v>12</v>
      </c>
      <c r="Q9" s="69">
        <v>13</v>
      </c>
      <c r="R9" s="69">
        <v>14</v>
      </c>
      <c r="S9" s="69">
        <v>15</v>
      </c>
      <c r="T9" s="68">
        <v>16</v>
      </c>
      <c r="U9" s="68">
        <v>17</v>
      </c>
      <c r="V9" s="68" t="s">
        <v>196</v>
      </c>
    </row>
    <row r="10" spans="1:22" s="30" customFormat="1" ht="21" customHeight="1" x14ac:dyDescent="0.25">
      <c r="A10" s="459" t="s">
        <v>320</v>
      </c>
      <c r="B10" s="460"/>
      <c r="C10" s="460"/>
      <c r="D10" s="460"/>
      <c r="E10" s="68" t="s">
        <v>196</v>
      </c>
      <c r="F10" s="68">
        <v>1</v>
      </c>
      <c r="G10" s="69">
        <v>2</v>
      </c>
      <c r="H10" s="69">
        <v>3</v>
      </c>
      <c r="I10" s="69">
        <v>4</v>
      </c>
      <c r="J10" s="68">
        <v>5</v>
      </c>
      <c r="K10" s="68">
        <v>6</v>
      </c>
      <c r="L10" s="69">
        <v>7</v>
      </c>
      <c r="M10" s="69">
        <v>8</v>
      </c>
      <c r="N10" s="69">
        <v>9</v>
      </c>
      <c r="O10" s="68">
        <v>10</v>
      </c>
      <c r="P10" s="68">
        <v>11</v>
      </c>
      <c r="Q10" s="69">
        <v>12</v>
      </c>
      <c r="R10" s="69">
        <v>13</v>
      </c>
      <c r="S10" s="69">
        <v>14</v>
      </c>
      <c r="T10" s="68">
        <v>15</v>
      </c>
      <c r="U10" s="68">
        <v>16</v>
      </c>
      <c r="V10" s="68">
        <v>17</v>
      </c>
    </row>
    <row r="11" spans="1:22" ht="37.5" x14ac:dyDescent="0.25">
      <c r="A11" s="461" t="s">
        <v>20</v>
      </c>
      <c r="B11" s="462"/>
      <c r="C11" s="463"/>
      <c r="D11" s="457" t="s">
        <v>197</v>
      </c>
      <c r="E11" s="457" t="s">
        <v>21</v>
      </c>
      <c r="F11" s="457" t="s">
        <v>81</v>
      </c>
      <c r="G11" s="457" t="s">
        <v>22</v>
      </c>
      <c r="H11" s="457" t="s">
        <v>23</v>
      </c>
      <c r="I11" s="457" t="s">
        <v>24</v>
      </c>
      <c r="J11" s="457" t="s">
        <v>82</v>
      </c>
      <c r="K11" s="457" t="s">
        <v>25</v>
      </c>
      <c r="L11" s="457" t="s">
        <v>26</v>
      </c>
      <c r="M11" s="457" t="s">
        <v>27</v>
      </c>
      <c r="N11" s="457" t="s">
        <v>198</v>
      </c>
      <c r="O11" s="457" t="s">
        <v>84</v>
      </c>
      <c r="P11" s="457" t="s">
        <v>85</v>
      </c>
      <c r="Q11" s="80" t="s">
        <v>28</v>
      </c>
      <c r="R11" s="80" t="s">
        <v>29</v>
      </c>
      <c r="S11" s="80" t="s">
        <v>30</v>
      </c>
      <c r="T11" s="80" t="s">
        <v>31</v>
      </c>
      <c r="U11" s="80" t="s">
        <v>32</v>
      </c>
      <c r="V11" s="457" t="s">
        <v>21</v>
      </c>
    </row>
    <row r="12" spans="1:22" ht="38.25" thickBot="1" x14ac:dyDescent="0.3">
      <c r="A12" s="81" t="s">
        <v>33</v>
      </c>
      <c r="B12" s="81" t="s">
        <v>34</v>
      </c>
      <c r="C12" s="81" t="s">
        <v>35</v>
      </c>
      <c r="D12" s="458"/>
      <c r="E12" s="458"/>
      <c r="F12" s="458"/>
      <c r="G12" s="458"/>
      <c r="H12" s="458"/>
      <c r="I12" s="458"/>
      <c r="J12" s="458"/>
      <c r="K12" s="458"/>
      <c r="L12" s="458"/>
      <c r="M12" s="458"/>
      <c r="N12" s="458"/>
      <c r="O12" s="458"/>
      <c r="P12" s="458"/>
      <c r="Q12" s="81" t="str">
        <f>$B$4</f>
        <v>SY 24 - 25</v>
      </c>
      <c r="R12" s="81" t="str">
        <f>$B$4</f>
        <v>SY 24 - 25</v>
      </c>
      <c r="S12" s="81" t="str">
        <f>$B$4</f>
        <v>SY 24 - 25</v>
      </c>
      <c r="T12" s="81" t="str">
        <f>$B$4</f>
        <v>SY 24 - 25</v>
      </c>
      <c r="U12" s="81" t="str">
        <f>$B$4</f>
        <v>SY 24 - 25</v>
      </c>
      <c r="V12" s="458"/>
    </row>
    <row r="13" spans="1:22" ht="48" thickTop="1" x14ac:dyDescent="0.25">
      <c r="A13" s="36" t="s">
        <v>61</v>
      </c>
      <c r="B13" s="62" t="s">
        <v>86</v>
      </c>
      <c r="C13" s="62" t="str">
        <f>'Prior SY Master'!$B$4</f>
        <v>SY 24 - 25</v>
      </c>
      <c r="D13" s="32" t="s">
        <v>137</v>
      </c>
      <c r="E13" s="32" t="s">
        <v>149</v>
      </c>
      <c r="F13" s="32" t="s">
        <v>88</v>
      </c>
      <c r="G13" s="50" t="s">
        <v>196</v>
      </c>
      <c r="H13" s="65">
        <f>$B$2</f>
        <v>2024</v>
      </c>
      <c r="I13" s="65">
        <f>$B$3</f>
        <v>2025</v>
      </c>
      <c r="J13" s="32" t="s">
        <v>191</v>
      </c>
      <c r="K13" s="50" t="s">
        <v>196</v>
      </c>
      <c r="L13" s="32" t="s">
        <v>203</v>
      </c>
      <c r="M13" s="33" t="s">
        <v>321</v>
      </c>
      <c r="N13" s="70">
        <v>45204</v>
      </c>
      <c r="O13" s="70">
        <v>45204</v>
      </c>
      <c r="P13" s="31">
        <v>45204</v>
      </c>
      <c r="Q13" s="74" t="s">
        <v>196</v>
      </c>
      <c r="R13" s="74" t="s">
        <v>196</v>
      </c>
      <c r="S13" s="50" t="s">
        <v>196</v>
      </c>
      <c r="T13" s="50" t="s">
        <v>196</v>
      </c>
      <c r="U13" s="51">
        <v>45209</v>
      </c>
      <c r="V13" s="32" t="str">
        <f>E13</f>
        <v>C6 Student Updates 2023-24</v>
      </c>
    </row>
    <row r="14" spans="1:22" ht="78.75" x14ac:dyDescent="0.25">
      <c r="A14" s="36" t="s">
        <v>61</v>
      </c>
      <c r="B14" s="62" t="s">
        <v>86</v>
      </c>
      <c r="C14" s="62" t="str">
        <f>'Prior SY Master'!$B$4</f>
        <v>SY 24 - 25</v>
      </c>
      <c r="D14" s="32" t="s">
        <v>137</v>
      </c>
      <c r="E14" s="32" t="s">
        <v>184</v>
      </c>
      <c r="F14" s="32" t="s">
        <v>87</v>
      </c>
      <c r="G14" s="48" t="s">
        <v>196</v>
      </c>
      <c r="H14" s="66">
        <f t="shared" ref="H14:H42" si="0">$B$2</f>
        <v>2024</v>
      </c>
      <c r="I14" s="66">
        <f t="shared" ref="I14:I42" si="1">$B$3</f>
        <v>2025</v>
      </c>
      <c r="J14" s="32" t="s">
        <v>200</v>
      </c>
      <c r="K14" s="48" t="s">
        <v>196</v>
      </c>
      <c r="L14" s="32" t="s">
        <v>201</v>
      </c>
      <c r="M14" s="32" t="s">
        <v>322</v>
      </c>
      <c r="N14" s="71" t="s">
        <v>130</v>
      </c>
      <c r="O14" s="70">
        <v>45204</v>
      </c>
      <c r="P14" s="58" t="s">
        <v>130</v>
      </c>
      <c r="Q14" s="75" t="s">
        <v>196</v>
      </c>
      <c r="R14" s="75" t="s">
        <v>196</v>
      </c>
      <c r="S14" s="48" t="s">
        <v>196</v>
      </c>
      <c r="T14" s="48" t="s">
        <v>196</v>
      </c>
      <c r="U14" s="49" t="s">
        <v>130</v>
      </c>
      <c r="V14" s="32" t="str">
        <f t="shared" ref="V14:V77" si="2">E14</f>
        <v>C6 Staff Updates 2023-24
C6 Student Updates 2023-24</v>
      </c>
    </row>
    <row r="15" spans="1:22" ht="110.25" x14ac:dyDescent="0.25">
      <c r="A15" s="36" t="s">
        <v>61</v>
      </c>
      <c r="B15" s="62" t="s">
        <v>86</v>
      </c>
      <c r="C15" s="62" t="str">
        <f>'Prior SY Master'!$B$4</f>
        <v>SY 24 - 25</v>
      </c>
      <c r="D15" s="32" t="s">
        <v>137</v>
      </c>
      <c r="E15" s="32" t="s">
        <v>323</v>
      </c>
      <c r="F15" s="32" t="s">
        <v>139</v>
      </c>
      <c r="G15" s="48" t="s">
        <v>196</v>
      </c>
      <c r="H15" s="66">
        <f t="shared" si="0"/>
        <v>2024</v>
      </c>
      <c r="I15" s="66">
        <f t="shared" si="1"/>
        <v>2025</v>
      </c>
      <c r="J15" s="32" t="s">
        <v>205</v>
      </c>
      <c r="K15" s="48" t="s">
        <v>196</v>
      </c>
      <c r="L15" s="32" t="s">
        <v>201</v>
      </c>
      <c r="M15" s="32" t="s">
        <v>324</v>
      </c>
      <c r="N15" s="71" t="s">
        <v>130</v>
      </c>
      <c r="O15" s="70">
        <v>45239</v>
      </c>
      <c r="P15" s="58" t="s">
        <v>130</v>
      </c>
      <c r="Q15" s="75" t="s">
        <v>196</v>
      </c>
      <c r="R15" s="75" t="s">
        <v>196</v>
      </c>
      <c r="S15" s="48" t="s">
        <v>196</v>
      </c>
      <c r="T15" s="48" t="s">
        <v>196</v>
      </c>
      <c r="U15" s="49" t="s">
        <v>130</v>
      </c>
      <c r="V15" s="32" t="str">
        <f t="shared" si="2"/>
        <v>C6 Student Updates 2023-24
C6 Staff Updates 2023-24</v>
      </c>
    </row>
    <row r="16" spans="1:22" ht="47.25" x14ac:dyDescent="0.25">
      <c r="A16" s="36" t="s">
        <v>61</v>
      </c>
      <c r="B16" s="62" t="s">
        <v>86</v>
      </c>
      <c r="C16" s="62" t="str">
        <f>'Prior SY Master'!$B$4</f>
        <v>SY 24 - 25</v>
      </c>
      <c r="D16" s="32" t="s">
        <v>137</v>
      </c>
      <c r="E16" s="32" t="s">
        <v>149</v>
      </c>
      <c r="F16" s="32" t="s">
        <v>89</v>
      </c>
      <c r="G16" s="48" t="s">
        <v>196</v>
      </c>
      <c r="H16" s="66">
        <f t="shared" si="0"/>
        <v>2024</v>
      </c>
      <c r="I16" s="66">
        <f t="shared" si="1"/>
        <v>2025</v>
      </c>
      <c r="J16" s="32" t="s">
        <v>191</v>
      </c>
      <c r="K16" s="48" t="s">
        <v>196</v>
      </c>
      <c r="L16" s="32" t="s">
        <v>124</v>
      </c>
      <c r="M16" s="32" t="s">
        <v>324</v>
      </c>
      <c r="N16" s="70">
        <v>45239</v>
      </c>
      <c r="O16" s="70">
        <v>45239</v>
      </c>
      <c r="P16" s="31">
        <v>45239</v>
      </c>
      <c r="Q16" s="75" t="s">
        <v>196</v>
      </c>
      <c r="R16" s="75" t="s">
        <v>196</v>
      </c>
      <c r="S16" s="48" t="s">
        <v>196</v>
      </c>
      <c r="T16" s="48" t="s">
        <v>196</v>
      </c>
      <c r="U16" s="49" t="s">
        <v>130</v>
      </c>
      <c r="V16" s="32" t="str">
        <f t="shared" si="2"/>
        <v>C6 Student Updates 2023-24</v>
      </c>
    </row>
    <row r="17" spans="1:22" ht="94.5" x14ac:dyDescent="0.25">
      <c r="A17" s="36" t="s">
        <v>61</v>
      </c>
      <c r="B17" s="62" t="s">
        <v>86</v>
      </c>
      <c r="C17" s="62" t="str">
        <f>'Prior SY Master'!$B$4</f>
        <v>SY 24 - 25</v>
      </c>
      <c r="D17" s="32" t="s">
        <v>137</v>
      </c>
      <c r="E17" s="32" t="s">
        <v>325</v>
      </c>
      <c r="F17" s="34" t="s">
        <v>326</v>
      </c>
      <c r="G17" s="48" t="s">
        <v>196</v>
      </c>
      <c r="H17" s="66">
        <f t="shared" si="0"/>
        <v>2024</v>
      </c>
      <c r="I17" s="66">
        <f t="shared" si="1"/>
        <v>2025</v>
      </c>
      <c r="J17" s="34" t="s">
        <v>207</v>
      </c>
      <c r="K17" s="48" t="s">
        <v>196</v>
      </c>
      <c r="L17" s="34" t="s">
        <v>201</v>
      </c>
      <c r="M17" s="32" t="s">
        <v>327</v>
      </c>
      <c r="N17" s="71" t="s">
        <v>130</v>
      </c>
      <c r="O17" s="70">
        <v>45309</v>
      </c>
      <c r="P17" s="58" t="s">
        <v>130</v>
      </c>
      <c r="Q17" s="75" t="s">
        <v>196</v>
      </c>
      <c r="R17" s="75" t="s">
        <v>196</v>
      </c>
      <c r="S17" s="48" t="s">
        <v>196</v>
      </c>
      <c r="T17" s="48" t="s">
        <v>196</v>
      </c>
      <c r="U17" s="49" t="s">
        <v>130</v>
      </c>
      <c r="V17" s="32" t="str">
        <f t="shared" si="2"/>
        <v>C6 Staff Updates 2023-24</v>
      </c>
    </row>
    <row r="18" spans="1:22" ht="47.25" x14ac:dyDescent="0.25">
      <c r="A18" s="36" t="s">
        <v>61</v>
      </c>
      <c r="B18" s="62" t="s">
        <v>86</v>
      </c>
      <c r="C18" s="62" t="str">
        <f>'Prior SY Master'!$B$4</f>
        <v>SY 24 - 25</v>
      </c>
      <c r="D18" s="32" t="s">
        <v>137</v>
      </c>
      <c r="E18" s="32" t="s">
        <v>149</v>
      </c>
      <c r="F18" s="32" t="s">
        <v>90</v>
      </c>
      <c r="G18" s="48" t="s">
        <v>196</v>
      </c>
      <c r="H18" s="66">
        <f t="shared" si="0"/>
        <v>2024</v>
      </c>
      <c r="I18" s="66">
        <f t="shared" si="1"/>
        <v>2025</v>
      </c>
      <c r="J18" s="32" t="s">
        <v>191</v>
      </c>
      <c r="K18" s="48" t="s">
        <v>196</v>
      </c>
      <c r="L18" s="32" t="s">
        <v>208</v>
      </c>
      <c r="M18" s="32" t="s">
        <v>327</v>
      </c>
      <c r="N18" s="70" t="s">
        <v>156</v>
      </c>
      <c r="O18" s="70">
        <v>45309</v>
      </c>
      <c r="P18" s="31" t="s">
        <v>156</v>
      </c>
      <c r="Q18" s="75" t="s">
        <v>196</v>
      </c>
      <c r="R18" s="75" t="s">
        <v>196</v>
      </c>
      <c r="S18" s="48" t="s">
        <v>196</v>
      </c>
      <c r="T18" s="48" t="s">
        <v>196</v>
      </c>
      <c r="U18" s="49">
        <v>45315</v>
      </c>
      <c r="V18" s="32" t="str">
        <f t="shared" si="2"/>
        <v>C6 Student Updates 2023-24</v>
      </c>
    </row>
    <row r="19" spans="1:22" ht="47.25" x14ac:dyDescent="0.25">
      <c r="A19" s="36" t="s">
        <v>61</v>
      </c>
      <c r="B19" s="62" t="s">
        <v>86</v>
      </c>
      <c r="C19" s="62" t="str">
        <f>'Prior SY Master'!$B$4</f>
        <v>SY 24 - 25</v>
      </c>
      <c r="D19" s="32" t="s">
        <v>137</v>
      </c>
      <c r="E19" s="34" t="s">
        <v>149</v>
      </c>
      <c r="F19" s="34" t="s">
        <v>91</v>
      </c>
      <c r="G19" s="48" t="s">
        <v>196</v>
      </c>
      <c r="H19" s="66">
        <f t="shared" si="0"/>
        <v>2024</v>
      </c>
      <c r="I19" s="66">
        <f t="shared" si="1"/>
        <v>2025</v>
      </c>
      <c r="J19" s="32" t="s">
        <v>191</v>
      </c>
      <c r="K19" s="48" t="s">
        <v>196</v>
      </c>
      <c r="L19" s="32" t="s">
        <v>209</v>
      </c>
      <c r="M19" s="32" t="s">
        <v>327</v>
      </c>
      <c r="N19" s="70" t="s">
        <v>156</v>
      </c>
      <c r="O19" s="70">
        <v>45309</v>
      </c>
      <c r="P19" s="31" t="s">
        <v>156</v>
      </c>
      <c r="Q19" s="75" t="s">
        <v>196</v>
      </c>
      <c r="R19" s="75" t="s">
        <v>196</v>
      </c>
      <c r="S19" s="48" t="s">
        <v>196</v>
      </c>
      <c r="T19" s="48" t="s">
        <v>196</v>
      </c>
      <c r="U19" s="49" t="s">
        <v>130</v>
      </c>
      <c r="V19" s="32" t="str">
        <f t="shared" si="2"/>
        <v>C6 Student Updates 2023-24</v>
      </c>
    </row>
    <row r="20" spans="1:22" ht="47.25" x14ac:dyDescent="0.25">
      <c r="A20" s="36" t="s">
        <v>61</v>
      </c>
      <c r="B20" s="62" t="s">
        <v>86</v>
      </c>
      <c r="C20" s="62" t="str">
        <f>'Prior SY Master'!$B$4</f>
        <v>SY 24 - 25</v>
      </c>
      <c r="D20" s="32" t="s">
        <v>137</v>
      </c>
      <c r="E20" s="34" t="s">
        <v>149</v>
      </c>
      <c r="F20" s="34" t="s">
        <v>92</v>
      </c>
      <c r="G20" s="48" t="s">
        <v>196</v>
      </c>
      <c r="H20" s="66">
        <f t="shared" si="0"/>
        <v>2024</v>
      </c>
      <c r="I20" s="66">
        <f t="shared" si="1"/>
        <v>2025</v>
      </c>
      <c r="J20" s="32" t="s">
        <v>191</v>
      </c>
      <c r="K20" s="48" t="s">
        <v>196</v>
      </c>
      <c r="L20" s="32" t="s">
        <v>209</v>
      </c>
      <c r="M20" s="32" t="s">
        <v>328</v>
      </c>
      <c r="N20" s="70">
        <v>45309</v>
      </c>
      <c r="O20" s="70">
        <v>45327</v>
      </c>
      <c r="P20" s="31">
        <v>45309</v>
      </c>
      <c r="Q20" s="75" t="s">
        <v>196</v>
      </c>
      <c r="R20" s="75" t="s">
        <v>196</v>
      </c>
      <c r="S20" s="48" t="s">
        <v>196</v>
      </c>
      <c r="T20" s="48" t="s">
        <v>196</v>
      </c>
      <c r="U20" s="49">
        <v>45335</v>
      </c>
      <c r="V20" s="32" t="str">
        <f t="shared" si="2"/>
        <v>C6 Student Updates 2023-24</v>
      </c>
    </row>
    <row r="21" spans="1:22" ht="47.25" x14ac:dyDescent="0.25">
      <c r="A21" s="36" t="s">
        <v>61</v>
      </c>
      <c r="B21" s="62" t="s">
        <v>86</v>
      </c>
      <c r="C21" s="62" t="str">
        <f>'Prior SY Master'!$B$4</f>
        <v>SY 24 - 25</v>
      </c>
      <c r="D21" s="32" t="s">
        <v>137</v>
      </c>
      <c r="E21" s="32" t="s">
        <v>149</v>
      </c>
      <c r="F21" s="32" t="s">
        <v>93</v>
      </c>
      <c r="G21" s="48" t="s">
        <v>196</v>
      </c>
      <c r="H21" s="66">
        <f t="shared" si="0"/>
        <v>2024</v>
      </c>
      <c r="I21" s="66">
        <f t="shared" si="1"/>
        <v>2025</v>
      </c>
      <c r="J21" s="32" t="s">
        <v>191</v>
      </c>
      <c r="K21" s="48" t="s">
        <v>196</v>
      </c>
      <c r="L21" s="32" t="s">
        <v>124</v>
      </c>
      <c r="M21" s="32" t="s">
        <v>328</v>
      </c>
      <c r="N21" s="70">
        <v>45316</v>
      </c>
      <c r="O21" s="70">
        <v>45327</v>
      </c>
      <c r="P21" s="31">
        <v>45316</v>
      </c>
      <c r="Q21" s="75" t="s">
        <v>196</v>
      </c>
      <c r="R21" s="75" t="s">
        <v>196</v>
      </c>
      <c r="S21" s="48" t="s">
        <v>196</v>
      </c>
      <c r="T21" s="48" t="s">
        <v>196</v>
      </c>
      <c r="U21" s="49">
        <v>45335</v>
      </c>
      <c r="V21" s="32" t="str">
        <f t="shared" si="2"/>
        <v>C6 Student Updates 2023-24</v>
      </c>
    </row>
    <row r="22" spans="1:22" ht="31.5" x14ac:dyDescent="0.25">
      <c r="A22" s="36" t="s">
        <v>61</v>
      </c>
      <c r="B22" s="62" t="s">
        <v>86</v>
      </c>
      <c r="C22" s="62" t="str">
        <f>'Prior SY Master'!$B$4</f>
        <v>SY 24 - 25</v>
      </c>
      <c r="D22" s="32" t="s">
        <v>137</v>
      </c>
      <c r="E22" s="32" t="s">
        <v>149</v>
      </c>
      <c r="F22" s="32" t="s">
        <v>329</v>
      </c>
      <c r="G22" s="48" t="s">
        <v>196</v>
      </c>
      <c r="H22" s="66">
        <f t="shared" si="0"/>
        <v>2024</v>
      </c>
      <c r="I22" s="66">
        <f t="shared" si="1"/>
        <v>2025</v>
      </c>
      <c r="J22" s="32" t="s">
        <v>211</v>
      </c>
      <c r="K22" s="48" t="s">
        <v>196</v>
      </c>
      <c r="L22" s="32" t="s">
        <v>201</v>
      </c>
      <c r="M22" s="32" t="s">
        <v>330</v>
      </c>
      <c r="N22" s="71" t="s">
        <v>130</v>
      </c>
      <c r="O22" s="70">
        <v>45327</v>
      </c>
      <c r="P22" s="58" t="s">
        <v>130</v>
      </c>
      <c r="Q22" s="75" t="s">
        <v>196</v>
      </c>
      <c r="R22" s="75" t="s">
        <v>196</v>
      </c>
      <c r="S22" s="48" t="s">
        <v>196</v>
      </c>
      <c r="T22" s="48" t="s">
        <v>196</v>
      </c>
      <c r="U22" s="49" t="s">
        <v>130</v>
      </c>
      <c r="V22" s="32" t="str">
        <f t="shared" si="2"/>
        <v>C6 Student Updates 2023-24</v>
      </c>
    </row>
    <row r="23" spans="1:22" ht="110.25" x14ac:dyDescent="0.25">
      <c r="A23" s="36" t="s">
        <v>61</v>
      </c>
      <c r="B23" s="62" t="s">
        <v>86</v>
      </c>
      <c r="C23" s="62" t="str">
        <f>'Prior SY Master'!$B$4</f>
        <v>SY 24 - 25</v>
      </c>
      <c r="D23" s="32" t="s">
        <v>137</v>
      </c>
      <c r="E23" s="32" t="s">
        <v>325</v>
      </c>
      <c r="F23" s="35" t="s">
        <v>331</v>
      </c>
      <c r="G23" s="48" t="s">
        <v>196</v>
      </c>
      <c r="H23" s="66">
        <f t="shared" si="0"/>
        <v>2024</v>
      </c>
      <c r="I23" s="66">
        <f t="shared" si="1"/>
        <v>2025</v>
      </c>
      <c r="J23" s="59" t="s">
        <v>212</v>
      </c>
      <c r="K23" s="48" t="s">
        <v>196</v>
      </c>
      <c r="L23" s="59" t="s">
        <v>201</v>
      </c>
      <c r="M23" s="59" t="s">
        <v>332</v>
      </c>
      <c r="N23" s="71" t="s">
        <v>130</v>
      </c>
      <c r="O23" s="72">
        <v>45358</v>
      </c>
      <c r="P23" s="58" t="s">
        <v>130</v>
      </c>
      <c r="Q23" s="75" t="s">
        <v>196</v>
      </c>
      <c r="R23" s="75" t="s">
        <v>196</v>
      </c>
      <c r="S23" s="48" t="s">
        <v>196</v>
      </c>
      <c r="T23" s="48" t="s">
        <v>196</v>
      </c>
      <c r="U23" s="49" t="s">
        <v>130</v>
      </c>
      <c r="V23" s="32" t="str">
        <f t="shared" si="2"/>
        <v>C6 Staff Updates 2023-24</v>
      </c>
    </row>
    <row r="24" spans="1:22" ht="47.25" x14ac:dyDescent="0.25">
      <c r="A24" s="36" t="s">
        <v>61</v>
      </c>
      <c r="B24" s="62" t="s">
        <v>86</v>
      </c>
      <c r="C24" s="62" t="str">
        <f>'Prior SY Master'!$B$4</f>
        <v>SY 24 - 25</v>
      </c>
      <c r="D24" s="32" t="s">
        <v>137</v>
      </c>
      <c r="E24" s="32" t="s">
        <v>149</v>
      </c>
      <c r="F24" s="32" t="s">
        <v>96</v>
      </c>
      <c r="G24" s="48" t="s">
        <v>196</v>
      </c>
      <c r="H24" s="66">
        <f t="shared" si="0"/>
        <v>2024</v>
      </c>
      <c r="I24" s="66">
        <f t="shared" si="1"/>
        <v>2025</v>
      </c>
      <c r="J24" s="32" t="s">
        <v>191</v>
      </c>
      <c r="K24" s="48" t="s">
        <v>196</v>
      </c>
      <c r="L24" s="32" t="s">
        <v>213</v>
      </c>
      <c r="M24" s="32" t="s">
        <v>332</v>
      </c>
      <c r="N24" s="70">
        <v>45358</v>
      </c>
      <c r="O24" s="70">
        <v>45358</v>
      </c>
      <c r="P24" s="31">
        <v>45358</v>
      </c>
      <c r="Q24" s="75" t="s">
        <v>196</v>
      </c>
      <c r="R24" s="75" t="s">
        <v>196</v>
      </c>
      <c r="S24" s="48" t="s">
        <v>196</v>
      </c>
      <c r="T24" s="48" t="s">
        <v>196</v>
      </c>
      <c r="U24" s="49">
        <v>45371</v>
      </c>
      <c r="V24" s="32" t="str">
        <f t="shared" si="2"/>
        <v>C6 Student Updates 2023-24</v>
      </c>
    </row>
    <row r="25" spans="1:22" ht="47.25" x14ac:dyDescent="0.25">
      <c r="A25" s="36" t="s">
        <v>61</v>
      </c>
      <c r="B25" s="62" t="s">
        <v>86</v>
      </c>
      <c r="C25" s="62" t="str">
        <f>'Prior SY Master'!$B$4</f>
        <v>SY 24 - 25</v>
      </c>
      <c r="D25" s="32" t="s">
        <v>137</v>
      </c>
      <c r="E25" s="34" t="s">
        <v>149</v>
      </c>
      <c r="F25" s="34" t="s">
        <v>97</v>
      </c>
      <c r="G25" s="48" t="s">
        <v>196</v>
      </c>
      <c r="H25" s="66">
        <f t="shared" si="0"/>
        <v>2024</v>
      </c>
      <c r="I25" s="66">
        <f t="shared" si="1"/>
        <v>2025</v>
      </c>
      <c r="J25" s="32" t="s">
        <v>191</v>
      </c>
      <c r="K25" s="48" t="s">
        <v>196</v>
      </c>
      <c r="L25" s="32" t="s">
        <v>196</v>
      </c>
      <c r="M25" s="32" t="s">
        <v>333</v>
      </c>
      <c r="N25" s="70">
        <v>45393</v>
      </c>
      <c r="O25" s="70">
        <v>45393</v>
      </c>
      <c r="P25" s="31">
        <v>45393</v>
      </c>
      <c r="Q25" s="75" t="s">
        <v>196</v>
      </c>
      <c r="R25" s="75" t="s">
        <v>196</v>
      </c>
      <c r="S25" s="48" t="s">
        <v>196</v>
      </c>
      <c r="T25" s="48" t="s">
        <v>196</v>
      </c>
      <c r="U25" s="49">
        <v>45407</v>
      </c>
      <c r="V25" s="32" t="str">
        <f t="shared" si="2"/>
        <v>C6 Student Updates 2023-24</v>
      </c>
    </row>
    <row r="26" spans="1:22" ht="78.75" x14ac:dyDescent="0.25">
      <c r="A26" s="36" t="s">
        <v>61</v>
      </c>
      <c r="B26" s="62" t="s">
        <v>86</v>
      </c>
      <c r="C26" s="62" t="str">
        <f>'Prior SY Master'!$B$4</f>
        <v>SY 24 - 25</v>
      </c>
      <c r="D26" s="32" t="s">
        <v>137</v>
      </c>
      <c r="E26" s="34" t="s">
        <v>149</v>
      </c>
      <c r="F26" s="34" t="s">
        <v>98</v>
      </c>
      <c r="G26" s="48" t="s">
        <v>196</v>
      </c>
      <c r="H26" s="66">
        <f t="shared" si="0"/>
        <v>2024</v>
      </c>
      <c r="I26" s="66">
        <f t="shared" si="1"/>
        <v>2025</v>
      </c>
      <c r="J26" s="32" t="s">
        <v>191</v>
      </c>
      <c r="K26" s="48" t="s">
        <v>196</v>
      </c>
      <c r="L26" s="32" t="s">
        <v>192</v>
      </c>
      <c r="M26" s="32" t="s">
        <v>193</v>
      </c>
      <c r="N26" s="70">
        <v>45390</v>
      </c>
      <c r="O26" s="70">
        <v>45393</v>
      </c>
      <c r="P26" s="31">
        <v>45390</v>
      </c>
      <c r="Q26" s="75" t="s">
        <v>196</v>
      </c>
      <c r="R26" s="75" t="s">
        <v>196</v>
      </c>
      <c r="S26" s="48" t="s">
        <v>196</v>
      </c>
      <c r="T26" s="48" t="s">
        <v>196</v>
      </c>
      <c r="U26" s="49" t="s">
        <v>214</v>
      </c>
      <c r="V26" s="32" t="str">
        <f t="shared" si="2"/>
        <v>C6 Student Updates 2023-24</v>
      </c>
    </row>
    <row r="27" spans="1:22" ht="31.5" x14ac:dyDescent="0.25">
      <c r="A27" s="36" t="s">
        <v>61</v>
      </c>
      <c r="B27" s="62" t="s">
        <v>86</v>
      </c>
      <c r="C27" s="62" t="str">
        <f>'Prior SY Master'!$B$4</f>
        <v>SY 24 - 25</v>
      </c>
      <c r="D27" s="32" t="s">
        <v>137</v>
      </c>
      <c r="E27" s="34" t="s">
        <v>149</v>
      </c>
      <c r="F27" s="34" t="s">
        <v>99</v>
      </c>
      <c r="G27" s="48" t="s">
        <v>196</v>
      </c>
      <c r="H27" s="66">
        <f t="shared" si="0"/>
        <v>2024</v>
      </c>
      <c r="I27" s="66">
        <f t="shared" si="1"/>
        <v>2025</v>
      </c>
      <c r="J27" s="34" t="s">
        <v>211</v>
      </c>
      <c r="K27" s="48" t="s">
        <v>196</v>
      </c>
      <c r="L27" s="34" t="s">
        <v>201</v>
      </c>
      <c r="M27" s="34" t="s">
        <v>334</v>
      </c>
      <c r="N27" s="71" t="s">
        <v>130</v>
      </c>
      <c r="O27" s="70">
        <v>45421</v>
      </c>
      <c r="P27" s="58" t="s">
        <v>130</v>
      </c>
      <c r="Q27" s="75" t="s">
        <v>196</v>
      </c>
      <c r="R27" s="75" t="s">
        <v>196</v>
      </c>
      <c r="S27" s="48" t="s">
        <v>196</v>
      </c>
      <c r="T27" s="48" t="s">
        <v>196</v>
      </c>
      <c r="U27" s="49" t="s">
        <v>130</v>
      </c>
      <c r="V27" s="32" t="str">
        <f t="shared" si="2"/>
        <v>C6 Student Updates 2023-24</v>
      </c>
    </row>
    <row r="28" spans="1:22" ht="78.75" x14ac:dyDescent="0.25">
      <c r="A28" s="36" t="s">
        <v>61</v>
      </c>
      <c r="B28" s="62" t="s">
        <v>86</v>
      </c>
      <c r="C28" s="62" t="str">
        <f>'Prior SY Master'!$B$4</f>
        <v>SY 24 - 25</v>
      </c>
      <c r="D28" s="32" t="s">
        <v>137</v>
      </c>
      <c r="E28" s="34" t="s">
        <v>149</v>
      </c>
      <c r="F28" s="34" t="s">
        <v>100</v>
      </c>
      <c r="G28" s="48" t="s">
        <v>196</v>
      </c>
      <c r="H28" s="66">
        <f t="shared" si="0"/>
        <v>2024</v>
      </c>
      <c r="I28" s="66">
        <f t="shared" si="1"/>
        <v>2025</v>
      </c>
      <c r="J28" s="34" t="s">
        <v>191</v>
      </c>
      <c r="K28" s="48" t="s">
        <v>196</v>
      </c>
      <c r="L28" s="34" t="s">
        <v>192</v>
      </c>
      <c r="M28" s="34" t="s">
        <v>335</v>
      </c>
      <c r="N28" s="70">
        <v>45415</v>
      </c>
      <c r="O28" s="70">
        <v>45421</v>
      </c>
      <c r="P28" s="31">
        <v>45415</v>
      </c>
      <c r="Q28" s="75" t="s">
        <v>196</v>
      </c>
      <c r="R28" s="75" t="s">
        <v>196</v>
      </c>
      <c r="S28" s="48" t="s">
        <v>196</v>
      </c>
      <c r="T28" s="48" t="s">
        <v>196</v>
      </c>
      <c r="U28" s="49">
        <v>45436</v>
      </c>
      <c r="V28" s="32" t="str">
        <f t="shared" si="2"/>
        <v>C6 Student Updates 2023-24</v>
      </c>
    </row>
    <row r="29" spans="1:22" ht="78.75" x14ac:dyDescent="0.25">
      <c r="A29" s="36" t="s">
        <v>61</v>
      </c>
      <c r="B29" s="62" t="s">
        <v>86</v>
      </c>
      <c r="C29" s="62" t="str">
        <f>'Prior SY Master'!$B$4</f>
        <v>SY 24 - 25</v>
      </c>
      <c r="D29" s="32" t="s">
        <v>137</v>
      </c>
      <c r="E29" s="32" t="s">
        <v>149</v>
      </c>
      <c r="F29" s="32" t="s">
        <v>101</v>
      </c>
      <c r="G29" s="48" t="s">
        <v>196</v>
      </c>
      <c r="H29" s="66">
        <f t="shared" si="0"/>
        <v>2024</v>
      </c>
      <c r="I29" s="66">
        <f t="shared" si="1"/>
        <v>2025</v>
      </c>
      <c r="J29" s="32" t="s">
        <v>191</v>
      </c>
      <c r="K29" s="48" t="s">
        <v>196</v>
      </c>
      <c r="L29" s="32" t="s">
        <v>216</v>
      </c>
      <c r="M29" s="32" t="s">
        <v>336</v>
      </c>
      <c r="N29" s="70" t="s">
        <v>337</v>
      </c>
      <c r="O29" s="70">
        <v>45421</v>
      </c>
      <c r="P29" s="31" t="s">
        <v>337</v>
      </c>
      <c r="Q29" s="75" t="s">
        <v>196</v>
      </c>
      <c r="R29" s="75" t="s">
        <v>196</v>
      </c>
      <c r="S29" s="48" t="s">
        <v>196</v>
      </c>
      <c r="T29" s="48" t="s">
        <v>196</v>
      </c>
      <c r="U29" s="49" t="s">
        <v>130</v>
      </c>
      <c r="V29" s="32" t="str">
        <f t="shared" si="2"/>
        <v>C6 Student Updates 2023-24</v>
      </c>
    </row>
    <row r="30" spans="1:22" ht="78.75" x14ac:dyDescent="0.25">
      <c r="A30" s="36" t="s">
        <v>61</v>
      </c>
      <c r="B30" s="62" t="s">
        <v>86</v>
      </c>
      <c r="C30" s="62" t="str">
        <f>'Prior SY Master'!$B$4</f>
        <v>SY 24 - 25</v>
      </c>
      <c r="D30" s="32" t="s">
        <v>137</v>
      </c>
      <c r="E30" s="32" t="s">
        <v>149</v>
      </c>
      <c r="F30" s="32" t="s">
        <v>102</v>
      </c>
      <c r="G30" s="48" t="s">
        <v>196</v>
      </c>
      <c r="H30" s="66">
        <f t="shared" si="0"/>
        <v>2024</v>
      </c>
      <c r="I30" s="66">
        <f t="shared" si="1"/>
        <v>2025</v>
      </c>
      <c r="J30" s="32" t="s">
        <v>191</v>
      </c>
      <c r="K30" s="48" t="s">
        <v>196</v>
      </c>
      <c r="L30" s="32" t="s">
        <v>216</v>
      </c>
      <c r="M30" s="32" t="s">
        <v>335</v>
      </c>
      <c r="N30" s="70" t="s">
        <v>338</v>
      </c>
      <c r="O30" s="70">
        <v>45421</v>
      </c>
      <c r="P30" s="31" t="s">
        <v>338</v>
      </c>
      <c r="Q30" s="75" t="s">
        <v>196</v>
      </c>
      <c r="R30" s="75" t="s">
        <v>196</v>
      </c>
      <c r="S30" s="48" t="s">
        <v>196</v>
      </c>
      <c r="T30" s="48" t="s">
        <v>196</v>
      </c>
      <c r="U30" s="49" t="s">
        <v>130</v>
      </c>
      <c r="V30" s="32" t="str">
        <f t="shared" si="2"/>
        <v>C6 Student Updates 2023-24</v>
      </c>
    </row>
    <row r="31" spans="1:22" ht="78.75" x14ac:dyDescent="0.25">
      <c r="A31" s="36" t="s">
        <v>61</v>
      </c>
      <c r="B31" s="62" t="s">
        <v>86</v>
      </c>
      <c r="C31" s="62" t="str">
        <f>'Prior SY Master'!$B$4</f>
        <v>SY 24 - 25</v>
      </c>
      <c r="D31" s="32" t="s">
        <v>137</v>
      </c>
      <c r="E31" s="32" t="s">
        <v>149</v>
      </c>
      <c r="F31" s="32" t="s">
        <v>103</v>
      </c>
      <c r="G31" s="48" t="s">
        <v>196</v>
      </c>
      <c r="H31" s="66">
        <f t="shared" si="0"/>
        <v>2024</v>
      </c>
      <c r="I31" s="66">
        <f t="shared" si="1"/>
        <v>2025</v>
      </c>
      <c r="J31" s="32" t="s">
        <v>191</v>
      </c>
      <c r="K31" s="48" t="s">
        <v>196</v>
      </c>
      <c r="L31" s="32" t="s">
        <v>216</v>
      </c>
      <c r="M31" s="32" t="s">
        <v>335</v>
      </c>
      <c r="N31" s="70" t="s">
        <v>339</v>
      </c>
      <c r="O31" s="70">
        <v>45421</v>
      </c>
      <c r="P31" s="31" t="s">
        <v>339</v>
      </c>
      <c r="Q31" s="75" t="s">
        <v>196</v>
      </c>
      <c r="R31" s="75" t="s">
        <v>196</v>
      </c>
      <c r="S31" s="48" t="s">
        <v>196</v>
      </c>
      <c r="T31" s="48" t="s">
        <v>196</v>
      </c>
      <c r="U31" s="49" t="s">
        <v>130</v>
      </c>
      <c r="V31" s="32" t="str">
        <f t="shared" si="2"/>
        <v>C6 Student Updates 2023-24</v>
      </c>
    </row>
    <row r="32" spans="1:22" ht="78.75" x14ac:dyDescent="0.25">
      <c r="A32" s="36" t="s">
        <v>61</v>
      </c>
      <c r="B32" s="62" t="s">
        <v>86</v>
      </c>
      <c r="C32" s="62" t="str">
        <f>'Prior SY Master'!$B$4</f>
        <v>SY 24 - 25</v>
      </c>
      <c r="D32" s="32" t="s">
        <v>137</v>
      </c>
      <c r="E32" s="32" t="s">
        <v>149</v>
      </c>
      <c r="F32" s="32" t="s">
        <v>104</v>
      </c>
      <c r="G32" s="48" t="s">
        <v>196</v>
      </c>
      <c r="H32" s="66">
        <f t="shared" si="0"/>
        <v>2024</v>
      </c>
      <c r="I32" s="66">
        <f t="shared" si="1"/>
        <v>2025</v>
      </c>
      <c r="J32" s="32" t="s">
        <v>191</v>
      </c>
      <c r="K32" s="48" t="s">
        <v>196</v>
      </c>
      <c r="L32" s="32" t="s">
        <v>217</v>
      </c>
      <c r="M32" s="32" t="s">
        <v>340</v>
      </c>
      <c r="N32" s="70">
        <v>45408</v>
      </c>
      <c r="O32" s="70">
        <v>45440</v>
      </c>
      <c r="P32" s="31">
        <v>45408</v>
      </c>
      <c r="Q32" s="75" t="s">
        <v>196</v>
      </c>
      <c r="R32" s="75" t="s">
        <v>196</v>
      </c>
      <c r="S32" s="48" t="s">
        <v>196</v>
      </c>
      <c r="T32" s="48" t="s">
        <v>196</v>
      </c>
      <c r="U32" s="49">
        <v>45456</v>
      </c>
      <c r="V32" s="32" t="str">
        <f t="shared" si="2"/>
        <v>C6 Student Updates 2023-24</v>
      </c>
    </row>
    <row r="33" spans="1:22" ht="78.75" x14ac:dyDescent="0.25">
      <c r="A33" s="36" t="s">
        <v>61</v>
      </c>
      <c r="B33" s="62" t="s">
        <v>86</v>
      </c>
      <c r="C33" s="62" t="str">
        <f>'Prior SY Master'!$B$4</f>
        <v>SY 24 - 25</v>
      </c>
      <c r="D33" s="32" t="s">
        <v>137</v>
      </c>
      <c r="E33" s="32" t="s">
        <v>149</v>
      </c>
      <c r="F33" s="32" t="s">
        <v>105</v>
      </c>
      <c r="G33" s="48" t="s">
        <v>196</v>
      </c>
      <c r="H33" s="66">
        <f t="shared" si="0"/>
        <v>2024</v>
      </c>
      <c r="I33" s="66">
        <f t="shared" si="1"/>
        <v>2025</v>
      </c>
      <c r="J33" s="32" t="s">
        <v>191</v>
      </c>
      <c r="K33" s="48" t="s">
        <v>196</v>
      </c>
      <c r="L33" s="32" t="s">
        <v>216</v>
      </c>
      <c r="M33" s="32" t="s">
        <v>341</v>
      </c>
      <c r="N33" s="70">
        <v>45415</v>
      </c>
      <c r="O33" s="70">
        <v>45440</v>
      </c>
      <c r="P33" s="31">
        <v>45415</v>
      </c>
      <c r="Q33" s="75" t="s">
        <v>196</v>
      </c>
      <c r="R33" s="75" t="s">
        <v>196</v>
      </c>
      <c r="S33" s="48" t="s">
        <v>196</v>
      </c>
      <c r="T33" s="48" t="s">
        <v>196</v>
      </c>
      <c r="U33" s="49">
        <v>45456</v>
      </c>
      <c r="V33" s="32" t="str">
        <f t="shared" si="2"/>
        <v>C6 Student Updates 2023-24</v>
      </c>
    </row>
    <row r="34" spans="1:22" ht="78.75" x14ac:dyDescent="0.25">
      <c r="A34" s="36" t="s">
        <v>61</v>
      </c>
      <c r="B34" s="62" t="s">
        <v>86</v>
      </c>
      <c r="C34" s="62" t="str">
        <f>'Prior SY Master'!$B$4</f>
        <v>SY 24 - 25</v>
      </c>
      <c r="D34" s="32" t="s">
        <v>137</v>
      </c>
      <c r="E34" s="32" t="s">
        <v>149</v>
      </c>
      <c r="F34" s="32" t="s">
        <v>106</v>
      </c>
      <c r="G34" s="48" t="s">
        <v>196</v>
      </c>
      <c r="H34" s="66">
        <f t="shared" si="0"/>
        <v>2024</v>
      </c>
      <c r="I34" s="66">
        <f t="shared" si="1"/>
        <v>2025</v>
      </c>
      <c r="J34" s="32" t="s">
        <v>191</v>
      </c>
      <c r="K34" s="48" t="s">
        <v>196</v>
      </c>
      <c r="L34" s="32" t="s">
        <v>216</v>
      </c>
      <c r="M34" s="32" t="s">
        <v>341</v>
      </c>
      <c r="N34" s="70">
        <v>45415</v>
      </c>
      <c r="O34" s="70">
        <v>45440</v>
      </c>
      <c r="P34" s="31">
        <v>45415</v>
      </c>
      <c r="Q34" s="75" t="s">
        <v>196</v>
      </c>
      <c r="R34" s="75" t="s">
        <v>196</v>
      </c>
      <c r="S34" s="48" t="s">
        <v>196</v>
      </c>
      <c r="T34" s="48" t="s">
        <v>196</v>
      </c>
      <c r="U34" s="49">
        <v>45456</v>
      </c>
      <c r="V34" s="32" t="str">
        <f t="shared" si="2"/>
        <v>C6 Student Updates 2023-24</v>
      </c>
    </row>
    <row r="35" spans="1:22" ht="31.5" x14ac:dyDescent="0.25">
      <c r="A35" s="36" t="s">
        <v>61</v>
      </c>
      <c r="B35" s="62" t="s">
        <v>86</v>
      </c>
      <c r="C35" s="62" t="str">
        <f>'Prior SY Master'!$B$4</f>
        <v>SY 24 - 25</v>
      </c>
      <c r="D35" s="32" t="s">
        <v>137</v>
      </c>
      <c r="E35" s="32" t="s">
        <v>149</v>
      </c>
      <c r="F35" s="32" t="s">
        <v>107</v>
      </c>
      <c r="G35" s="48" t="s">
        <v>196</v>
      </c>
      <c r="H35" s="66">
        <f t="shared" si="0"/>
        <v>2024</v>
      </c>
      <c r="I35" s="66">
        <f t="shared" si="1"/>
        <v>2025</v>
      </c>
      <c r="J35" s="32" t="s">
        <v>211</v>
      </c>
      <c r="K35" s="48" t="s">
        <v>196</v>
      </c>
      <c r="L35" s="32" t="s">
        <v>201</v>
      </c>
      <c r="M35" s="60" t="s">
        <v>342</v>
      </c>
      <c r="N35" s="71" t="s">
        <v>130</v>
      </c>
      <c r="O35" s="70">
        <v>45440</v>
      </c>
      <c r="P35" s="58" t="s">
        <v>130</v>
      </c>
      <c r="Q35" s="75" t="s">
        <v>196</v>
      </c>
      <c r="R35" s="75" t="s">
        <v>196</v>
      </c>
      <c r="S35" s="48" t="s">
        <v>196</v>
      </c>
      <c r="T35" s="48" t="s">
        <v>196</v>
      </c>
      <c r="U35" s="49" t="s">
        <v>130</v>
      </c>
      <c r="V35" s="32" t="str">
        <f t="shared" si="2"/>
        <v>C6 Student Updates 2023-24</v>
      </c>
    </row>
    <row r="36" spans="1:22" ht="78.75" x14ac:dyDescent="0.25">
      <c r="A36" s="36" t="s">
        <v>61</v>
      </c>
      <c r="B36" s="62" t="s">
        <v>86</v>
      </c>
      <c r="C36" s="62" t="str">
        <f>'Prior SY Master'!$B$4</f>
        <v>SY 24 - 25</v>
      </c>
      <c r="D36" s="32" t="s">
        <v>137</v>
      </c>
      <c r="E36" s="32" t="s">
        <v>149</v>
      </c>
      <c r="F36" s="34" t="s">
        <v>108</v>
      </c>
      <c r="G36" s="48" t="s">
        <v>196</v>
      </c>
      <c r="H36" s="66">
        <f t="shared" si="0"/>
        <v>2024</v>
      </c>
      <c r="I36" s="66">
        <f t="shared" si="1"/>
        <v>2025</v>
      </c>
      <c r="J36" s="34" t="s">
        <v>191</v>
      </c>
      <c r="K36" s="48" t="s">
        <v>196</v>
      </c>
      <c r="L36" s="34" t="s">
        <v>218</v>
      </c>
      <c r="M36" s="32" t="s">
        <v>343</v>
      </c>
      <c r="N36" s="70" t="s">
        <v>163</v>
      </c>
      <c r="O36" s="70">
        <v>45440</v>
      </c>
      <c r="P36" s="31" t="s">
        <v>163</v>
      </c>
      <c r="Q36" s="75" t="s">
        <v>196</v>
      </c>
      <c r="R36" s="75" t="s">
        <v>196</v>
      </c>
      <c r="S36" s="48" t="s">
        <v>196</v>
      </c>
      <c r="T36" s="48" t="s">
        <v>196</v>
      </c>
      <c r="U36" s="49" t="s">
        <v>214</v>
      </c>
      <c r="V36" s="32" t="str">
        <f t="shared" si="2"/>
        <v>C6 Student Updates 2023-24</v>
      </c>
    </row>
    <row r="37" spans="1:22" ht="78.75" x14ac:dyDescent="0.25">
      <c r="A37" s="36" t="s">
        <v>61</v>
      </c>
      <c r="B37" s="62" t="s">
        <v>86</v>
      </c>
      <c r="C37" s="62" t="str">
        <f>'Prior SY Master'!$B$4</f>
        <v>SY 24 - 25</v>
      </c>
      <c r="D37" s="32" t="s">
        <v>137</v>
      </c>
      <c r="E37" s="32" t="s">
        <v>149</v>
      </c>
      <c r="F37" s="32" t="s">
        <v>109</v>
      </c>
      <c r="G37" s="48" t="s">
        <v>196</v>
      </c>
      <c r="H37" s="66">
        <f t="shared" si="0"/>
        <v>2024</v>
      </c>
      <c r="I37" s="66">
        <f t="shared" si="1"/>
        <v>2025</v>
      </c>
      <c r="J37" s="32" t="s">
        <v>191</v>
      </c>
      <c r="K37" s="48" t="s">
        <v>196</v>
      </c>
      <c r="L37" s="32" t="s">
        <v>124</v>
      </c>
      <c r="M37" s="32" t="s">
        <v>343</v>
      </c>
      <c r="N37" s="70" t="s">
        <v>163</v>
      </c>
      <c r="O37" s="70">
        <v>45440</v>
      </c>
      <c r="P37" s="31" t="s">
        <v>163</v>
      </c>
      <c r="Q37" s="75" t="s">
        <v>196</v>
      </c>
      <c r="R37" s="75" t="s">
        <v>196</v>
      </c>
      <c r="S37" s="48" t="s">
        <v>196</v>
      </c>
      <c r="T37" s="48" t="s">
        <v>196</v>
      </c>
      <c r="U37" s="49" t="s">
        <v>130</v>
      </c>
      <c r="V37" s="32" t="str">
        <f t="shared" si="2"/>
        <v>C6 Student Updates 2023-24</v>
      </c>
    </row>
    <row r="38" spans="1:22" ht="78.75" x14ac:dyDescent="0.25">
      <c r="A38" s="36" t="s">
        <v>61</v>
      </c>
      <c r="B38" s="62" t="s">
        <v>86</v>
      </c>
      <c r="C38" s="62" t="str">
        <f>'Prior SY Master'!$B$4</f>
        <v>SY 24 - 25</v>
      </c>
      <c r="D38" s="32" t="s">
        <v>137</v>
      </c>
      <c r="E38" s="32" t="s">
        <v>162</v>
      </c>
      <c r="F38" s="32" t="s">
        <v>110</v>
      </c>
      <c r="G38" s="48" t="s">
        <v>196</v>
      </c>
      <c r="H38" s="66">
        <f t="shared" si="0"/>
        <v>2024</v>
      </c>
      <c r="I38" s="66">
        <f t="shared" si="1"/>
        <v>2025</v>
      </c>
      <c r="J38" s="32" t="s">
        <v>191</v>
      </c>
      <c r="K38" s="48" t="s">
        <v>196</v>
      </c>
      <c r="L38" s="32" t="s">
        <v>219</v>
      </c>
      <c r="M38" s="32" t="s">
        <v>343</v>
      </c>
      <c r="N38" s="70" t="s">
        <v>163</v>
      </c>
      <c r="O38" s="70">
        <v>45440</v>
      </c>
      <c r="P38" s="31" t="s">
        <v>163</v>
      </c>
      <c r="Q38" s="75" t="s">
        <v>196</v>
      </c>
      <c r="R38" s="75" t="s">
        <v>196</v>
      </c>
      <c r="S38" s="48" t="s">
        <v>196</v>
      </c>
      <c r="T38" s="48" t="s">
        <v>196</v>
      </c>
      <c r="U38" s="49">
        <v>45456</v>
      </c>
      <c r="V38" s="32" t="str">
        <f t="shared" si="2"/>
        <v>C6 Student Updates2023-24</v>
      </c>
    </row>
    <row r="39" spans="1:22" ht="78.75" x14ac:dyDescent="0.25">
      <c r="A39" s="36" t="s">
        <v>61</v>
      </c>
      <c r="B39" s="62" t="s">
        <v>86</v>
      </c>
      <c r="C39" s="62" t="str">
        <f>'Prior SY Master'!$B$4</f>
        <v>SY 24 - 25</v>
      </c>
      <c r="D39" s="32" t="s">
        <v>137</v>
      </c>
      <c r="E39" s="32" t="s">
        <v>149</v>
      </c>
      <c r="F39" s="32" t="s">
        <v>111</v>
      </c>
      <c r="G39" s="48" t="s">
        <v>196</v>
      </c>
      <c r="H39" s="66">
        <f t="shared" si="0"/>
        <v>2024</v>
      </c>
      <c r="I39" s="66">
        <f t="shared" si="1"/>
        <v>2025</v>
      </c>
      <c r="J39" s="32" t="s">
        <v>191</v>
      </c>
      <c r="K39" s="48" t="s">
        <v>196</v>
      </c>
      <c r="L39" s="32" t="s">
        <v>201</v>
      </c>
      <c r="M39" s="32" t="s">
        <v>344</v>
      </c>
      <c r="N39" s="70">
        <v>45422</v>
      </c>
      <c r="O39" s="70">
        <v>45440</v>
      </c>
      <c r="P39" s="31">
        <v>45422</v>
      </c>
      <c r="Q39" s="75" t="s">
        <v>196</v>
      </c>
      <c r="R39" s="75" t="s">
        <v>196</v>
      </c>
      <c r="S39" s="48" t="s">
        <v>196</v>
      </c>
      <c r="T39" s="48" t="s">
        <v>196</v>
      </c>
      <c r="U39" s="49" t="s">
        <v>130</v>
      </c>
      <c r="V39" s="32" t="str">
        <f t="shared" si="2"/>
        <v>C6 Student Updates 2023-24</v>
      </c>
    </row>
    <row r="40" spans="1:22" ht="78.75" x14ac:dyDescent="0.25">
      <c r="A40" s="36" t="s">
        <v>61</v>
      </c>
      <c r="B40" s="62" t="s">
        <v>86</v>
      </c>
      <c r="C40" s="62" t="str">
        <f>'Prior SY Master'!$B$4</f>
        <v>SY 24 - 25</v>
      </c>
      <c r="D40" s="32" t="s">
        <v>137</v>
      </c>
      <c r="E40" s="32" t="s">
        <v>149</v>
      </c>
      <c r="F40" s="32" t="s">
        <v>112</v>
      </c>
      <c r="G40" s="48" t="s">
        <v>196</v>
      </c>
      <c r="H40" s="66">
        <f t="shared" si="0"/>
        <v>2024</v>
      </c>
      <c r="I40" s="66">
        <f t="shared" si="1"/>
        <v>2025</v>
      </c>
      <c r="J40" s="32" t="s">
        <v>191</v>
      </c>
      <c r="K40" s="48" t="s">
        <v>196</v>
      </c>
      <c r="L40" s="32" t="s">
        <v>221</v>
      </c>
      <c r="M40" s="32" t="s">
        <v>345</v>
      </c>
      <c r="N40" s="70">
        <v>45436</v>
      </c>
      <c r="O40" s="70">
        <v>45454</v>
      </c>
      <c r="P40" s="31">
        <v>45436</v>
      </c>
      <c r="Q40" s="75" t="s">
        <v>196</v>
      </c>
      <c r="R40" s="75" t="s">
        <v>196</v>
      </c>
      <c r="S40" s="48" t="s">
        <v>196</v>
      </c>
      <c r="T40" s="48" t="s">
        <v>196</v>
      </c>
      <c r="U40" s="49">
        <v>45463</v>
      </c>
      <c r="V40" s="32" t="str">
        <f t="shared" si="2"/>
        <v>C6 Student Updates 2023-24</v>
      </c>
    </row>
    <row r="41" spans="1:22" ht="78.75" x14ac:dyDescent="0.25">
      <c r="A41" s="36" t="s">
        <v>61</v>
      </c>
      <c r="B41" s="62" t="s">
        <v>86</v>
      </c>
      <c r="C41" s="62" t="str">
        <f>'Prior SY Master'!$B$4</f>
        <v>SY 24 - 25</v>
      </c>
      <c r="D41" s="32" t="s">
        <v>137</v>
      </c>
      <c r="E41" s="32" t="s">
        <v>149</v>
      </c>
      <c r="F41" s="32" t="s">
        <v>113</v>
      </c>
      <c r="G41" s="48" t="s">
        <v>196</v>
      </c>
      <c r="H41" s="66">
        <f t="shared" si="0"/>
        <v>2024</v>
      </c>
      <c r="I41" s="66">
        <f t="shared" si="1"/>
        <v>2025</v>
      </c>
      <c r="J41" s="32" t="s">
        <v>191</v>
      </c>
      <c r="K41" s="48" t="s">
        <v>196</v>
      </c>
      <c r="L41" s="32" t="s">
        <v>124</v>
      </c>
      <c r="M41" s="32" t="s">
        <v>345</v>
      </c>
      <c r="N41" s="70">
        <v>45436</v>
      </c>
      <c r="O41" s="70">
        <v>45454</v>
      </c>
      <c r="P41" s="31">
        <v>45436</v>
      </c>
      <c r="Q41" s="75" t="s">
        <v>196</v>
      </c>
      <c r="R41" s="75" t="s">
        <v>196</v>
      </c>
      <c r="S41" s="48" t="s">
        <v>196</v>
      </c>
      <c r="T41" s="48" t="s">
        <v>196</v>
      </c>
      <c r="U41" s="49">
        <v>45463</v>
      </c>
      <c r="V41" s="32" t="str">
        <f t="shared" si="2"/>
        <v>C6 Student Updates 2023-24</v>
      </c>
    </row>
    <row r="42" spans="1:22" ht="63.75" thickBot="1" x14ac:dyDescent="0.3">
      <c r="A42" s="36" t="s">
        <v>61</v>
      </c>
      <c r="B42" s="62" t="s">
        <v>86</v>
      </c>
      <c r="C42" s="62" t="str">
        <f>'Prior SY Master'!$B$4</f>
        <v>SY 24 - 25</v>
      </c>
      <c r="D42" s="32" t="s">
        <v>137</v>
      </c>
      <c r="E42" s="37" t="s">
        <v>149</v>
      </c>
      <c r="F42" s="37" t="s">
        <v>114</v>
      </c>
      <c r="G42" s="63" t="s">
        <v>196</v>
      </c>
      <c r="H42" s="67">
        <f t="shared" si="0"/>
        <v>2024</v>
      </c>
      <c r="I42" s="67">
        <f t="shared" si="1"/>
        <v>2025</v>
      </c>
      <c r="J42" s="37" t="s">
        <v>222</v>
      </c>
      <c r="K42" s="63" t="s">
        <v>196</v>
      </c>
      <c r="L42" s="37" t="s">
        <v>124</v>
      </c>
      <c r="M42" s="37" t="s">
        <v>346</v>
      </c>
      <c r="N42" s="73">
        <v>45464</v>
      </c>
      <c r="O42" s="73">
        <v>45519</v>
      </c>
      <c r="P42" s="61">
        <v>45464</v>
      </c>
      <c r="Q42" s="76" t="s">
        <v>196</v>
      </c>
      <c r="R42" s="76" t="s">
        <v>196</v>
      </c>
      <c r="S42" s="63" t="s">
        <v>196</v>
      </c>
      <c r="T42" s="63" t="s">
        <v>196</v>
      </c>
      <c r="U42" s="64">
        <v>45526</v>
      </c>
      <c r="V42" s="32" t="str">
        <f t="shared" si="2"/>
        <v>C6 Student Updates 2023-24</v>
      </c>
    </row>
    <row r="43" spans="1:22" ht="96" customHeight="1" thickTop="1" x14ac:dyDescent="0.25">
      <c r="A43" s="50" t="s">
        <v>36</v>
      </c>
      <c r="B43" s="50" t="str">
        <f>$F$8</f>
        <v>Summer</v>
      </c>
      <c r="C43" s="50">
        <f>$G$8</f>
        <v>2024</v>
      </c>
      <c r="D43" s="50" t="s">
        <v>224</v>
      </c>
      <c r="E43" s="50" t="s">
        <v>37</v>
      </c>
      <c r="F43" s="50" t="s">
        <v>196</v>
      </c>
      <c r="G43" s="50" t="s">
        <v>225</v>
      </c>
      <c r="H43" s="50">
        <f>B1</f>
        <v>2023</v>
      </c>
      <c r="I43" s="50">
        <f>B2</f>
        <v>2024</v>
      </c>
      <c r="J43" s="50" t="s">
        <v>196</v>
      </c>
      <c r="K43" s="50" t="s">
        <v>226</v>
      </c>
      <c r="L43" s="50" t="s">
        <v>124</v>
      </c>
      <c r="M43" s="50" t="s">
        <v>347</v>
      </c>
      <c r="N43" s="74" t="s">
        <v>196</v>
      </c>
      <c r="O43" s="74" t="s">
        <v>196</v>
      </c>
      <c r="P43" s="50" t="s">
        <v>196</v>
      </c>
      <c r="Q43" s="77">
        <v>45089</v>
      </c>
      <c r="R43" s="77">
        <v>45169</v>
      </c>
      <c r="S43" s="50" t="s">
        <v>130</v>
      </c>
      <c r="T43" s="50" t="s">
        <v>238</v>
      </c>
      <c r="U43" s="50" t="s">
        <v>228</v>
      </c>
      <c r="V43" s="32" t="str">
        <f t="shared" si="2"/>
        <v>C5 Child Acct EOY 2023-24</v>
      </c>
    </row>
    <row r="44" spans="1:22" ht="30" customHeight="1" x14ac:dyDescent="0.25">
      <c r="A44" s="48" t="s">
        <v>36</v>
      </c>
      <c r="B44" s="48" t="str">
        <f>$F$8</f>
        <v>Summer</v>
      </c>
      <c r="C44" s="48">
        <f>$G$8</f>
        <v>2024</v>
      </c>
      <c r="D44" s="48" t="s">
        <v>224</v>
      </c>
      <c r="E44" s="48" t="s">
        <v>38</v>
      </c>
      <c r="F44" s="48" t="s">
        <v>196</v>
      </c>
      <c r="G44" s="48" t="s">
        <v>230</v>
      </c>
      <c r="H44" s="48">
        <f>B1</f>
        <v>2023</v>
      </c>
      <c r="I44" s="48">
        <f>B2</f>
        <v>2024</v>
      </c>
      <c r="J44" s="48" t="s">
        <v>196</v>
      </c>
      <c r="K44" s="48" t="s">
        <v>186</v>
      </c>
      <c r="L44" s="48" t="s">
        <v>124</v>
      </c>
      <c r="M44" s="48" t="s">
        <v>196</v>
      </c>
      <c r="N44" s="75" t="s">
        <v>196</v>
      </c>
      <c r="O44" s="75" t="s">
        <v>196</v>
      </c>
      <c r="P44" s="48" t="s">
        <v>196</v>
      </c>
      <c r="Q44" s="78">
        <v>45089</v>
      </c>
      <c r="R44" s="78">
        <v>45169</v>
      </c>
      <c r="S44" s="48" t="s">
        <v>130</v>
      </c>
      <c r="T44" s="48" t="s">
        <v>238</v>
      </c>
      <c r="U44" s="48" t="s">
        <v>130</v>
      </c>
      <c r="V44" s="32" t="str">
        <f t="shared" si="2"/>
        <v>C5 Title 1 Student 2023-24</v>
      </c>
    </row>
    <row r="45" spans="1:22" ht="47.25" x14ac:dyDescent="0.25">
      <c r="A45" s="48" t="s">
        <v>36</v>
      </c>
      <c r="B45" s="48" t="str">
        <f>$F$8</f>
        <v>Summer</v>
      </c>
      <c r="C45" s="48">
        <f>$G$8</f>
        <v>2024</v>
      </c>
      <c r="D45" s="48" t="s">
        <v>224</v>
      </c>
      <c r="E45" s="48" t="s">
        <v>39</v>
      </c>
      <c r="F45" s="48" t="s">
        <v>196</v>
      </c>
      <c r="G45" s="48" t="s">
        <v>232</v>
      </c>
      <c r="H45" s="48">
        <f>B1</f>
        <v>2023</v>
      </c>
      <c r="I45" s="48">
        <f>B2</f>
        <v>2024</v>
      </c>
      <c r="J45" s="48" t="s">
        <v>196</v>
      </c>
      <c r="K45" s="48" t="s">
        <v>233</v>
      </c>
      <c r="L45" s="48" t="s">
        <v>124</v>
      </c>
      <c r="M45" s="48" t="s">
        <v>234</v>
      </c>
      <c r="N45" s="75" t="s">
        <v>196</v>
      </c>
      <c r="O45" s="75" t="s">
        <v>196</v>
      </c>
      <c r="P45" s="48" t="s">
        <v>196</v>
      </c>
      <c r="Q45" s="78">
        <v>45092</v>
      </c>
      <c r="R45" s="78">
        <v>45169</v>
      </c>
      <c r="S45" s="49" t="s">
        <v>130</v>
      </c>
      <c r="T45" s="48" t="s">
        <v>238</v>
      </c>
      <c r="U45" s="48" t="s">
        <v>235</v>
      </c>
      <c r="V45" s="32" t="str">
        <f t="shared" si="2"/>
        <v>C5 Athletic Opp 2023-24</v>
      </c>
    </row>
    <row r="46" spans="1:22" ht="31.5" x14ac:dyDescent="0.25">
      <c r="A46" s="48" t="s">
        <v>36</v>
      </c>
      <c r="B46" s="48" t="str">
        <f>$F$8</f>
        <v>Summer</v>
      </c>
      <c r="C46" s="48">
        <f>$G$8</f>
        <v>2024</v>
      </c>
      <c r="D46" s="48" t="s">
        <v>224</v>
      </c>
      <c r="E46" s="48" t="s">
        <v>40</v>
      </c>
      <c r="F46" s="48" t="s">
        <v>196</v>
      </c>
      <c r="G46" s="48" t="s">
        <v>236</v>
      </c>
      <c r="H46" s="48">
        <f>B1</f>
        <v>2023</v>
      </c>
      <c r="I46" s="48">
        <f>B2</f>
        <v>2024</v>
      </c>
      <c r="J46" s="48" t="s">
        <v>196</v>
      </c>
      <c r="K46" s="48" t="s">
        <v>186</v>
      </c>
      <c r="L46" s="48" t="s">
        <v>124</v>
      </c>
      <c r="M46" s="48" t="s">
        <v>348</v>
      </c>
      <c r="N46" s="75" t="s">
        <v>196</v>
      </c>
      <c r="O46" s="75" t="s">
        <v>196</v>
      </c>
      <c r="P46" s="48" t="s">
        <v>196</v>
      </c>
      <c r="Q46" s="78">
        <v>45092</v>
      </c>
      <c r="R46" s="78">
        <v>45169</v>
      </c>
      <c r="S46" s="49" t="s">
        <v>130</v>
      </c>
      <c r="T46" s="48" t="s">
        <v>238</v>
      </c>
      <c r="U46" s="48" t="s">
        <v>130</v>
      </c>
      <c r="V46" s="32" t="str">
        <f t="shared" si="2"/>
        <v>C5 Title 3 Prof Dev Act 2023-24</v>
      </c>
    </row>
    <row r="47" spans="1:22" ht="47.25" x14ac:dyDescent="0.25">
      <c r="A47" s="48" t="s">
        <v>11</v>
      </c>
      <c r="B47" s="48" t="str">
        <f>$F$8</f>
        <v>Summer</v>
      </c>
      <c r="C47" s="48">
        <f>$G$8</f>
        <v>2024</v>
      </c>
      <c r="D47" s="48" t="s">
        <v>224</v>
      </c>
      <c r="E47" s="48" t="s">
        <v>41</v>
      </c>
      <c r="F47" s="48" t="s">
        <v>196</v>
      </c>
      <c r="G47" s="48" t="s">
        <v>239</v>
      </c>
      <c r="H47" s="48">
        <f>B1</f>
        <v>2023</v>
      </c>
      <c r="I47" s="48">
        <f>B2</f>
        <v>2024</v>
      </c>
      <c r="J47" s="48" t="s">
        <v>196</v>
      </c>
      <c r="K47" s="48" t="s">
        <v>186</v>
      </c>
      <c r="L47" s="48" t="s">
        <v>124</v>
      </c>
      <c r="M47" s="48" t="s">
        <v>240</v>
      </c>
      <c r="N47" s="75" t="s">
        <v>196</v>
      </c>
      <c r="O47" s="75" t="s">
        <v>196</v>
      </c>
      <c r="P47" s="48" t="s">
        <v>196</v>
      </c>
      <c r="Q47" s="78">
        <v>45092</v>
      </c>
      <c r="R47" s="78">
        <v>45169</v>
      </c>
      <c r="S47" s="49" t="s">
        <v>130</v>
      </c>
      <c r="T47" s="48" t="s">
        <v>238</v>
      </c>
      <c r="U47" s="48" t="s">
        <v>235</v>
      </c>
      <c r="V47" s="32" t="str">
        <f t="shared" si="2"/>
        <v>C5 Home Ed/Private Tutoring 
2023-24</v>
      </c>
    </row>
    <row r="48" spans="1:22" ht="47.25" x14ac:dyDescent="0.25">
      <c r="A48" s="48" t="s">
        <v>7</v>
      </c>
      <c r="B48" s="48" t="str">
        <f t="shared" ref="B48:B55" si="3">$H$7</f>
        <v>October</v>
      </c>
      <c r="C48" s="48">
        <f t="shared" ref="C48:C55" si="4">$H$8</f>
        <v>2024</v>
      </c>
      <c r="D48" s="48" t="s">
        <v>224</v>
      </c>
      <c r="E48" s="48" t="s">
        <v>42</v>
      </c>
      <c r="F48" s="48" t="s">
        <v>196</v>
      </c>
      <c r="G48" s="48" t="s">
        <v>241</v>
      </c>
      <c r="H48" s="48">
        <f>B1</f>
        <v>2023</v>
      </c>
      <c r="I48" s="48">
        <f>B2</f>
        <v>2024</v>
      </c>
      <c r="J48" s="48" t="s">
        <v>196</v>
      </c>
      <c r="K48" s="48" t="s">
        <v>242</v>
      </c>
      <c r="L48" s="48" t="s">
        <v>129</v>
      </c>
      <c r="M48" s="48" t="s">
        <v>196</v>
      </c>
      <c r="N48" s="75" t="s">
        <v>196</v>
      </c>
      <c r="O48" s="75" t="s">
        <v>196</v>
      </c>
      <c r="P48" s="48" t="s">
        <v>196</v>
      </c>
      <c r="Q48" s="78">
        <v>45201</v>
      </c>
      <c r="R48" s="78">
        <v>45212</v>
      </c>
      <c r="S48" s="49" t="s">
        <v>130</v>
      </c>
      <c r="T48" s="49" t="s">
        <v>188</v>
      </c>
      <c r="U48" s="49" t="s">
        <v>349</v>
      </c>
      <c r="V48" s="32" t="str">
        <f t="shared" si="2"/>
        <v>C1  Grad Drop Cohort 2023-24</v>
      </c>
    </row>
    <row r="49" spans="1:22" ht="47.25" x14ac:dyDescent="0.25">
      <c r="A49" s="48" t="s">
        <v>7</v>
      </c>
      <c r="B49" s="48" t="str">
        <f t="shared" si="3"/>
        <v>October</v>
      </c>
      <c r="C49" s="48">
        <f t="shared" si="4"/>
        <v>2024</v>
      </c>
      <c r="D49" s="48" t="s">
        <v>224</v>
      </c>
      <c r="E49" s="48" t="s">
        <v>43</v>
      </c>
      <c r="F49" s="48" t="s">
        <v>196</v>
      </c>
      <c r="G49" s="48" t="s">
        <v>243</v>
      </c>
      <c r="H49" s="48">
        <f>B1</f>
        <v>2023</v>
      </c>
      <c r="I49" s="48">
        <f>B2</f>
        <v>2024</v>
      </c>
      <c r="J49" s="48" t="s">
        <v>196</v>
      </c>
      <c r="K49" s="48" t="s">
        <v>244</v>
      </c>
      <c r="L49" s="48" t="s">
        <v>245</v>
      </c>
      <c r="M49" s="48" t="s">
        <v>246</v>
      </c>
      <c r="N49" s="75" t="s">
        <v>196</v>
      </c>
      <c r="O49" s="75" t="s">
        <v>196</v>
      </c>
      <c r="P49" s="48" t="s">
        <v>196</v>
      </c>
      <c r="Q49" s="78">
        <v>45201</v>
      </c>
      <c r="R49" s="78">
        <v>45212</v>
      </c>
      <c r="S49" s="48" t="s">
        <v>130</v>
      </c>
      <c r="T49" s="49" t="s">
        <v>188</v>
      </c>
      <c r="U49" s="48" t="s">
        <v>130</v>
      </c>
      <c r="V49" s="32" t="str">
        <f t="shared" si="2"/>
        <v>C1 SPEC ED ACT 16 2023-24</v>
      </c>
    </row>
    <row r="50" spans="1:22" ht="97.15" customHeight="1" x14ac:dyDescent="0.25">
      <c r="A50" s="48" t="s">
        <v>7</v>
      </c>
      <c r="B50" s="48" t="str">
        <f t="shared" si="3"/>
        <v>October</v>
      </c>
      <c r="C50" s="48">
        <f t="shared" si="4"/>
        <v>2024</v>
      </c>
      <c r="D50" s="48" t="s">
        <v>224</v>
      </c>
      <c r="E50" s="48" t="s">
        <v>44</v>
      </c>
      <c r="F50" s="48" t="s">
        <v>196</v>
      </c>
      <c r="G50" s="48" t="s">
        <v>350</v>
      </c>
      <c r="H50" s="48">
        <f>B2</f>
        <v>2024</v>
      </c>
      <c r="I50" s="48">
        <f>B3</f>
        <v>2025</v>
      </c>
      <c r="J50" s="48" t="s">
        <v>196</v>
      </c>
      <c r="K50" s="48" t="s">
        <v>351</v>
      </c>
      <c r="L50" s="48" t="s">
        <v>247</v>
      </c>
      <c r="M50" s="48" t="s">
        <v>248</v>
      </c>
      <c r="N50" s="75" t="s">
        <v>196</v>
      </c>
      <c r="O50" s="75" t="s">
        <v>196</v>
      </c>
      <c r="P50" s="48" t="s">
        <v>196</v>
      </c>
      <c r="Q50" s="78">
        <v>45201</v>
      </c>
      <c r="R50" s="78">
        <v>45212</v>
      </c>
      <c r="S50" s="49" t="s">
        <v>130</v>
      </c>
      <c r="T50" s="49" t="s">
        <v>188</v>
      </c>
      <c r="U50" s="49">
        <v>45245</v>
      </c>
      <c r="V50" s="32" t="str">
        <f t="shared" si="2"/>
        <v>C1 OCT Student 2024-25</v>
      </c>
    </row>
    <row r="51" spans="1:22" ht="47.25" x14ac:dyDescent="0.25">
      <c r="A51" s="48" t="s">
        <v>7</v>
      </c>
      <c r="B51" s="48" t="str">
        <f t="shared" si="3"/>
        <v>October</v>
      </c>
      <c r="C51" s="48">
        <f t="shared" si="4"/>
        <v>2024</v>
      </c>
      <c r="D51" s="48" t="s">
        <v>224</v>
      </c>
      <c r="E51" s="48" t="s">
        <v>44</v>
      </c>
      <c r="F51" s="48" t="s">
        <v>196</v>
      </c>
      <c r="G51" s="48" t="s">
        <v>125</v>
      </c>
      <c r="H51" s="48">
        <f>B2</f>
        <v>2024</v>
      </c>
      <c r="I51" s="48">
        <f>B3</f>
        <v>2025</v>
      </c>
      <c r="J51" s="48" t="s">
        <v>196</v>
      </c>
      <c r="K51" s="48" t="s">
        <v>249</v>
      </c>
      <c r="L51" s="48" t="s">
        <v>124</v>
      </c>
      <c r="M51" s="48" t="s">
        <v>250</v>
      </c>
      <c r="N51" s="75" t="s">
        <v>196</v>
      </c>
      <c r="O51" s="75" t="s">
        <v>196</v>
      </c>
      <c r="P51" s="48" t="s">
        <v>196</v>
      </c>
      <c r="Q51" s="78">
        <v>45201</v>
      </c>
      <c r="R51" s="78">
        <v>45212</v>
      </c>
      <c r="S51" s="49" t="s">
        <v>130</v>
      </c>
      <c r="T51" s="49" t="s">
        <v>188</v>
      </c>
      <c r="U51" s="49" t="s">
        <v>251</v>
      </c>
      <c r="V51" s="32" t="str">
        <f t="shared" si="2"/>
        <v>C1 OCT Student 2024-25</v>
      </c>
    </row>
    <row r="52" spans="1:22" ht="63" x14ac:dyDescent="0.25">
      <c r="A52" s="48" t="s">
        <v>45</v>
      </c>
      <c r="B52" s="48" t="str">
        <f t="shared" si="3"/>
        <v>October</v>
      </c>
      <c r="C52" s="48">
        <f t="shared" si="4"/>
        <v>2024</v>
      </c>
      <c r="D52" s="48" t="s">
        <v>224</v>
      </c>
      <c r="E52" s="48" t="s">
        <v>46</v>
      </c>
      <c r="F52" s="48" t="s">
        <v>196</v>
      </c>
      <c r="G52" s="48" t="s">
        <v>252</v>
      </c>
      <c r="H52" s="48">
        <f>B2</f>
        <v>2024</v>
      </c>
      <c r="I52" s="48">
        <f>B3</f>
        <v>2025</v>
      </c>
      <c r="J52" s="48" t="s">
        <v>196</v>
      </c>
      <c r="K52" s="48" t="s">
        <v>186</v>
      </c>
      <c r="L52" s="48" t="s">
        <v>124</v>
      </c>
      <c r="M52" s="48" t="s">
        <v>253</v>
      </c>
      <c r="N52" s="75" t="s">
        <v>196</v>
      </c>
      <c r="O52" s="75" t="s">
        <v>196</v>
      </c>
      <c r="P52" s="48" t="s">
        <v>196</v>
      </c>
      <c r="Q52" s="78">
        <v>45201</v>
      </c>
      <c r="R52" s="78">
        <v>45212</v>
      </c>
      <c r="S52" s="49" t="s">
        <v>130</v>
      </c>
      <c r="T52" s="49" t="s">
        <v>188</v>
      </c>
      <c r="U52" s="52" t="s">
        <v>153</v>
      </c>
      <c r="V52" s="32" t="str">
        <f t="shared" si="2"/>
        <v>C1 Title 3 Npub Student 2024-25</v>
      </c>
    </row>
    <row r="53" spans="1:22" ht="78.75" x14ac:dyDescent="0.25">
      <c r="A53" s="48" t="s">
        <v>7</v>
      </c>
      <c r="B53" s="48" t="str">
        <f t="shared" si="3"/>
        <v>October</v>
      </c>
      <c r="C53" s="48">
        <f t="shared" si="4"/>
        <v>2024</v>
      </c>
      <c r="D53" s="48" t="s">
        <v>224</v>
      </c>
      <c r="E53" s="48" t="s">
        <v>47</v>
      </c>
      <c r="F53" s="48" t="s">
        <v>196</v>
      </c>
      <c r="G53" s="48" t="s">
        <v>254</v>
      </c>
      <c r="H53" s="48">
        <f>B2</f>
        <v>2024</v>
      </c>
      <c r="I53" s="48">
        <f>B3</f>
        <v>2025</v>
      </c>
      <c r="J53" s="48" t="s">
        <v>196</v>
      </c>
      <c r="K53" s="48" t="s">
        <v>352</v>
      </c>
      <c r="L53" s="48" t="s">
        <v>247</v>
      </c>
      <c r="M53" s="48" t="s">
        <v>196</v>
      </c>
      <c r="N53" s="75" t="s">
        <v>196</v>
      </c>
      <c r="O53" s="75" t="s">
        <v>196</v>
      </c>
      <c r="P53" s="48" t="s">
        <v>196</v>
      </c>
      <c r="Q53" s="78">
        <v>45201</v>
      </c>
      <c r="R53" s="78">
        <v>45212</v>
      </c>
      <c r="S53" s="49" t="s">
        <v>130</v>
      </c>
      <c r="T53" s="49" t="s">
        <v>188</v>
      </c>
      <c r="U53" s="49">
        <v>45245</v>
      </c>
      <c r="V53" s="32" t="str">
        <f t="shared" si="2"/>
        <v>C1 Staff Oct 2024-25</v>
      </c>
    </row>
    <row r="54" spans="1:22" ht="63" x14ac:dyDescent="0.25">
      <c r="A54" s="48" t="s">
        <v>7</v>
      </c>
      <c r="B54" s="48" t="str">
        <f t="shared" si="3"/>
        <v>October</v>
      </c>
      <c r="C54" s="48">
        <f t="shared" si="4"/>
        <v>2024</v>
      </c>
      <c r="D54" s="48" t="s">
        <v>224</v>
      </c>
      <c r="E54" s="48" t="s">
        <v>48</v>
      </c>
      <c r="F54" s="48" t="s">
        <v>196</v>
      </c>
      <c r="G54" s="48" t="s">
        <v>185</v>
      </c>
      <c r="H54" s="48">
        <f>B2</f>
        <v>2024</v>
      </c>
      <c r="I54" s="48">
        <f>B3</f>
        <v>2025</v>
      </c>
      <c r="J54" s="48" t="s">
        <v>196</v>
      </c>
      <c r="K54" s="48" t="s">
        <v>186</v>
      </c>
      <c r="L54" s="48" t="s">
        <v>124</v>
      </c>
      <c r="M54" s="48" t="s">
        <v>187</v>
      </c>
      <c r="N54" s="75" t="s">
        <v>196</v>
      </c>
      <c r="O54" s="75" t="s">
        <v>196</v>
      </c>
      <c r="P54" s="48" t="s">
        <v>196</v>
      </c>
      <c r="Q54" s="78">
        <v>45201</v>
      </c>
      <c r="R54" s="78">
        <v>45212</v>
      </c>
      <c r="S54" s="49" t="s">
        <v>130</v>
      </c>
      <c r="T54" s="49" t="s">
        <v>188</v>
      </c>
      <c r="U54" s="53" t="s">
        <v>189</v>
      </c>
      <c r="V54" s="32" t="str">
        <f t="shared" si="2"/>
        <v>C1 Oct Prof Staff Vacancy 2024-25</v>
      </c>
    </row>
    <row r="55" spans="1:22" ht="31.5" x14ac:dyDescent="0.25">
      <c r="A55" s="48" t="s">
        <v>7</v>
      </c>
      <c r="B55" s="48" t="str">
        <f t="shared" si="3"/>
        <v>October</v>
      </c>
      <c r="C55" s="48">
        <f t="shared" si="4"/>
        <v>2024</v>
      </c>
      <c r="D55" s="48" t="s">
        <v>224</v>
      </c>
      <c r="E55" s="48" t="s">
        <v>47</v>
      </c>
      <c r="F55" s="48" t="s">
        <v>196</v>
      </c>
      <c r="G55" s="48" t="s">
        <v>126</v>
      </c>
      <c r="H55" s="48">
        <f>B2</f>
        <v>2024</v>
      </c>
      <c r="I55" s="48">
        <f>B3</f>
        <v>2025</v>
      </c>
      <c r="J55" s="48" t="s">
        <v>196</v>
      </c>
      <c r="K55" s="48" t="s">
        <v>255</v>
      </c>
      <c r="L55" s="48" t="s">
        <v>124</v>
      </c>
      <c r="M55" s="48" t="s">
        <v>196</v>
      </c>
      <c r="N55" s="75" t="s">
        <v>196</v>
      </c>
      <c r="O55" s="75" t="s">
        <v>196</v>
      </c>
      <c r="P55" s="48" t="s">
        <v>196</v>
      </c>
      <c r="Q55" s="78">
        <v>45201</v>
      </c>
      <c r="R55" s="78">
        <v>45212</v>
      </c>
      <c r="S55" s="49" t="s">
        <v>130</v>
      </c>
      <c r="T55" s="49" t="s">
        <v>188</v>
      </c>
      <c r="U55" s="49" t="s">
        <v>256</v>
      </c>
      <c r="V55" s="32" t="str">
        <f t="shared" si="2"/>
        <v>C1 Staff Oct 2024-25</v>
      </c>
    </row>
    <row r="56" spans="1:22" ht="60" customHeight="1" x14ac:dyDescent="0.25">
      <c r="A56" s="48" t="s">
        <v>8</v>
      </c>
      <c r="B56" s="48" t="str">
        <f>I7</f>
        <v>December</v>
      </c>
      <c r="C56" s="48">
        <f>I8</f>
        <v>2024</v>
      </c>
      <c r="D56" s="48" t="s">
        <v>224</v>
      </c>
      <c r="E56" s="48" t="s">
        <v>50</v>
      </c>
      <c r="F56" s="48" t="s">
        <v>196</v>
      </c>
      <c r="G56" s="48" t="s">
        <v>257</v>
      </c>
      <c r="H56" s="48">
        <f>B2</f>
        <v>2024</v>
      </c>
      <c r="I56" s="48">
        <f>B3</f>
        <v>2025</v>
      </c>
      <c r="J56" s="48" t="s">
        <v>196</v>
      </c>
      <c r="K56" s="48" t="s">
        <v>353</v>
      </c>
      <c r="L56" s="48" t="s">
        <v>259</v>
      </c>
      <c r="M56" s="48" t="s">
        <v>246</v>
      </c>
      <c r="N56" s="75" t="s">
        <v>196</v>
      </c>
      <c r="O56" s="75" t="s">
        <v>196</v>
      </c>
      <c r="P56" s="48" t="s">
        <v>196</v>
      </c>
      <c r="Q56" s="78">
        <v>45261</v>
      </c>
      <c r="R56" s="78">
        <v>45275</v>
      </c>
      <c r="S56" s="48" t="s">
        <v>354</v>
      </c>
      <c r="T56" s="48" t="s">
        <v>355</v>
      </c>
      <c r="U56" s="48" t="s">
        <v>130</v>
      </c>
      <c r="V56" s="32" t="str">
        <f t="shared" si="2"/>
        <v>C2 SPEC ED Dec 2024-25</v>
      </c>
    </row>
    <row r="57" spans="1:22" ht="31.5" x14ac:dyDescent="0.25">
      <c r="A57" s="48" t="s">
        <v>51</v>
      </c>
      <c r="B57" s="48" t="str">
        <f>J7</f>
        <v>February</v>
      </c>
      <c r="C57" s="48">
        <f>J8</f>
        <v>2025</v>
      </c>
      <c r="D57" s="48" t="s">
        <v>224</v>
      </c>
      <c r="E57" s="48" t="s">
        <v>52</v>
      </c>
      <c r="F57" s="48" t="s">
        <v>196</v>
      </c>
      <c r="G57" s="48" t="s">
        <v>260</v>
      </c>
      <c r="H57" s="48">
        <f>B2</f>
        <v>2024</v>
      </c>
      <c r="I57" s="48">
        <f>B3</f>
        <v>2025</v>
      </c>
      <c r="J57" s="48" t="s">
        <v>196</v>
      </c>
      <c r="K57" s="48" t="s">
        <v>226</v>
      </c>
      <c r="L57" s="48" t="s">
        <v>261</v>
      </c>
      <c r="M57" s="48" t="s">
        <v>262</v>
      </c>
      <c r="N57" s="75" t="s">
        <v>196</v>
      </c>
      <c r="O57" s="75" t="s">
        <v>196</v>
      </c>
      <c r="P57" s="48" t="s">
        <v>196</v>
      </c>
      <c r="Q57" s="78">
        <v>45345</v>
      </c>
      <c r="R57" s="78">
        <v>45358</v>
      </c>
      <c r="S57" s="48" t="s">
        <v>263</v>
      </c>
      <c r="T57" s="48" t="s">
        <v>130</v>
      </c>
      <c r="U57" s="48" t="s">
        <v>130</v>
      </c>
      <c r="V57" s="32" t="str">
        <f t="shared" si="2"/>
        <v>C3 Child Acct JIAF 2024-25</v>
      </c>
    </row>
    <row r="58" spans="1:22" ht="150" customHeight="1" x14ac:dyDescent="0.25">
      <c r="A58" s="48" t="s">
        <v>10</v>
      </c>
      <c r="B58" s="48" t="str">
        <f>$K$7</f>
        <v>June</v>
      </c>
      <c r="C58" s="48">
        <f>$K$8</f>
        <v>2025</v>
      </c>
      <c r="D58" s="48" t="s">
        <v>224</v>
      </c>
      <c r="E58" s="48" t="s">
        <v>53</v>
      </c>
      <c r="F58" s="48" t="s">
        <v>196</v>
      </c>
      <c r="G58" s="48" t="s">
        <v>264</v>
      </c>
      <c r="H58" s="48">
        <f>B2</f>
        <v>2024</v>
      </c>
      <c r="I58" s="48">
        <f>B3</f>
        <v>2025</v>
      </c>
      <c r="J58" s="48" t="s">
        <v>196</v>
      </c>
      <c r="K58" s="48" t="s">
        <v>356</v>
      </c>
      <c r="L58" s="48" t="s">
        <v>259</v>
      </c>
      <c r="M58" s="48" t="s">
        <v>266</v>
      </c>
      <c r="N58" s="75" t="s">
        <v>196</v>
      </c>
      <c r="O58" s="75" t="s">
        <v>196</v>
      </c>
      <c r="P58" s="48" t="s">
        <v>196</v>
      </c>
      <c r="Q58" s="78">
        <v>45446</v>
      </c>
      <c r="R58" s="78">
        <v>45492</v>
      </c>
      <c r="S58" s="48" t="s">
        <v>269</v>
      </c>
      <c r="T58" s="48" t="s">
        <v>270</v>
      </c>
      <c r="U58" s="48" t="s">
        <v>130</v>
      </c>
      <c r="V58" s="32" t="str">
        <f t="shared" si="2"/>
        <v>C4 SP ED Transition/Exits 2024-25</v>
      </c>
    </row>
    <row r="59" spans="1:22" ht="47.25" x14ac:dyDescent="0.25">
      <c r="A59" s="48" t="s">
        <v>10</v>
      </c>
      <c r="B59" s="48" t="str">
        <f>$K$7</f>
        <v>June</v>
      </c>
      <c r="C59" s="48">
        <f>$K$8</f>
        <v>2025</v>
      </c>
      <c r="D59" s="48" t="s">
        <v>224</v>
      </c>
      <c r="E59" s="54" t="s">
        <v>54</v>
      </c>
      <c r="F59" s="48" t="s">
        <v>196</v>
      </c>
      <c r="G59" s="48" t="s">
        <v>267</v>
      </c>
      <c r="H59" s="48">
        <f>B2</f>
        <v>2024</v>
      </c>
      <c r="I59" s="48">
        <f>B3</f>
        <v>2025</v>
      </c>
      <c r="J59" s="48" t="s">
        <v>196</v>
      </c>
      <c r="K59" s="48" t="s">
        <v>186</v>
      </c>
      <c r="L59" s="48" t="s">
        <v>124</v>
      </c>
      <c r="M59" s="48" t="s">
        <v>268</v>
      </c>
      <c r="N59" s="75" t="s">
        <v>196</v>
      </c>
      <c r="O59" s="75" t="s">
        <v>196</v>
      </c>
      <c r="P59" s="48" t="s">
        <v>196</v>
      </c>
      <c r="Q59" s="78">
        <v>45446</v>
      </c>
      <c r="R59" s="78">
        <v>45492</v>
      </c>
      <c r="S59" s="48" t="s">
        <v>269</v>
      </c>
      <c r="T59" s="48" t="s">
        <v>270</v>
      </c>
      <c r="U59" s="48" t="s">
        <v>130</v>
      </c>
      <c r="V59" s="32" t="str">
        <f t="shared" si="2"/>
        <v>C4 LIEP Survey 2024-25</v>
      </c>
    </row>
    <row r="60" spans="1:22" ht="126" x14ac:dyDescent="0.25">
      <c r="A60" s="48" t="s">
        <v>10</v>
      </c>
      <c r="B60" s="48" t="str">
        <f>$K$7</f>
        <v>June</v>
      </c>
      <c r="C60" s="48">
        <f>$K$8</f>
        <v>2025</v>
      </c>
      <c r="D60" s="48" t="s">
        <v>224</v>
      </c>
      <c r="E60" s="48" t="s">
        <v>55</v>
      </c>
      <c r="F60" s="48" t="s">
        <v>196</v>
      </c>
      <c r="G60" s="48" t="s">
        <v>272</v>
      </c>
      <c r="H60" s="48">
        <f>B2</f>
        <v>2024</v>
      </c>
      <c r="I60" s="48">
        <f>B3</f>
        <v>2025</v>
      </c>
      <c r="J60" s="48" t="s">
        <v>196</v>
      </c>
      <c r="K60" s="48" t="s">
        <v>273</v>
      </c>
      <c r="L60" s="48" t="s">
        <v>274</v>
      </c>
      <c r="M60" s="48" t="s">
        <v>357</v>
      </c>
      <c r="N60" s="75" t="s">
        <v>196</v>
      </c>
      <c r="O60" s="75" t="s">
        <v>196</v>
      </c>
      <c r="P60" s="48" t="s">
        <v>196</v>
      </c>
      <c r="Q60" s="78">
        <v>45446</v>
      </c>
      <c r="R60" s="78">
        <v>45492</v>
      </c>
      <c r="S60" s="48" t="s">
        <v>269</v>
      </c>
      <c r="T60" s="48" t="s">
        <v>270</v>
      </c>
      <c r="U60" s="49">
        <v>45533</v>
      </c>
      <c r="V60" s="32" t="str">
        <f t="shared" si="2"/>
        <v>C4 CTE 2024-25</v>
      </c>
    </row>
    <row r="61" spans="1:22" s="16" customFormat="1" ht="94.5" x14ac:dyDescent="0.25">
      <c r="A61" s="48" t="s">
        <v>11</v>
      </c>
      <c r="B61" s="48" t="str">
        <f>$L$7</f>
        <v>Summer</v>
      </c>
      <c r="C61" s="48">
        <f>$L$8</f>
        <v>2025</v>
      </c>
      <c r="D61" s="48" t="s">
        <v>224</v>
      </c>
      <c r="E61" s="48" t="s">
        <v>56</v>
      </c>
      <c r="F61" s="48" t="s">
        <v>196</v>
      </c>
      <c r="G61" s="48" t="s">
        <v>225</v>
      </c>
      <c r="H61" s="48">
        <f>B2</f>
        <v>2024</v>
      </c>
      <c r="I61" s="48">
        <f>B3</f>
        <v>2025</v>
      </c>
      <c r="J61" s="48" t="s">
        <v>196</v>
      </c>
      <c r="K61" s="48" t="s">
        <v>226</v>
      </c>
      <c r="L61" s="48" t="s">
        <v>124</v>
      </c>
      <c r="M61" s="48" t="s">
        <v>358</v>
      </c>
      <c r="N61" s="75" t="s">
        <v>196</v>
      </c>
      <c r="O61" s="75" t="s">
        <v>196</v>
      </c>
      <c r="P61" s="48" t="s">
        <v>196</v>
      </c>
      <c r="Q61" s="78">
        <v>45453</v>
      </c>
      <c r="R61" s="78">
        <v>45535</v>
      </c>
      <c r="S61" s="48" t="s">
        <v>130</v>
      </c>
      <c r="T61" s="48" t="s">
        <v>227</v>
      </c>
      <c r="U61" s="48" t="s">
        <v>228</v>
      </c>
      <c r="V61" s="32" t="str">
        <f t="shared" si="2"/>
        <v>C5 Child Acct EOY 2024-25</v>
      </c>
    </row>
    <row r="62" spans="1:22" s="16" customFormat="1" ht="30" customHeight="1" x14ac:dyDescent="0.25">
      <c r="A62" s="48" t="s">
        <v>11</v>
      </c>
      <c r="B62" s="48" t="str">
        <f>$L$7</f>
        <v>Summer</v>
      </c>
      <c r="C62" s="48">
        <f>$L$8</f>
        <v>2025</v>
      </c>
      <c r="D62" s="48" t="s">
        <v>224</v>
      </c>
      <c r="E62" s="48" t="s">
        <v>57</v>
      </c>
      <c r="F62" s="48" t="s">
        <v>196</v>
      </c>
      <c r="G62" s="48" t="s">
        <v>230</v>
      </c>
      <c r="H62" s="48">
        <f>B2</f>
        <v>2024</v>
      </c>
      <c r="I62" s="48">
        <f>B3</f>
        <v>2025</v>
      </c>
      <c r="J62" s="48" t="s">
        <v>196</v>
      </c>
      <c r="K62" s="48" t="s">
        <v>186</v>
      </c>
      <c r="L62" s="48" t="s">
        <v>124</v>
      </c>
      <c r="M62" s="48" t="s">
        <v>196</v>
      </c>
      <c r="N62" s="75" t="s">
        <v>196</v>
      </c>
      <c r="O62" s="75" t="s">
        <v>196</v>
      </c>
      <c r="P62" s="48" t="s">
        <v>196</v>
      </c>
      <c r="Q62" s="78">
        <v>45453</v>
      </c>
      <c r="R62" s="78">
        <v>45535</v>
      </c>
      <c r="S62" s="48" t="s">
        <v>130</v>
      </c>
      <c r="T62" s="48" t="s">
        <v>227</v>
      </c>
      <c r="U62" s="48" t="s">
        <v>130</v>
      </c>
      <c r="V62" s="32" t="str">
        <f t="shared" si="2"/>
        <v>C5 Title 1 Student 2024-25</v>
      </c>
    </row>
    <row r="63" spans="1:22" s="16" customFormat="1" ht="47.25" x14ac:dyDescent="0.25">
      <c r="A63" s="48" t="s">
        <v>11</v>
      </c>
      <c r="B63" s="48" t="str">
        <f>$L$7</f>
        <v>Summer</v>
      </c>
      <c r="C63" s="48">
        <f>$L$8</f>
        <v>2025</v>
      </c>
      <c r="D63" s="48" t="s">
        <v>224</v>
      </c>
      <c r="E63" s="48" t="s">
        <v>58</v>
      </c>
      <c r="F63" s="48" t="s">
        <v>196</v>
      </c>
      <c r="G63" s="48" t="s">
        <v>232</v>
      </c>
      <c r="H63" s="48">
        <f>B2</f>
        <v>2024</v>
      </c>
      <c r="I63" s="48">
        <f>B3</f>
        <v>2025</v>
      </c>
      <c r="J63" s="48" t="s">
        <v>196</v>
      </c>
      <c r="K63" s="48" t="s">
        <v>233</v>
      </c>
      <c r="L63" s="48" t="s">
        <v>124</v>
      </c>
      <c r="M63" s="48" t="s">
        <v>275</v>
      </c>
      <c r="N63" s="75" t="s">
        <v>196</v>
      </c>
      <c r="O63" s="75" t="s">
        <v>196</v>
      </c>
      <c r="P63" s="48" t="s">
        <v>196</v>
      </c>
      <c r="Q63" s="78">
        <v>45453</v>
      </c>
      <c r="R63" s="78">
        <v>45535</v>
      </c>
      <c r="S63" s="49" t="s">
        <v>130</v>
      </c>
      <c r="T63" s="48" t="s">
        <v>227</v>
      </c>
      <c r="U63" s="48" t="s">
        <v>235</v>
      </c>
      <c r="V63" s="32" t="str">
        <f t="shared" si="2"/>
        <v>C5 Athletic Opp 2024-25</v>
      </c>
    </row>
    <row r="64" spans="1:22" s="16" customFormat="1" ht="31.5" x14ac:dyDescent="0.25">
      <c r="A64" s="48" t="s">
        <v>11</v>
      </c>
      <c r="B64" s="48" t="str">
        <f>$L$7</f>
        <v>Summer</v>
      </c>
      <c r="C64" s="48">
        <f>$L$8</f>
        <v>2025</v>
      </c>
      <c r="D64" s="48" t="s">
        <v>224</v>
      </c>
      <c r="E64" s="48" t="s">
        <v>59</v>
      </c>
      <c r="F64" s="48" t="s">
        <v>196</v>
      </c>
      <c r="G64" s="48" t="s">
        <v>236</v>
      </c>
      <c r="H64" s="48">
        <f>B2</f>
        <v>2024</v>
      </c>
      <c r="I64" s="48">
        <f>B3</f>
        <v>2025</v>
      </c>
      <c r="J64" s="48" t="s">
        <v>196</v>
      </c>
      <c r="K64" s="48" t="s">
        <v>186</v>
      </c>
      <c r="L64" s="48" t="s">
        <v>124</v>
      </c>
      <c r="M64" s="48" t="s">
        <v>359</v>
      </c>
      <c r="N64" s="75" t="s">
        <v>196</v>
      </c>
      <c r="O64" s="75" t="s">
        <v>196</v>
      </c>
      <c r="P64" s="48" t="s">
        <v>196</v>
      </c>
      <c r="Q64" s="78">
        <v>45453</v>
      </c>
      <c r="R64" s="78">
        <v>45535</v>
      </c>
      <c r="S64" s="49" t="s">
        <v>130</v>
      </c>
      <c r="T64" s="48" t="s">
        <v>227</v>
      </c>
      <c r="U64" s="48" t="s">
        <v>130</v>
      </c>
      <c r="V64" s="32" t="str">
        <f t="shared" si="2"/>
        <v>C5 Title 3 Prof Dev Act 2024-25</v>
      </c>
    </row>
    <row r="65" spans="1:22" ht="47.25" x14ac:dyDescent="0.25">
      <c r="A65" s="48" t="s">
        <v>11</v>
      </c>
      <c r="B65" s="48" t="str">
        <f>$L$7</f>
        <v>Summer</v>
      </c>
      <c r="C65" s="48">
        <f>$L$8</f>
        <v>2025</v>
      </c>
      <c r="D65" s="48" t="s">
        <v>224</v>
      </c>
      <c r="E65" s="48" t="s">
        <v>60</v>
      </c>
      <c r="F65" s="48" t="s">
        <v>196</v>
      </c>
      <c r="G65" s="48" t="s">
        <v>239</v>
      </c>
      <c r="H65" s="48">
        <f>B2</f>
        <v>2024</v>
      </c>
      <c r="I65" s="48">
        <f>B3</f>
        <v>2025</v>
      </c>
      <c r="J65" s="48" t="s">
        <v>196</v>
      </c>
      <c r="K65" s="48" t="s">
        <v>186</v>
      </c>
      <c r="L65" s="48" t="s">
        <v>124</v>
      </c>
      <c r="M65" s="48" t="s">
        <v>240</v>
      </c>
      <c r="N65" s="75" t="s">
        <v>196</v>
      </c>
      <c r="O65" s="75" t="s">
        <v>196</v>
      </c>
      <c r="P65" s="48" t="s">
        <v>196</v>
      </c>
      <c r="Q65" s="78">
        <v>45453</v>
      </c>
      <c r="R65" s="78">
        <v>45535</v>
      </c>
      <c r="S65" s="49" t="s">
        <v>130</v>
      </c>
      <c r="T65" s="48" t="s">
        <v>227</v>
      </c>
      <c r="U65" s="48" t="s">
        <v>235</v>
      </c>
      <c r="V65" s="32" t="str">
        <f t="shared" si="2"/>
        <v>C5 Home Ed/Private Tutoring 
2024-25</v>
      </c>
    </row>
    <row r="66" spans="1:22" s="19" customFormat="1" ht="31.5" x14ac:dyDescent="0.25">
      <c r="A66" s="48" t="s">
        <v>61</v>
      </c>
      <c r="B66" s="48" t="s">
        <v>63</v>
      </c>
      <c r="C66" s="48" t="str">
        <f>$B$4</f>
        <v>SY 24 - 25</v>
      </c>
      <c r="D66" s="48" t="s">
        <v>224</v>
      </c>
      <c r="E66" s="48" t="s">
        <v>64</v>
      </c>
      <c r="F66" s="48" t="s">
        <v>196</v>
      </c>
      <c r="G66" s="48" t="s">
        <v>278</v>
      </c>
      <c r="H66" s="48">
        <f>B1</f>
        <v>2023</v>
      </c>
      <c r="I66" s="48">
        <f>B2</f>
        <v>2024</v>
      </c>
      <c r="J66" s="48" t="s">
        <v>196</v>
      </c>
      <c r="K66" s="48" t="s">
        <v>186</v>
      </c>
      <c r="L66" s="48" t="s">
        <v>279</v>
      </c>
      <c r="M66" s="48" t="s">
        <v>196</v>
      </c>
      <c r="N66" s="75" t="s">
        <v>196</v>
      </c>
      <c r="O66" s="75" t="s">
        <v>196</v>
      </c>
      <c r="P66" s="48" t="s">
        <v>196</v>
      </c>
      <c r="Q66" s="75" t="s">
        <v>280</v>
      </c>
      <c r="R66" s="78">
        <v>45359</v>
      </c>
      <c r="S66" s="49" t="s">
        <v>130</v>
      </c>
      <c r="T66" s="48" t="s">
        <v>281</v>
      </c>
      <c r="U66" s="49">
        <v>45387</v>
      </c>
      <c r="V66" s="32" t="str">
        <f t="shared" si="2"/>
        <v>C6 ESSER 2023-24</v>
      </c>
    </row>
    <row r="67" spans="1:22" s="19" customFormat="1" ht="15.75" x14ac:dyDescent="0.25">
      <c r="A67" s="48" t="s">
        <v>61</v>
      </c>
      <c r="B67" s="48" t="s">
        <v>63</v>
      </c>
      <c r="C67" s="48" t="str">
        <f t="shared" ref="C67:C81" si="5">$B$4</f>
        <v>SY 24 - 25</v>
      </c>
      <c r="D67" s="48" t="s">
        <v>224</v>
      </c>
      <c r="E67" s="48" t="s">
        <v>65</v>
      </c>
      <c r="F67" s="48" t="s">
        <v>196</v>
      </c>
      <c r="G67" s="48" t="s">
        <v>282</v>
      </c>
      <c r="H67" s="48">
        <f>B1</f>
        <v>2023</v>
      </c>
      <c r="I67" s="48">
        <f>B2</f>
        <v>2024</v>
      </c>
      <c r="J67" s="48" t="s">
        <v>196</v>
      </c>
      <c r="K67" s="48" t="s">
        <v>186</v>
      </c>
      <c r="L67" s="48" t="s">
        <v>283</v>
      </c>
      <c r="M67" s="48" t="s">
        <v>196</v>
      </c>
      <c r="N67" s="75" t="s">
        <v>196</v>
      </c>
      <c r="O67" s="75" t="s">
        <v>196</v>
      </c>
      <c r="P67" s="48" t="s">
        <v>196</v>
      </c>
      <c r="Q67" s="75" t="s">
        <v>280</v>
      </c>
      <c r="R67" s="78">
        <v>45359</v>
      </c>
      <c r="S67" s="49" t="s">
        <v>130</v>
      </c>
      <c r="T67" s="48" t="s">
        <v>281</v>
      </c>
      <c r="U67" s="49">
        <v>45387</v>
      </c>
      <c r="V67" s="32" t="str">
        <f t="shared" si="2"/>
        <v>C6 EANS 2023-24</v>
      </c>
    </row>
    <row r="68" spans="1:22" ht="55.9" customHeight="1" x14ac:dyDescent="0.25">
      <c r="A68" s="48" t="s">
        <v>61</v>
      </c>
      <c r="B68" s="48" t="s">
        <v>63</v>
      </c>
      <c r="C68" s="48" t="str">
        <f t="shared" si="5"/>
        <v>SY 24 - 25</v>
      </c>
      <c r="D68" s="48" t="s">
        <v>224</v>
      </c>
      <c r="E68" s="48" t="s">
        <v>66</v>
      </c>
      <c r="F68" s="48" t="s">
        <v>196</v>
      </c>
      <c r="G68" s="48" t="s">
        <v>284</v>
      </c>
      <c r="H68" s="48">
        <f>B2</f>
        <v>2024</v>
      </c>
      <c r="I68" s="48">
        <f>B3</f>
        <v>2025</v>
      </c>
      <c r="J68" s="48" t="s">
        <v>196</v>
      </c>
      <c r="K68" s="48" t="s">
        <v>285</v>
      </c>
      <c r="L68" s="48" t="s">
        <v>129</v>
      </c>
      <c r="M68" s="48" t="s">
        <v>190</v>
      </c>
      <c r="N68" s="75" t="s">
        <v>196</v>
      </c>
      <c r="O68" s="75" t="s">
        <v>196</v>
      </c>
      <c r="P68" s="48" t="s">
        <v>196</v>
      </c>
      <c r="Q68" s="75" t="s">
        <v>280</v>
      </c>
      <c r="R68" s="78">
        <v>45352</v>
      </c>
      <c r="S68" s="49" t="s">
        <v>130</v>
      </c>
      <c r="T68" s="48" t="s">
        <v>130</v>
      </c>
      <c r="U68" s="49" t="s">
        <v>130</v>
      </c>
      <c r="V68" s="32" t="str">
        <f t="shared" si="2"/>
        <v>C6 PVAAS 2024-25</v>
      </c>
    </row>
    <row r="69" spans="1:22" ht="31.5" x14ac:dyDescent="0.25">
      <c r="A69" s="48" t="s">
        <v>61</v>
      </c>
      <c r="B69" s="48" t="s">
        <v>63</v>
      </c>
      <c r="C69" s="48" t="str">
        <f t="shared" si="5"/>
        <v>SY 24 - 25</v>
      </c>
      <c r="D69" s="48" t="s">
        <v>224</v>
      </c>
      <c r="E69" s="48" t="s">
        <v>67</v>
      </c>
      <c r="F69" s="48" t="s">
        <v>196</v>
      </c>
      <c r="G69" s="48" t="s">
        <v>286</v>
      </c>
      <c r="H69" s="48">
        <f>B2</f>
        <v>2024</v>
      </c>
      <c r="I69" s="48">
        <f>B3</f>
        <v>2025</v>
      </c>
      <c r="J69" s="48" t="s">
        <v>196</v>
      </c>
      <c r="K69" s="48" t="s">
        <v>233</v>
      </c>
      <c r="L69" s="48" t="s">
        <v>124</v>
      </c>
      <c r="M69" s="48" t="s">
        <v>287</v>
      </c>
      <c r="N69" s="75" t="s">
        <v>196</v>
      </c>
      <c r="O69" s="75" t="s">
        <v>196</v>
      </c>
      <c r="P69" s="48" t="s">
        <v>196</v>
      </c>
      <c r="Q69" s="75" t="s">
        <v>280</v>
      </c>
      <c r="R69" s="78">
        <v>45387</v>
      </c>
      <c r="S69" s="49" t="s">
        <v>130</v>
      </c>
      <c r="T69" s="48" t="s">
        <v>360</v>
      </c>
      <c r="U69" s="49">
        <v>45392</v>
      </c>
      <c r="V69" s="32" t="str">
        <f t="shared" si="2"/>
        <v>C6 Safe Schools - Bus 2024-25</v>
      </c>
    </row>
    <row r="70" spans="1:22" ht="30" customHeight="1" x14ac:dyDescent="0.25">
      <c r="A70" s="48" t="s">
        <v>61</v>
      </c>
      <c r="B70" s="48" t="s">
        <v>63</v>
      </c>
      <c r="C70" s="48" t="str">
        <f t="shared" si="5"/>
        <v>SY 24 - 25</v>
      </c>
      <c r="D70" s="48" t="s">
        <v>224</v>
      </c>
      <c r="E70" s="48" t="s">
        <v>361</v>
      </c>
      <c r="F70" s="48" t="s">
        <v>196</v>
      </c>
      <c r="G70" s="48" t="s">
        <v>362</v>
      </c>
      <c r="H70" s="48">
        <f>B2</f>
        <v>2024</v>
      </c>
      <c r="I70" s="48">
        <f>B3</f>
        <v>2025</v>
      </c>
      <c r="J70" s="48" t="s">
        <v>196</v>
      </c>
      <c r="K70" s="48" t="s">
        <v>296</v>
      </c>
      <c r="L70" s="48" t="s">
        <v>124</v>
      </c>
      <c r="M70" s="48" t="s">
        <v>196</v>
      </c>
      <c r="N70" s="75" t="s">
        <v>196</v>
      </c>
      <c r="O70" s="75" t="s">
        <v>196</v>
      </c>
      <c r="P70" s="48" t="s">
        <v>196</v>
      </c>
      <c r="Q70" s="75" t="s">
        <v>280</v>
      </c>
      <c r="R70" s="78">
        <v>45412</v>
      </c>
      <c r="S70" s="49" t="s">
        <v>130</v>
      </c>
      <c r="T70" s="48" t="s">
        <v>363</v>
      </c>
      <c r="U70" s="49">
        <v>45419</v>
      </c>
      <c r="V70" s="32" t="str">
        <f t="shared" si="2"/>
        <v>C6 Keystone Exemption 2024-25</v>
      </c>
    </row>
    <row r="71" spans="1:22" ht="47.25" x14ac:dyDescent="0.25">
      <c r="A71" s="48" t="s">
        <v>61</v>
      </c>
      <c r="B71" s="48" t="s">
        <v>63</v>
      </c>
      <c r="C71" s="48" t="str">
        <f t="shared" si="5"/>
        <v>SY 24 - 25</v>
      </c>
      <c r="D71" s="48" t="s">
        <v>224</v>
      </c>
      <c r="E71" s="48" t="s">
        <v>69</v>
      </c>
      <c r="F71" s="48" t="s">
        <v>196</v>
      </c>
      <c r="G71" s="48" t="s">
        <v>290</v>
      </c>
      <c r="H71" s="48">
        <f>B2</f>
        <v>2024</v>
      </c>
      <c r="I71" s="48">
        <f>B3</f>
        <v>2025</v>
      </c>
      <c r="J71" s="48" t="s">
        <v>196</v>
      </c>
      <c r="K71" s="48" t="s">
        <v>291</v>
      </c>
      <c r="L71" s="48" t="s">
        <v>124</v>
      </c>
      <c r="M71" s="48" t="s">
        <v>196</v>
      </c>
      <c r="N71" s="75" t="s">
        <v>196</v>
      </c>
      <c r="O71" s="75" t="s">
        <v>196</v>
      </c>
      <c r="P71" s="48" t="s">
        <v>196</v>
      </c>
      <c r="Q71" s="78" t="s">
        <v>280</v>
      </c>
      <c r="R71" s="78">
        <v>45450</v>
      </c>
      <c r="S71" s="49" t="s">
        <v>130</v>
      </c>
      <c r="T71" s="48" t="s">
        <v>364</v>
      </c>
      <c r="U71" s="49">
        <v>45457</v>
      </c>
      <c r="V71" s="32" t="str">
        <f t="shared" si="2"/>
        <v>C6 Course/Instructor 2024-25</v>
      </c>
    </row>
    <row r="72" spans="1:22" ht="47.25" x14ac:dyDescent="0.25">
      <c r="A72" s="48" t="s">
        <v>70</v>
      </c>
      <c r="B72" s="48" t="s">
        <v>63</v>
      </c>
      <c r="C72" s="48" t="str">
        <f t="shared" si="5"/>
        <v>SY 24 - 25</v>
      </c>
      <c r="D72" s="48" t="s">
        <v>224</v>
      </c>
      <c r="E72" s="48" t="s">
        <v>71</v>
      </c>
      <c r="F72" s="48" t="s">
        <v>196</v>
      </c>
      <c r="G72" s="48" t="s">
        <v>292</v>
      </c>
      <c r="H72" s="48">
        <f>B2</f>
        <v>2024</v>
      </c>
      <c r="I72" s="48">
        <f>B3</f>
        <v>2025</v>
      </c>
      <c r="J72" s="48" t="s">
        <v>196</v>
      </c>
      <c r="K72" s="48" t="s">
        <v>293</v>
      </c>
      <c r="L72" s="48" t="s">
        <v>124</v>
      </c>
      <c r="M72" s="48" t="s">
        <v>196</v>
      </c>
      <c r="N72" s="75" t="s">
        <v>196</v>
      </c>
      <c r="O72" s="75" t="s">
        <v>196</v>
      </c>
      <c r="P72" s="48" t="s">
        <v>196</v>
      </c>
      <c r="Q72" s="78" t="s">
        <v>280</v>
      </c>
      <c r="R72" s="78">
        <v>45470</v>
      </c>
      <c r="S72" s="49" t="s">
        <v>130</v>
      </c>
      <c r="T72" s="49" t="s">
        <v>365</v>
      </c>
      <c r="U72" s="49">
        <v>45471</v>
      </c>
      <c r="V72" s="32" t="str">
        <f t="shared" si="2"/>
        <v>C6 Non-Cte ICN/WBLE 2024-25</v>
      </c>
    </row>
    <row r="73" spans="1:22" ht="31.5" x14ac:dyDescent="0.25">
      <c r="A73" s="48" t="s">
        <v>61</v>
      </c>
      <c r="B73" s="48" t="s">
        <v>63</v>
      </c>
      <c r="C73" s="48" t="str">
        <f t="shared" si="5"/>
        <v>SY 24 - 25</v>
      </c>
      <c r="D73" s="48" t="s">
        <v>224</v>
      </c>
      <c r="E73" s="48" t="s">
        <v>72</v>
      </c>
      <c r="F73" s="48" t="s">
        <v>196</v>
      </c>
      <c r="G73" s="48" t="s">
        <v>295</v>
      </c>
      <c r="H73" s="48">
        <f>B2</f>
        <v>2024</v>
      </c>
      <c r="I73" s="48">
        <f>B3</f>
        <v>2025</v>
      </c>
      <c r="J73" s="48" t="s">
        <v>196</v>
      </c>
      <c r="K73" s="48" t="s">
        <v>296</v>
      </c>
      <c r="L73" s="48" t="s">
        <v>124</v>
      </c>
      <c r="M73" s="48" t="s">
        <v>196</v>
      </c>
      <c r="N73" s="75" t="s">
        <v>196</v>
      </c>
      <c r="O73" s="75" t="s">
        <v>196</v>
      </c>
      <c r="P73" s="48" t="s">
        <v>196</v>
      </c>
      <c r="Q73" s="78" t="s">
        <v>280</v>
      </c>
      <c r="R73" s="78">
        <v>45470</v>
      </c>
      <c r="S73" s="49" t="s">
        <v>130</v>
      </c>
      <c r="T73" s="49" t="s">
        <v>365</v>
      </c>
      <c r="U73" s="49">
        <v>45471</v>
      </c>
      <c r="V73" s="32" t="str">
        <f t="shared" si="2"/>
        <v>C6 Career Standards 2024-25</v>
      </c>
    </row>
    <row r="74" spans="1:22" ht="31.5" x14ac:dyDescent="0.25">
      <c r="A74" s="48" t="s">
        <v>61</v>
      </c>
      <c r="B74" s="48" t="s">
        <v>63</v>
      </c>
      <c r="C74" s="48" t="str">
        <f t="shared" si="5"/>
        <v>SY 24 - 25</v>
      </c>
      <c r="D74" s="48" t="s">
        <v>224</v>
      </c>
      <c r="E74" s="48" t="s">
        <v>73</v>
      </c>
      <c r="F74" s="48" t="s">
        <v>196</v>
      </c>
      <c r="G74" s="48" t="s">
        <v>297</v>
      </c>
      <c r="H74" s="48">
        <f>B2</f>
        <v>2024</v>
      </c>
      <c r="I74" s="48">
        <f>B3</f>
        <v>2025</v>
      </c>
      <c r="J74" s="48" t="s">
        <v>196</v>
      </c>
      <c r="K74" s="48" t="s">
        <v>298</v>
      </c>
      <c r="L74" s="48" t="s">
        <v>129</v>
      </c>
      <c r="M74" s="48" t="s">
        <v>196</v>
      </c>
      <c r="N74" s="75" t="s">
        <v>196</v>
      </c>
      <c r="O74" s="75" t="s">
        <v>196</v>
      </c>
      <c r="P74" s="48" t="s">
        <v>196</v>
      </c>
      <c r="Q74" s="78" t="s">
        <v>280</v>
      </c>
      <c r="R74" s="78">
        <v>45470</v>
      </c>
      <c r="S74" s="49" t="s">
        <v>130</v>
      </c>
      <c r="T74" s="49" t="s">
        <v>365</v>
      </c>
      <c r="U74" s="49">
        <v>45471</v>
      </c>
      <c r="V74" s="32" t="str">
        <f t="shared" si="2"/>
        <v>C6 Local Assess Early Ind 2024-25</v>
      </c>
    </row>
    <row r="75" spans="1:22" ht="47.25" x14ac:dyDescent="0.25">
      <c r="A75" s="48" t="s">
        <v>61</v>
      </c>
      <c r="B75" s="48" t="s">
        <v>63</v>
      </c>
      <c r="C75" s="48" t="str">
        <f t="shared" si="5"/>
        <v>SY 24 - 25</v>
      </c>
      <c r="D75" s="48" t="s">
        <v>224</v>
      </c>
      <c r="E75" s="48" t="s">
        <v>74</v>
      </c>
      <c r="F75" s="48" t="s">
        <v>196</v>
      </c>
      <c r="G75" s="48" t="s">
        <v>300</v>
      </c>
      <c r="H75" s="48">
        <f>B2</f>
        <v>2024</v>
      </c>
      <c r="I75" s="48">
        <f>B3</f>
        <v>2025</v>
      </c>
      <c r="J75" s="48" t="s">
        <v>196</v>
      </c>
      <c r="K75" s="48" t="s">
        <v>301</v>
      </c>
      <c r="L75" s="48" t="s">
        <v>129</v>
      </c>
      <c r="M75" s="48" t="s">
        <v>196</v>
      </c>
      <c r="N75" s="75" t="s">
        <v>196</v>
      </c>
      <c r="O75" s="75" t="s">
        <v>196</v>
      </c>
      <c r="P75" s="48" t="s">
        <v>196</v>
      </c>
      <c r="Q75" s="78" t="s">
        <v>280</v>
      </c>
      <c r="R75" s="78">
        <v>45470</v>
      </c>
      <c r="S75" s="49" t="s">
        <v>130</v>
      </c>
      <c r="T75" s="49" t="s">
        <v>365</v>
      </c>
      <c r="U75" s="49" t="s">
        <v>130</v>
      </c>
      <c r="V75" s="32" t="str">
        <f t="shared" si="2"/>
        <v>C6 Staff Updates 2024-25</v>
      </c>
    </row>
    <row r="76" spans="1:22" ht="31.5" x14ac:dyDescent="0.25">
      <c r="A76" s="48" t="s">
        <v>61</v>
      </c>
      <c r="B76" s="48" t="s">
        <v>63</v>
      </c>
      <c r="C76" s="48" t="str">
        <f t="shared" si="5"/>
        <v>SY 24 - 25</v>
      </c>
      <c r="D76" s="48" t="s">
        <v>224</v>
      </c>
      <c r="E76" s="48" t="s">
        <v>74</v>
      </c>
      <c r="F76" s="48" t="s">
        <v>196</v>
      </c>
      <c r="G76" s="48" t="s">
        <v>126</v>
      </c>
      <c r="H76" s="48">
        <f>B2</f>
        <v>2024</v>
      </c>
      <c r="I76" s="48">
        <f>B3</f>
        <v>2025</v>
      </c>
      <c r="J76" s="48" t="s">
        <v>196</v>
      </c>
      <c r="K76" s="48" t="s">
        <v>255</v>
      </c>
      <c r="L76" s="48" t="s">
        <v>129</v>
      </c>
      <c r="M76" s="48" t="s">
        <v>196</v>
      </c>
      <c r="N76" s="75" t="s">
        <v>196</v>
      </c>
      <c r="O76" s="75" t="s">
        <v>196</v>
      </c>
      <c r="P76" s="48" t="s">
        <v>196</v>
      </c>
      <c r="Q76" s="78" t="s">
        <v>280</v>
      </c>
      <c r="R76" s="78">
        <v>45470</v>
      </c>
      <c r="S76" s="49" t="s">
        <v>130</v>
      </c>
      <c r="T76" s="49" t="s">
        <v>365</v>
      </c>
      <c r="U76" s="49" t="s">
        <v>256</v>
      </c>
      <c r="V76" s="32" t="str">
        <f t="shared" si="2"/>
        <v>C6 Staff Updates 2024-25</v>
      </c>
    </row>
    <row r="77" spans="1:22" ht="31.5" x14ac:dyDescent="0.25">
      <c r="A77" s="48" t="s">
        <v>61</v>
      </c>
      <c r="B77" s="48" t="s">
        <v>63</v>
      </c>
      <c r="C77" s="48" t="str">
        <f t="shared" si="5"/>
        <v>SY 24 - 25</v>
      </c>
      <c r="D77" s="48" t="s">
        <v>224</v>
      </c>
      <c r="E77" s="48" t="s">
        <v>75</v>
      </c>
      <c r="F77" s="48" t="s">
        <v>196</v>
      </c>
      <c r="G77" s="48" t="s">
        <v>303</v>
      </c>
      <c r="H77" s="48">
        <f>B2</f>
        <v>2024</v>
      </c>
      <c r="I77" s="48">
        <f>B3</f>
        <v>2025</v>
      </c>
      <c r="J77" s="48" t="s">
        <v>196</v>
      </c>
      <c r="K77" s="48" t="s">
        <v>304</v>
      </c>
      <c r="L77" s="48" t="s">
        <v>129</v>
      </c>
      <c r="M77" s="48" t="s">
        <v>196</v>
      </c>
      <c r="N77" s="75" t="s">
        <v>196</v>
      </c>
      <c r="O77" s="75" t="s">
        <v>196</v>
      </c>
      <c r="P77" s="48" t="s">
        <v>196</v>
      </c>
      <c r="Q77" s="78" t="s">
        <v>280</v>
      </c>
      <c r="R77" s="78">
        <v>45470</v>
      </c>
      <c r="S77" s="49" t="s">
        <v>130</v>
      </c>
      <c r="T77" s="49" t="s">
        <v>366</v>
      </c>
      <c r="U77" s="49" t="s">
        <v>130</v>
      </c>
      <c r="V77" s="32" t="str">
        <f t="shared" si="2"/>
        <v>C6 Local Assess Analytics 2024-25</v>
      </c>
    </row>
    <row r="78" spans="1:22" ht="94.5" x14ac:dyDescent="0.25">
      <c r="A78" s="48" t="s">
        <v>61</v>
      </c>
      <c r="B78" s="48" t="s">
        <v>63</v>
      </c>
      <c r="C78" s="48" t="str">
        <f t="shared" si="5"/>
        <v>SY 24 - 25</v>
      </c>
      <c r="D78" s="48" t="s">
        <v>224</v>
      </c>
      <c r="E78" s="48" t="s">
        <v>76</v>
      </c>
      <c r="F78" s="48" t="s">
        <v>196</v>
      </c>
      <c r="G78" s="48" t="s">
        <v>305</v>
      </c>
      <c r="H78" s="48">
        <f>B2</f>
        <v>2024</v>
      </c>
      <c r="I78" s="48">
        <f>B3</f>
        <v>2025</v>
      </c>
      <c r="J78" s="48" t="s">
        <v>196</v>
      </c>
      <c r="K78" s="48" t="s">
        <v>306</v>
      </c>
      <c r="L78" s="48" t="s">
        <v>307</v>
      </c>
      <c r="M78" s="48" t="s">
        <v>196</v>
      </c>
      <c r="N78" s="75" t="s">
        <v>196</v>
      </c>
      <c r="O78" s="75" t="s">
        <v>196</v>
      </c>
      <c r="P78" s="48" t="s">
        <v>196</v>
      </c>
      <c r="Q78" s="78" t="s">
        <v>280</v>
      </c>
      <c r="R78" s="78">
        <v>45504</v>
      </c>
      <c r="S78" s="49" t="s">
        <v>130</v>
      </c>
      <c r="T78" s="49" t="s">
        <v>367</v>
      </c>
      <c r="U78" s="49" t="s">
        <v>130</v>
      </c>
      <c r="V78" s="32" t="str">
        <f t="shared" ref="V78:V81" si="6">E78</f>
        <v>C6 Student Updates 2024-25</v>
      </c>
    </row>
    <row r="79" spans="1:22" ht="110.25" x14ac:dyDescent="0.25">
      <c r="A79" s="48" t="s">
        <v>61</v>
      </c>
      <c r="B79" s="48" t="s">
        <v>63</v>
      </c>
      <c r="C79" s="48" t="str">
        <f t="shared" si="5"/>
        <v>SY 24 - 25</v>
      </c>
      <c r="D79" s="48" t="s">
        <v>224</v>
      </c>
      <c r="E79" s="55" t="s">
        <v>78</v>
      </c>
      <c r="F79" s="48" t="s">
        <v>196</v>
      </c>
      <c r="G79" s="55" t="s">
        <v>308</v>
      </c>
      <c r="H79" s="48">
        <f>B2</f>
        <v>2024</v>
      </c>
      <c r="I79" s="48">
        <f>B3</f>
        <v>2025</v>
      </c>
      <c r="J79" s="48" t="s">
        <v>196</v>
      </c>
      <c r="K79" s="48" t="s">
        <v>233</v>
      </c>
      <c r="L79" s="48" t="s">
        <v>124</v>
      </c>
      <c r="M79" s="48" t="s">
        <v>368</v>
      </c>
      <c r="N79" s="75" t="s">
        <v>196</v>
      </c>
      <c r="O79" s="75" t="s">
        <v>196</v>
      </c>
      <c r="P79" s="48" t="s">
        <v>196</v>
      </c>
      <c r="Q79" s="78" t="s">
        <v>280</v>
      </c>
      <c r="R79" s="78">
        <v>45504</v>
      </c>
      <c r="S79" s="49" t="s">
        <v>130</v>
      </c>
      <c r="T79" s="49" t="s">
        <v>367</v>
      </c>
      <c r="U79" s="49">
        <v>45504</v>
      </c>
      <c r="V79" s="32" t="str">
        <f t="shared" si="6"/>
        <v>C6 Safe Schools - Fire/Sec 2024-25</v>
      </c>
    </row>
    <row r="80" spans="1:22" ht="226.15" customHeight="1" x14ac:dyDescent="0.25">
      <c r="A80" s="48" t="s">
        <v>61</v>
      </c>
      <c r="B80" s="48" t="s">
        <v>63</v>
      </c>
      <c r="C80" s="48" t="str">
        <f t="shared" si="5"/>
        <v>SY 24 - 25</v>
      </c>
      <c r="D80" s="48" t="s">
        <v>224</v>
      </c>
      <c r="E80" s="48" t="s">
        <v>79</v>
      </c>
      <c r="F80" s="48" t="s">
        <v>196</v>
      </c>
      <c r="G80" s="48" t="s">
        <v>309</v>
      </c>
      <c r="H80" s="48">
        <f>B2</f>
        <v>2024</v>
      </c>
      <c r="I80" s="48">
        <f>B3</f>
        <v>2025</v>
      </c>
      <c r="J80" s="48" t="s">
        <v>196</v>
      </c>
      <c r="K80" s="48" t="s">
        <v>369</v>
      </c>
      <c r="L80" s="48" t="s">
        <v>124</v>
      </c>
      <c r="M80" s="48" t="s">
        <v>287</v>
      </c>
      <c r="N80" s="75" t="s">
        <v>196</v>
      </c>
      <c r="O80" s="75" t="s">
        <v>196</v>
      </c>
      <c r="P80" s="48" t="s">
        <v>196</v>
      </c>
      <c r="Q80" s="78" t="s">
        <v>280</v>
      </c>
      <c r="R80" s="78">
        <v>45504</v>
      </c>
      <c r="S80" s="49" t="s">
        <v>130</v>
      </c>
      <c r="T80" s="49" t="s">
        <v>367</v>
      </c>
      <c r="U80" s="49">
        <v>45504</v>
      </c>
      <c r="V80" s="32" t="str">
        <f t="shared" si="6"/>
        <v>C6 Safe Schools 2024-25</v>
      </c>
    </row>
    <row r="81" spans="1:22" ht="94.5" x14ac:dyDescent="0.25">
      <c r="A81" s="48" t="s">
        <v>61</v>
      </c>
      <c r="B81" s="48" t="s">
        <v>63</v>
      </c>
      <c r="C81" s="48" t="str">
        <f t="shared" si="5"/>
        <v>SY 24 - 25</v>
      </c>
      <c r="D81" s="48" t="s">
        <v>224</v>
      </c>
      <c r="E81" s="48" t="s">
        <v>80</v>
      </c>
      <c r="F81" s="48" t="s">
        <v>196</v>
      </c>
      <c r="G81" s="48" t="s">
        <v>313</v>
      </c>
      <c r="H81" s="48">
        <f>B2</f>
        <v>2024</v>
      </c>
      <c r="I81" s="48">
        <f>B3</f>
        <v>2025</v>
      </c>
      <c r="J81" s="48" t="s">
        <v>196</v>
      </c>
      <c r="K81" s="48" t="s">
        <v>233</v>
      </c>
      <c r="L81" s="48" t="s">
        <v>124</v>
      </c>
      <c r="M81" s="48" t="s">
        <v>314</v>
      </c>
      <c r="N81" s="75" t="s">
        <v>196</v>
      </c>
      <c r="O81" s="75" t="s">
        <v>196</v>
      </c>
      <c r="P81" s="48" t="s">
        <v>196</v>
      </c>
      <c r="Q81" s="78" t="s">
        <v>280</v>
      </c>
      <c r="R81" s="78">
        <v>45504</v>
      </c>
      <c r="S81" s="49" t="s">
        <v>130</v>
      </c>
      <c r="T81" s="49" t="s">
        <v>367</v>
      </c>
      <c r="U81" s="52" t="s">
        <v>315</v>
      </c>
      <c r="V81" s="32" t="str">
        <f t="shared" si="6"/>
        <v>C6 Safe Schools - AED 2024-25</v>
      </c>
    </row>
    <row r="82" spans="1:22" x14ac:dyDescent="0.25">
      <c r="E82" s="18"/>
      <c r="F82" s="18"/>
      <c r="G82" s="18"/>
      <c r="H82" s="21"/>
      <c r="M82" s="28"/>
      <c r="N82" s="28"/>
      <c r="O82" s="28"/>
      <c r="P82" s="28"/>
      <c r="Q82" s="28"/>
      <c r="R82" s="28"/>
      <c r="S82" s="27"/>
      <c r="T82" s="28"/>
      <c r="U82" s="29"/>
      <c r="V82" s="18"/>
    </row>
    <row r="116" spans="1:23" s="21" customFormat="1" x14ac:dyDescent="0.25">
      <c r="A116" s="26"/>
      <c r="B116" s="26"/>
      <c r="C116" s="26"/>
      <c r="D116" s="26"/>
      <c r="E116" s="19"/>
      <c r="F116" s="19"/>
      <c r="G116" s="19"/>
      <c r="I116" s="19"/>
      <c r="J116" s="19"/>
      <c r="K116" s="19"/>
      <c r="L116" s="19"/>
      <c r="M116" s="20"/>
      <c r="N116" s="20"/>
      <c r="O116" s="20"/>
      <c r="P116" s="20"/>
      <c r="Q116" s="20"/>
      <c r="R116" s="27"/>
      <c r="S116" s="27"/>
      <c r="U116" s="17"/>
      <c r="V116" s="19"/>
      <c r="W116" s="15"/>
    </row>
  </sheetData>
  <mergeCells count="24">
    <mergeCell ref="V11:V12"/>
    <mergeCell ref="D1:J2"/>
    <mergeCell ref="G11:G12"/>
    <mergeCell ref="H11:H12"/>
    <mergeCell ref="I11:I12"/>
    <mergeCell ref="J11:J12"/>
    <mergeCell ref="A5:U5"/>
    <mergeCell ref="A6:E8"/>
    <mergeCell ref="F6:G6"/>
    <mergeCell ref="M6:N6"/>
    <mergeCell ref="O6:U8"/>
    <mergeCell ref="F7:G7"/>
    <mergeCell ref="M11:M12"/>
    <mergeCell ref="N11:N12"/>
    <mergeCell ref="O11:O12"/>
    <mergeCell ref="P11:P12"/>
    <mergeCell ref="K11:K12"/>
    <mergeCell ref="L11:L12"/>
    <mergeCell ref="A9:D9"/>
    <mergeCell ref="A10:D10"/>
    <mergeCell ref="A11:C11"/>
    <mergeCell ref="D11:D12"/>
    <mergeCell ref="E11:E12"/>
    <mergeCell ref="F11:F12"/>
  </mergeCells>
  <printOptions gridLines="1"/>
  <pageMargins left="0.25" right="0.25" top="0.75" bottom="0.75" header="0.3" footer="0.3"/>
  <pageSetup paperSize="5" scale="26" fitToHeight="0" orientation="landscape" r:id="rId1"/>
  <headerFooter>
    <oddFooter>&amp;C&amp;P of &amp;N&amp;RDate Printed -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2a2d9ea174ca71e18204fe09cb4b5ba8">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1e1d1e180fd2d7c84c724596e328884d"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a7af8e22-4aad-4637-bdfe-8881feb25ebc">
      <UserInfo>
        <DisplayName/>
        <AccountId xsi:nil="true"/>
        <AccountType/>
      </UserInfo>
    </SharedWithUsers>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DAA1FF-E66D-49B8-9AD9-EAAE0AE1F8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af8e22-4aad-4637-bdfe-8881feb25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A1B4CB-B294-4294-9BE1-090E18477D85}">
  <ds:schemaRef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schemas.microsoft.com/office/2006/documentManagement/types"/>
    <ds:schemaRef ds:uri="http://purl.org/dc/terms/"/>
    <ds:schemaRef ds:uri="http://schemas.openxmlformats.org/package/2006/metadata/core-properties"/>
    <ds:schemaRef ds:uri="a7af8e22-4aad-4637-bdfe-8881feb25ebc"/>
    <ds:schemaRef ds:uri="http://www.w3.org/XML/1998/namespace"/>
  </ds:schemaRefs>
</ds:datastoreItem>
</file>

<file path=customXml/itemProps3.xml><?xml version="1.0" encoding="utf-8"?>
<ds:datastoreItem xmlns:ds="http://schemas.openxmlformats.org/officeDocument/2006/customXml" ds:itemID="{D33EA7F7-9898-4210-AD73-57D8D5B172B6}">
  <ds:schemaRefs>
    <ds:schemaRef ds:uri="http://schemas.microsoft.com/office/2006/metadata/longProperties"/>
  </ds:schemaRefs>
</ds:datastoreItem>
</file>

<file path=customXml/itemProps4.xml><?xml version="1.0" encoding="utf-8"?>
<ds:datastoreItem xmlns:ds="http://schemas.openxmlformats.org/officeDocument/2006/customXml" ds:itemID="{49B2C5A0-86D1-40EB-89DD-2143C7B981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About</vt:lpstr>
      <vt:lpstr>Change Log</vt:lpstr>
      <vt:lpstr>Months</vt:lpstr>
      <vt:lpstr>Full List for Dashboard</vt:lpstr>
      <vt:lpstr>New SY MASTER</vt:lpstr>
      <vt:lpstr>Dashboard</vt:lpstr>
      <vt:lpstr>Collection Details Calendar</vt:lpstr>
      <vt:lpstr>ACS Summary</vt:lpstr>
      <vt:lpstr>Crosscheck</vt:lpstr>
      <vt:lpstr>Internal Snapshots</vt:lpstr>
      <vt:lpstr>Executive Summary</vt:lpstr>
      <vt:lpstr>Prior PIMS Refresh</vt:lpstr>
      <vt:lpstr>New PIMS Refresh Schedule</vt:lpstr>
      <vt:lpstr>Prior SY Master</vt:lpstr>
      <vt:lpstr>'Collection Details Calendar'!Print_Area</vt:lpstr>
      <vt:lpstr>'Executive Summary'!Print_Area</vt:lpstr>
      <vt:lpstr>'ACS Summary'!Print_Titles</vt:lpstr>
      <vt:lpstr>'Collection Details Calendar'!Print_Titles</vt:lpstr>
      <vt:lpstr>'Executive Summary'!Print_Titles</vt:lpstr>
      <vt:lpstr>'Internal Snapshots'!Print_Titles</vt:lpstr>
      <vt:lpstr>'New SY MASTER'!Print_Titles</vt:lpstr>
      <vt:lpstr>'Prior SY Master'!Print_Titles</vt:lpstr>
    </vt:vector>
  </TitlesOfParts>
  <Manager/>
  <Company>PA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ElementarySecondary Data Collection Calendar 2025-26</dc:title>
  <dc:subject/>
  <dc:creator>Kayla Lowrie</dc:creator>
  <cp:keywords/>
  <dc:description/>
  <cp:lastModifiedBy>Heimbach, Bunne</cp:lastModifiedBy>
  <cp:revision/>
  <cp:lastPrinted>2025-07-30T16:21:17Z</cp:lastPrinted>
  <dcterms:created xsi:type="dcterms:W3CDTF">2014-07-10T02:18:51Z</dcterms:created>
  <dcterms:modified xsi:type="dcterms:W3CDTF">2025-07-31T18:52:34Z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1403800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Category">
    <vt:lpwstr/>
  </property>
  <property fmtid="{D5CDD505-2E9C-101B-9397-08002B2CF9AE}" pid="9" name="display_urn:schemas-microsoft-com:office:office#Editor">
    <vt:lpwstr>System Account</vt:lpwstr>
  </property>
  <property fmtid="{D5CDD505-2E9C-101B-9397-08002B2CF9AE}" pid="10" name="display_urn:schemas-microsoft-com:office:office#Author">
    <vt:lpwstr>System Account</vt:lpwstr>
  </property>
  <property fmtid="{D5CDD505-2E9C-101B-9397-08002B2CF9AE}" pid="11" name="MediaServiceImageTags">
    <vt:lpwstr/>
  </property>
</Properties>
</file>