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defaultThemeVersion="124226"/>
  <mc:AlternateContent xmlns:mc="http://schemas.openxmlformats.org/markup-compatibility/2006">
    <mc:Choice Requires="x15">
      <x15ac:absPath xmlns:x15ac="http://schemas.microsoft.com/office/spreadsheetml/2010/11/ac" url="U:\PIMS Manuals and Calendars\2024-2025 Calendars\"/>
    </mc:Choice>
  </mc:AlternateContent>
  <xr:revisionPtr revIDLastSave="0" documentId="13_ncr:1_{9414D6C5-9C1A-4EB3-A8AE-FA4D897BC3F0}" xr6:coauthVersionLast="47" xr6:coauthVersionMax="47" xr10:uidLastSave="{00000000-0000-0000-0000-000000000000}"/>
  <bookViews>
    <workbookView xWindow="-108" yWindow="-108" windowWidth="23256" windowHeight="12456" tabRatio="756" xr2:uid="{00000000-000D-0000-FFFF-FFFF00000000}"/>
  </bookViews>
  <sheets>
    <sheet name="PIMS Calendar" sheetId="11" r:id="rId1"/>
    <sheet name="Change Log" sheetId="8" r:id="rId2"/>
    <sheet name="Executive Summary" sheetId="4" r:id="rId3"/>
    <sheet name="Internal Snapshots" sheetId="10" r:id="rId4"/>
    <sheet name="ACS Summary" sheetId="5" r:id="rId5"/>
    <sheet name="Prior PIMS Refresh" sheetId="16" state="hidden" r:id="rId6"/>
    <sheet name="New PIMS Refresh Schedule" sheetId="6" r:id="rId7"/>
    <sheet name="PIMS Dates (only)" sheetId="7" r:id="rId8"/>
    <sheet name="New SY MASTER" sheetId="12" state="hidden" r:id="rId9"/>
    <sheet name="Prior SY Master" sheetId="15" state="hidden" r:id="rId10"/>
  </sheets>
  <definedNames>
    <definedName name="_xlnm._FilterDatabase" localSheetId="8" hidden="1">'New SY MASTER'!$A$12:$X$86</definedName>
    <definedName name="_xlnm._FilterDatabase" localSheetId="0" hidden="1">'PIMS Calendar'!$A$10:$O$11</definedName>
    <definedName name="_xlnm._FilterDatabase" localSheetId="7" hidden="1">'PIMS Dates (only)'!$A$3:$M$3</definedName>
    <definedName name="_xlnm.Print_Area" localSheetId="2">'Executive Summary'!$A$1:$M$118</definedName>
    <definedName name="_xlnm.Print_Titles" localSheetId="2">'Executive Summary'!$1:$4</definedName>
    <definedName name="_xlnm.Print_Titles" localSheetId="3">'Internal Snapshots'!$1:$3</definedName>
    <definedName name="_xlnm.Print_Titles" localSheetId="8">'New SY MASTER'!$5:$12</definedName>
    <definedName name="_xlnm.Print_Titles" localSheetId="0">'PIMS Calendar'!$5:$11</definedName>
    <definedName name="_xlnm.Print_Titles" localSheetId="7">'PIMS Dates (only)'!$1:$3</definedName>
    <definedName name="_xlnm.Print_Titles" localSheetId="9">'Prior SY Master'!$5:$12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5" l="1"/>
  <c r="G23" i="5" l="1"/>
  <c r="H22" i="5"/>
  <c r="I22" i="5"/>
  <c r="G25" i="5"/>
  <c r="D11" i="10"/>
  <c r="H7" i="10"/>
  <c r="D34" i="10"/>
  <c r="A16" i="7"/>
  <c r="B16" i="7"/>
  <c r="I113" i="4"/>
  <c r="A64" i="7"/>
  <c r="A63" i="7"/>
  <c r="A59" i="7"/>
  <c r="A58" i="7"/>
  <c r="A57" i="7"/>
  <c r="A55" i="7"/>
  <c r="A56" i="7"/>
  <c r="A18" i="7"/>
  <c r="A19" i="7"/>
  <c r="A20" i="7"/>
  <c r="G15" i="5"/>
  <c r="G13" i="5"/>
  <c r="J97" i="4"/>
  <c r="I97" i="4"/>
  <c r="H97" i="4"/>
  <c r="G97" i="4"/>
  <c r="E51" i="11"/>
  <c r="G14" i="11"/>
  <c r="F51" i="11" l="1"/>
  <c r="I51" i="11"/>
  <c r="O51" i="11"/>
  <c r="M63" i="7" s="1"/>
  <c r="H7" i="5"/>
  <c r="H14" i="5"/>
  <c r="H17" i="5"/>
  <c r="H18" i="5"/>
  <c r="H16" i="5"/>
  <c r="H26" i="5"/>
  <c r="H27" i="5"/>
  <c r="H28" i="5"/>
  <c r="H29" i="5"/>
  <c r="H30" i="5"/>
  <c r="H31" i="5"/>
  <c r="H25" i="5"/>
  <c r="H38" i="5"/>
  <c r="I23" i="5"/>
  <c r="H23" i="5"/>
  <c r="I42" i="5"/>
  <c r="I41" i="5"/>
  <c r="I5" i="5"/>
  <c r="I38" i="5" l="1"/>
  <c r="I31" i="5"/>
  <c r="I28" i="5"/>
  <c r="I29" i="5"/>
  <c r="I30" i="5"/>
  <c r="I26" i="5"/>
  <c r="I27" i="5"/>
  <c r="I25" i="5"/>
  <c r="I18" i="5"/>
  <c r="I17" i="5" l="1"/>
  <c r="I16" i="5"/>
  <c r="I14" i="5"/>
  <c r="I15" i="5"/>
  <c r="I11" i="5"/>
  <c r="I12" i="5"/>
  <c r="I13" i="5"/>
  <c r="I8" i="5"/>
  <c r="I9" i="5"/>
  <c r="I10" i="5"/>
  <c r="I7" i="5"/>
  <c r="I6" i="5"/>
  <c r="I4" i="5"/>
  <c r="B5" i="5"/>
  <c r="B8" i="5"/>
  <c r="B4" i="5"/>
  <c r="C50" i="7"/>
  <c r="A38" i="7"/>
  <c r="A39" i="7"/>
  <c r="C38" i="7"/>
  <c r="B34" i="7"/>
  <c r="B18" i="7"/>
  <c r="D22" i="10"/>
  <c r="B41" i="7" s="1"/>
  <c r="E6" i="7" l="1"/>
  <c r="J108" i="4"/>
  <c r="J109" i="4"/>
  <c r="J110" i="4"/>
  <c r="J111" i="4"/>
  <c r="J112" i="4"/>
  <c r="J113" i="4"/>
  <c r="J114" i="4"/>
  <c r="J115" i="4"/>
  <c r="J116" i="4"/>
  <c r="J117" i="4"/>
  <c r="J86" i="4"/>
  <c r="J87" i="4"/>
  <c r="J88" i="4"/>
  <c r="J89" i="4"/>
  <c r="J90" i="4"/>
  <c r="J91" i="4"/>
  <c r="J92" i="4"/>
  <c r="J93" i="4"/>
  <c r="J94" i="4"/>
  <c r="J95" i="4"/>
  <c r="J96" i="4"/>
  <c r="J98" i="4"/>
  <c r="J99" i="4"/>
  <c r="J100" i="4"/>
  <c r="J101" i="4"/>
  <c r="J102" i="4"/>
  <c r="J103" i="4"/>
  <c r="J104" i="4"/>
  <c r="F108" i="4" l="1"/>
  <c r="F109" i="4"/>
  <c r="F110" i="4"/>
  <c r="F111" i="4"/>
  <c r="F112" i="4"/>
  <c r="F113" i="4"/>
  <c r="F114" i="4"/>
  <c r="F115" i="4"/>
  <c r="F116" i="4"/>
  <c r="F117" i="4"/>
  <c r="F107" i="4"/>
  <c r="F99" i="4"/>
  <c r="F100" i="4"/>
  <c r="F101" i="4"/>
  <c r="F102" i="4"/>
  <c r="F103" i="4"/>
  <c r="F104" i="4"/>
  <c r="F98" i="4"/>
  <c r="F91" i="4"/>
  <c r="F92" i="4"/>
  <c r="F93" i="4"/>
  <c r="F94" i="4"/>
  <c r="F96" i="4"/>
  <c r="F86" i="4"/>
  <c r="F88" i="4"/>
  <c r="F65" i="4"/>
  <c r="F69" i="4"/>
  <c r="F70" i="4"/>
  <c r="F73" i="4"/>
  <c r="F74" i="4"/>
  <c r="F75" i="4"/>
  <c r="F76" i="4"/>
  <c r="F77" i="4"/>
  <c r="F78" i="4"/>
  <c r="F79" i="4"/>
  <c r="F80" i="4"/>
  <c r="F81" i="4"/>
  <c r="F82" i="4"/>
  <c r="F64" i="4"/>
  <c r="F56" i="4"/>
  <c r="F57" i="4"/>
  <c r="F58" i="4"/>
  <c r="F59" i="4"/>
  <c r="F48" i="4"/>
  <c r="F49" i="4"/>
  <c r="F47" i="4"/>
  <c r="F34" i="4"/>
  <c r="F24" i="4"/>
  <c r="F25" i="4"/>
  <c r="F26" i="4"/>
  <c r="F27" i="4"/>
  <c r="F28" i="4"/>
  <c r="F23" i="4"/>
  <c r="F21" i="4"/>
  <c r="F11" i="4"/>
  <c r="F12" i="4"/>
  <c r="F13" i="4"/>
  <c r="F14" i="4"/>
  <c r="E108" i="4"/>
  <c r="E109" i="4"/>
  <c r="E110" i="4"/>
  <c r="E111" i="4"/>
  <c r="E112" i="4"/>
  <c r="E113" i="4"/>
  <c r="E114" i="4"/>
  <c r="E115" i="4"/>
  <c r="E116" i="4"/>
  <c r="E117" i="4"/>
  <c r="E107" i="4"/>
  <c r="E99" i="4"/>
  <c r="E100" i="4"/>
  <c r="E101" i="4"/>
  <c r="E102" i="4"/>
  <c r="E103" i="4"/>
  <c r="E104" i="4"/>
  <c r="E98" i="4"/>
  <c r="E91" i="4"/>
  <c r="E92" i="4"/>
  <c r="E93" i="4"/>
  <c r="E94" i="4"/>
  <c r="E96" i="4"/>
  <c r="E86" i="4"/>
  <c r="E88" i="4"/>
  <c r="E65" i="4"/>
  <c r="E69" i="4"/>
  <c r="E70" i="4"/>
  <c r="E73" i="4"/>
  <c r="E74" i="4"/>
  <c r="E75" i="4"/>
  <c r="E76" i="4"/>
  <c r="E77" i="4"/>
  <c r="E78" i="4"/>
  <c r="E79" i="4"/>
  <c r="E80" i="4"/>
  <c r="E81" i="4"/>
  <c r="E82" i="4"/>
  <c r="E56" i="4"/>
  <c r="E57" i="4"/>
  <c r="E58" i="4"/>
  <c r="E59" i="4"/>
  <c r="E48" i="4"/>
  <c r="E49" i="4"/>
  <c r="E47" i="4"/>
  <c r="E34" i="4"/>
  <c r="E24" i="4"/>
  <c r="E25" i="4"/>
  <c r="E26" i="4"/>
  <c r="E27" i="4"/>
  <c r="E28" i="4"/>
  <c r="E23" i="4"/>
  <c r="E21" i="4"/>
  <c r="E11" i="4"/>
  <c r="E12" i="4"/>
  <c r="E13" i="4"/>
  <c r="E14" i="4"/>
  <c r="B12" i="7"/>
  <c r="A27" i="7"/>
  <c r="A12" i="7"/>
  <c r="K64" i="4"/>
  <c r="J64" i="4"/>
  <c r="I64" i="4"/>
  <c r="H64" i="4"/>
  <c r="G64" i="4"/>
  <c r="E64" i="4"/>
  <c r="D64" i="4"/>
  <c r="O37" i="11"/>
  <c r="M12" i="7" s="1"/>
  <c r="N37" i="11"/>
  <c r="L12" i="7" s="1"/>
  <c r="M37" i="11"/>
  <c r="K12" i="7" s="1"/>
  <c r="L37" i="11"/>
  <c r="J12" i="7" s="1"/>
  <c r="K37" i="11"/>
  <c r="I12" i="7" s="1"/>
  <c r="J37" i="11"/>
  <c r="H12" i="7" s="1"/>
  <c r="I37" i="11"/>
  <c r="G12" i="7" s="1"/>
  <c r="H37" i="11"/>
  <c r="F12" i="7" s="1"/>
  <c r="G37" i="11"/>
  <c r="E12" i="7" s="1"/>
  <c r="F37" i="11"/>
  <c r="D12" i="7" s="1"/>
  <c r="E37" i="11"/>
  <c r="C12" i="7" s="1"/>
  <c r="G7" i="5"/>
  <c r="B6" i="5"/>
  <c r="G16" i="5"/>
  <c r="E14" i="11"/>
  <c r="E22" i="11"/>
  <c r="C18" i="7" s="1"/>
  <c r="N49" i="11"/>
  <c r="O49" i="11"/>
  <c r="I49" i="11"/>
  <c r="J49" i="11"/>
  <c r="K49" i="11"/>
  <c r="L49" i="11"/>
  <c r="M49" i="11"/>
  <c r="E49" i="11"/>
  <c r="F49" i="11"/>
  <c r="G49" i="11"/>
  <c r="H49" i="11"/>
  <c r="D74" i="4"/>
  <c r="G74" i="4"/>
  <c r="H74" i="4"/>
  <c r="I74" i="4"/>
  <c r="J74" i="4"/>
  <c r="K74" i="4"/>
  <c r="B59" i="7"/>
  <c r="B63" i="7"/>
  <c r="B64" i="7"/>
  <c r="B57" i="7"/>
  <c r="E48" i="11"/>
  <c r="I32" i="5"/>
  <c r="H32" i="5"/>
  <c r="G32" i="5"/>
  <c r="B32" i="5"/>
  <c r="H13" i="5"/>
  <c r="G14" i="5"/>
  <c r="B13" i="5"/>
  <c r="B12" i="5"/>
  <c r="A40" i="7"/>
  <c r="B40" i="7"/>
  <c r="B27" i="7"/>
  <c r="B20" i="7"/>
  <c r="C9" i="7" l="1"/>
  <c r="A9" i="7"/>
  <c r="I117" i="4"/>
  <c r="H117" i="4"/>
  <c r="G117" i="4"/>
  <c r="I116" i="4"/>
  <c r="H116" i="4"/>
  <c r="G116" i="4"/>
  <c r="I115" i="4"/>
  <c r="H115" i="4"/>
  <c r="G115" i="4"/>
  <c r="I114" i="4"/>
  <c r="H114" i="4"/>
  <c r="G114" i="4"/>
  <c r="H113" i="4"/>
  <c r="G113" i="4"/>
  <c r="I112" i="4"/>
  <c r="H112" i="4"/>
  <c r="G112" i="4"/>
  <c r="I111" i="4"/>
  <c r="H111" i="4"/>
  <c r="G111" i="4"/>
  <c r="I110" i="4"/>
  <c r="H110" i="4"/>
  <c r="G110" i="4"/>
  <c r="I109" i="4"/>
  <c r="H109" i="4"/>
  <c r="G109" i="4"/>
  <c r="I108" i="4"/>
  <c r="H108" i="4"/>
  <c r="G108" i="4"/>
  <c r="J107" i="4"/>
  <c r="I107" i="4"/>
  <c r="H107" i="4"/>
  <c r="G107" i="4"/>
  <c r="I104" i="4"/>
  <c r="H104" i="4"/>
  <c r="G104" i="4"/>
  <c r="I103" i="4"/>
  <c r="H103" i="4"/>
  <c r="G103" i="4"/>
  <c r="I102" i="4"/>
  <c r="H102" i="4"/>
  <c r="G102" i="4"/>
  <c r="I101" i="4"/>
  <c r="H101" i="4"/>
  <c r="G101" i="4"/>
  <c r="I100" i="4"/>
  <c r="H100" i="4"/>
  <c r="G100" i="4"/>
  <c r="I99" i="4"/>
  <c r="H99" i="4"/>
  <c r="G99" i="4"/>
  <c r="I98" i="4"/>
  <c r="H98" i="4"/>
  <c r="G98" i="4"/>
  <c r="I96" i="4"/>
  <c r="H96" i="4"/>
  <c r="G96" i="4"/>
  <c r="I95" i="4"/>
  <c r="H95" i="4"/>
  <c r="G95" i="4"/>
  <c r="I94" i="4"/>
  <c r="H94" i="4"/>
  <c r="G94" i="4"/>
  <c r="I93" i="4"/>
  <c r="H93" i="4"/>
  <c r="G93" i="4"/>
  <c r="I92" i="4"/>
  <c r="H92" i="4"/>
  <c r="G92" i="4"/>
  <c r="I91" i="4"/>
  <c r="H91" i="4"/>
  <c r="G91" i="4"/>
  <c r="I90" i="4"/>
  <c r="H90" i="4"/>
  <c r="G90" i="4"/>
  <c r="I89" i="4"/>
  <c r="H89" i="4"/>
  <c r="I88" i="4"/>
  <c r="H88" i="4"/>
  <c r="G88" i="4"/>
  <c r="I87" i="4"/>
  <c r="H87" i="4"/>
  <c r="G87" i="4"/>
  <c r="I86" i="4"/>
  <c r="H86" i="4"/>
  <c r="G86" i="4"/>
  <c r="J85" i="4"/>
  <c r="I85" i="4"/>
  <c r="H85" i="4"/>
  <c r="G85" i="4"/>
  <c r="D35" i="10"/>
  <c r="D33" i="10"/>
  <c r="D32" i="10"/>
  <c r="D31" i="10"/>
  <c r="D30" i="10"/>
  <c r="D29" i="10"/>
  <c r="D28" i="10"/>
  <c r="D27" i="10"/>
  <c r="D26" i="10"/>
  <c r="D25" i="10"/>
  <c r="D24" i="10"/>
  <c r="D23" i="10"/>
  <c r="D21" i="10"/>
  <c r="D20" i="10"/>
  <c r="D19" i="10"/>
  <c r="B39" i="7" s="1"/>
  <c r="D18" i="10"/>
  <c r="D17" i="10"/>
  <c r="B38" i="7" s="1"/>
  <c r="D14" i="10"/>
  <c r="D13" i="10"/>
  <c r="D12" i="10"/>
  <c r="D9" i="10"/>
  <c r="D6" i="10"/>
  <c r="I7" i="10"/>
  <c r="J7" i="10"/>
  <c r="K7" i="10"/>
  <c r="L7" i="10"/>
  <c r="M7" i="10"/>
  <c r="N7" i="10"/>
  <c r="H8" i="10"/>
  <c r="I8" i="10"/>
  <c r="J8" i="10"/>
  <c r="K8" i="10"/>
  <c r="L8" i="10"/>
  <c r="M8" i="10"/>
  <c r="N8" i="10"/>
  <c r="F9" i="10"/>
  <c r="G9" i="10"/>
  <c r="E22" i="7" s="1"/>
  <c r="H9" i="10"/>
  <c r="I9" i="10"/>
  <c r="J9" i="10"/>
  <c r="K9" i="10"/>
  <c r="L9" i="10"/>
  <c r="M9" i="10"/>
  <c r="N9" i="10"/>
  <c r="H10" i="10"/>
  <c r="I10" i="10"/>
  <c r="J10" i="10"/>
  <c r="K10" i="10"/>
  <c r="L10" i="10"/>
  <c r="M10" i="10"/>
  <c r="N10" i="10"/>
  <c r="F11" i="10"/>
  <c r="G11" i="10"/>
  <c r="E25" i="7" s="1"/>
  <c r="H11" i="10"/>
  <c r="I11" i="10"/>
  <c r="J11" i="10"/>
  <c r="K11" i="10"/>
  <c r="L11" i="10"/>
  <c r="M11" i="10"/>
  <c r="N11" i="10"/>
  <c r="F12" i="10"/>
  <c r="G12" i="10"/>
  <c r="E26" i="7" s="1"/>
  <c r="H12" i="10"/>
  <c r="I12" i="10"/>
  <c r="J12" i="10"/>
  <c r="K12" i="10"/>
  <c r="L12" i="10"/>
  <c r="M12" i="10"/>
  <c r="N12" i="10"/>
  <c r="F13" i="10"/>
  <c r="G13" i="10"/>
  <c r="E28" i="7" s="1"/>
  <c r="H13" i="10"/>
  <c r="I13" i="10"/>
  <c r="J13" i="10"/>
  <c r="K13" i="10"/>
  <c r="L13" i="10"/>
  <c r="M13" i="10"/>
  <c r="N13" i="10"/>
  <c r="F14" i="10"/>
  <c r="G14" i="10"/>
  <c r="E29" i="7" s="1"/>
  <c r="H14" i="10"/>
  <c r="I14" i="10"/>
  <c r="J14" i="10"/>
  <c r="K14" i="10"/>
  <c r="L14" i="10"/>
  <c r="M14" i="10"/>
  <c r="N14" i="10"/>
  <c r="M29" i="7" s="1"/>
  <c r="H15" i="10"/>
  <c r="I15" i="10"/>
  <c r="J15" i="10"/>
  <c r="K15" i="10"/>
  <c r="L15" i="10"/>
  <c r="M15" i="10"/>
  <c r="N15" i="10"/>
  <c r="H16" i="10"/>
  <c r="I16" i="10"/>
  <c r="J16" i="10"/>
  <c r="K16" i="10"/>
  <c r="I35" i="7" s="1"/>
  <c r="L16" i="10"/>
  <c r="M16" i="10"/>
  <c r="N16" i="10"/>
  <c r="F17" i="10"/>
  <c r="G17" i="10"/>
  <c r="E36" i="7" s="1"/>
  <c r="H17" i="10"/>
  <c r="I17" i="10"/>
  <c r="J17" i="10"/>
  <c r="K17" i="10"/>
  <c r="L17" i="10"/>
  <c r="M17" i="10"/>
  <c r="N17" i="10"/>
  <c r="F18" i="10"/>
  <c r="G18" i="10"/>
  <c r="E39" i="7" s="1"/>
  <c r="H18" i="10"/>
  <c r="F39" i="7" s="1"/>
  <c r="I18" i="10"/>
  <c r="G39" i="7" s="1"/>
  <c r="J18" i="10"/>
  <c r="H39" i="7" s="1"/>
  <c r="K18" i="10"/>
  <c r="L18" i="10"/>
  <c r="M18" i="10"/>
  <c r="N18" i="10"/>
  <c r="F19" i="10"/>
  <c r="D38" i="7" s="1"/>
  <c r="G19" i="10"/>
  <c r="E38" i="7" s="1"/>
  <c r="H19" i="10"/>
  <c r="F38" i="7" s="1"/>
  <c r="I19" i="10"/>
  <c r="G38" i="7" s="1"/>
  <c r="J19" i="10"/>
  <c r="H38" i="7" s="1"/>
  <c r="K19" i="10"/>
  <c r="I38" i="7" s="1"/>
  <c r="L19" i="10"/>
  <c r="J38" i="7" s="1"/>
  <c r="M19" i="10"/>
  <c r="N19" i="10"/>
  <c r="M38" i="7" s="1"/>
  <c r="F20" i="10"/>
  <c r="G20" i="10"/>
  <c r="E45" i="7" s="1"/>
  <c r="H20" i="10"/>
  <c r="I20" i="10"/>
  <c r="J20" i="10"/>
  <c r="K20" i="10"/>
  <c r="L20" i="10"/>
  <c r="M20" i="10"/>
  <c r="N20" i="10"/>
  <c r="F21" i="10"/>
  <c r="G21" i="10"/>
  <c r="E42" i="7" s="1"/>
  <c r="H21" i="10"/>
  <c r="I21" i="10"/>
  <c r="J21" i="10"/>
  <c r="K21" i="10"/>
  <c r="L21" i="10"/>
  <c r="M21" i="10"/>
  <c r="N21" i="10"/>
  <c r="F22" i="10"/>
  <c r="G22" i="10"/>
  <c r="E41" i="7" s="1"/>
  <c r="H22" i="10"/>
  <c r="I22" i="10"/>
  <c r="J22" i="10"/>
  <c r="K22" i="10"/>
  <c r="L22" i="10"/>
  <c r="M22" i="10"/>
  <c r="N22" i="10"/>
  <c r="M41" i="7" s="1"/>
  <c r="F23" i="10"/>
  <c r="G23" i="10"/>
  <c r="E43" i="7" s="1"/>
  <c r="H23" i="10"/>
  <c r="I23" i="10"/>
  <c r="J23" i="10"/>
  <c r="K23" i="10"/>
  <c r="L23" i="10"/>
  <c r="M23" i="10"/>
  <c r="N23" i="10"/>
  <c r="M43" i="7" s="1"/>
  <c r="F24" i="10"/>
  <c r="G24" i="10"/>
  <c r="E44" i="7" s="1"/>
  <c r="H24" i="10"/>
  <c r="I24" i="10"/>
  <c r="J24" i="10"/>
  <c r="K24" i="10"/>
  <c r="L24" i="10"/>
  <c r="M24" i="10"/>
  <c r="N24" i="10"/>
  <c r="M44" i="7" s="1"/>
  <c r="F25" i="10"/>
  <c r="G25" i="10"/>
  <c r="E46" i="7" s="1"/>
  <c r="H25" i="10"/>
  <c r="I25" i="10"/>
  <c r="J25" i="10"/>
  <c r="K25" i="10"/>
  <c r="L25" i="10"/>
  <c r="M25" i="10"/>
  <c r="N25" i="10"/>
  <c r="F26" i="10"/>
  <c r="G26" i="10"/>
  <c r="E47" i="7" s="1"/>
  <c r="H26" i="10"/>
  <c r="I26" i="10"/>
  <c r="J26" i="10"/>
  <c r="K26" i="10"/>
  <c r="L26" i="10"/>
  <c r="M26" i="10"/>
  <c r="N26" i="10"/>
  <c r="F27" i="10"/>
  <c r="G27" i="10"/>
  <c r="E48" i="7" s="1"/>
  <c r="H27" i="10"/>
  <c r="I27" i="10"/>
  <c r="J27" i="10"/>
  <c r="K27" i="10"/>
  <c r="L27" i="10"/>
  <c r="M27" i="10"/>
  <c r="N27" i="10"/>
  <c r="M48" i="7" s="1"/>
  <c r="F28" i="10"/>
  <c r="G28" i="10"/>
  <c r="E50" i="7" s="1"/>
  <c r="H28" i="10"/>
  <c r="I28" i="10"/>
  <c r="J28" i="10"/>
  <c r="K28" i="10"/>
  <c r="L28" i="10"/>
  <c r="M28" i="10"/>
  <c r="N28" i="10"/>
  <c r="F29" i="10"/>
  <c r="G29" i="10"/>
  <c r="E49" i="7" s="1"/>
  <c r="H29" i="10"/>
  <c r="I29" i="10"/>
  <c r="J29" i="10"/>
  <c r="K29" i="10"/>
  <c r="L29" i="10"/>
  <c r="M29" i="10"/>
  <c r="N29" i="10"/>
  <c r="F30" i="10"/>
  <c r="G30" i="10"/>
  <c r="E51" i="7" s="1"/>
  <c r="H30" i="10"/>
  <c r="I30" i="10"/>
  <c r="J30" i="10"/>
  <c r="K30" i="10"/>
  <c r="L30" i="10"/>
  <c r="M30" i="10"/>
  <c r="N30" i="10"/>
  <c r="F31" i="10"/>
  <c r="G31" i="10"/>
  <c r="E52" i="7" s="1"/>
  <c r="H31" i="10"/>
  <c r="I31" i="10"/>
  <c r="J31" i="10"/>
  <c r="K31" i="10"/>
  <c r="L31" i="10"/>
  <c r="M31" i="10"/>
  <c r="N31" i="10"/>
  <c r="F32" i="10"/>
  <c r="G32" i="10"/>
  <c r="E53" i="7" s="1"/>
  <c r="H32" i="10"/>
  <c r="I32" i="10"/>
  <c r="J32" i="10"/>
  <c r="K32" i="10"/>
  <c r="L32" i="10"/>
  <c r="M32" i="10"/>
  <c r="N32" i="10"/>
  <c r="F33" i="10"/>
  <c r="G33" i="10"/>
  <c r="H33" i="10"/>
  <c r="I33" i="10"/>
  <c r="J33" i="10"/>
  <c r="K33" i="10"/>
  <c r="L33" i="10"/>
  <c r="M33" i="10"/>
  <c r="N33" i="10"/>
  <c r="F34" i="10"/>
  <c r="G34" i="10"/>
  <c r="H34" i="10"/>
  <c r="I34" i="10"/>
  <c r="J34" i="10"/>
  <c r="K34" i="10"/>
  <c r="L34" i="10"/>
  <c r="M34" i="10"/>
  <c r="N34" i="10"/>
  <c r="F35" i="10"/>
  <c r="G35" i="10"/>
  <c r="E68" i="7" s="1"/>
  <c r="H35" i="10"/>
  <c r="I35" i="10"/>
  <c r="J35" i="10"/>
  <c r="K35" i="10"/>
  <c r="L35" i="10"/>
  <c r="M35" i="10"/>
  <c r="N35" i="10"/>
  <c r="F6" i="10"/>
  <c r="G6" i="10"/>
  <c r="E10" i="7" s="1"/>
  <c r="H6" i="10"/>
  <c r="I6" i="10"/>
  <c r="J6" i="10"/>
  <c r="K6" i="10"/>
  <c r="L6" i="10"/>
  <c r="M6" i="10"/>
  <c r="N6" i="10"/>
  <c r="N5" i="10"/>
  <c r="M9" i="7" s="1"/>
  <c r="M5" i="10"/>
  <c r="L5" i="10"/>
  <c r="J9" i="7" s="1"/>
  <c r="K5" i="10"/>
  <c r="I9" i="7" s="1"/>
  <c r="J5" i="10"/>
  <c r="H9" i="7" s="1"/>
  <c r="I5" i="10"/>
  <c r="G9" i="7" s="1"/>
  <c r="H5" i="10"/>
  <c r="F9" i="7" s="1"/>
  <c r="C5" i="10"/>
  <c r="W13" i="12"/>
  <c r="D5" i="10" s="1"/>
  <c r="B9" i="7" s="1"/>
  <c r="J13" i="12"/>
  <c r="I13" i="12"/>
  <c r="E85" i="4" s="1"/>
  <c r="D13" i="12"/>
  <c r="G5" i="10" l="1"/>
  <c r="E9" i="7" s="1"/>
  <c r="F85" i="4"/>
  <c r="F5" i="10"/>
  <c r="D9" i="7" s="1"/>
  <c r="D69" i="4"/>
  <c r="G69" i="4"/>
  <c r="H69" i="4"/>
  <c r="I69" i="4"/>
  <c r="J69" i="4"/>
  <c r="K69" i="4"/>
  <c r="D78" i="4"/>
  <c r="G78" i="4"/>
  <c r="H78" i="4"/>
  <c r="I78" i="4"/>
  <c r="J78" i="4"/>
  <c r="K78" i="4"/>
  <c r="D65" i="4"/>
  <c r="G65" i="4"/>
  <c r="H65" i="4"/>
  <c r="I65" i="4"/>
  <c r="J65" i="4"/>
  <c r="K65" i="4"/>
  <c r="D23" i="4"/>
  <c r="D26" i="4"/>
  <c r="H23" i="4"/>
  <c r="I23" i="4"/>
  <c r="J23" i="4"/>
  <c r="K23" i="4"/>
  <c r="D72" i="12"/>
  <c r="I72" i="12"/>
  <c r="E71" i="4" s="1"/>
  <c r="J72" i="12"/>
  <c r="F71" i="4" s="1"/>
  <c r="S72" i="12"/>
  <c r="V72" i="12"/>
  <c r="W72" i="12"/>
  <c r="E52" i="11"/>
  <c r="F52" i="11"/>
  <c r="G52" i="11"/>
  <c r="H52" i="11"/>
  <c r="I52" i="11"/>
  <c r="J52" i="11"/>
  <c r="H64" i="7" s="1"/>
  <c r="K52" i="11"/>
  <c r="I64" i="7" s="1"/>
  <c r="L52" i="11"/>
  <c r="J64" i="7" s="1"/>
  <c r="M52" i="11"/>
  <c r="K64" i="7" s="1"/>
  <c r="N52" i="11"/>
  <c r="L64" i="7" s="1"/>
  <c r="O52" i="11"/>
  <c r="E43" i="11"/>
  <c r="C40" i="7" s="1"/>
  <c r="F43" i="11"/>
  <c r="D40" i="7" s="1"/>
  <c r="G43" i="11"/>
  <c r="E40" i="7" s="1"/>
  <c r="H43" i="11"/>
  <c r="F40" i="7" s="1"/>
  <c r="I43" i="11"/>
  <c r="G40" i="7" s="1"/>
  <c r="J43" i="11"/>
  <c r="H40" i="7" s="1"/>
  <c r="K43" i="11"/>
  <c r="I40" i="7" s="1"/>
  <c r="L43" i="11"/>
  <c r="J40" i="7" s="1"/>
  <c r="M43" i="11"/>
  <c r="K40" i="7" s="1"/>
  <c r="N43" i="11"/>
  <c r="L40" i="7" s="1"/>
  <c r="O43" i="11"/>
  <c r="M40" i="7" s="1"/>
  <c r="E38" i="11"/>
  <c r="C27" i="7" s="1"/>
  <c r="F38" i="11"/>
  <c r="D27" i="7" s="1"/>
  <c r="G38" i="11"/>
  <c r="E27" i="7" s="1"/>
  <c r="H38" i="11"/>
  <c r="F27" i="7" s="1"/>
  <c r="I38" i="11"/>
  <c r="G27" i="7" s="1"/>
  <c r="J38" i="11"/>
  <c r="H27" i="7" s="1"/>
  <c r="K38" i="11"/>
  <c r="I27" i="7" s="1"/>
  <c r="L38" i="11"/>
  <c r="J27" i="7" s="1"/>
  <c r="M38" i="11"/>
  <c r="K27" i="7" s="1"/>
  <c r="N38" i="11"/>
  <c r="L27" i="7" s="1"/>
  <c r="O38" i="11"/>
  <c r="M27" i="7" s="1"/>
  <c r="E24" i="11"/>
  <c r="C20" i="7" s="1"/>
  <c r="F24" i="11"/>
  <c r="D20" i="7" s="1"/>
  <c r="G24" i="11"/>
  <c r="E20" i="7" s="1"/>
  <c r="H24" i="11"/>
  <c r="F20" i="7" s="1"/>
  <c r="I24" i="11"/>
  <c r="G20" i="7" s="1"/>
  <c r="J24" i="11"/>
  <c r="H20" i="7" s="1"/>
  <c r="K24" i="11"/>
  <c r="I20" i="7" s="1"/>
  <c r="L24" i="11"/>
  <c r="J20" i="7" s="1"/>
  <c r="M24" i="11"/>
  <c r="K20" i="7" s="1"/>
  <c r="N24" i="11"/>
  <c r="L20" i="7" s="1"/>
  <c r="O24" i="11"/>
  <c r="M20" i="7" s="1"/>
  <c r="B24" i="11"/>
  <c r="E64" i="7" l="1"/>
  <c r="M64" i="7"/>
  <c r="G64" i="7"/>
  <c r="D64" i="7"/>
  <c r="C64" i="7"/>
  <c r="F64" i="7"/>
  <c r="C50" i="12"/>
  <c r="I50" i="12"/>
  <c r="E20" i="4" s="1"/>
  <c r="J50" i="12"/>
  <c r="F20" i="4" s="1"/>
  <c r="R50" i="12"/>
  <c r="S50" i="12"/>
  <c r="H15" i="5" s="1"/>
  <c r="W50" i="12"/>
  <c r="B34" i="6"/>
  <c r="B25" i="6"/>
  <c r="B26" i="6"/>
  <c r="B27" i="6"/>
  <c r="B28" i="6"/>
  <c r="B29" i="6"/>
  <c r="B30" i="6"/>
  <c r="B31" i="6"/>
  <c r="B21" i="6"/>
  <c r="B22" i="6"/>
  <c r="B23" i="6"/>
  <c r="B20" i="6"/>
  <c r="C47" i="7"/>
  <c r="A42" i="7"/>
  <c r="C42" i="7"/>
  <c r="C41" i="7"/>
  <c r="U12" i="12"/>
  <c r="J15" i="11"/>
  <c r="G21" i="5" l="1"/>
  <c r="E12" i="11"/>
  <c r="O23" i="11"/>
  <c r="V69" i="12"/>
  <c r="V68" i="12"/>
  <c r="K66" i="4" s="1"/>
  <c r="B10" i="6"/>
  <c r="B11" i="6"/>
  <c r="B12" i="6"/>
  <c r="B14" i="6"/>
  <c r="B15" i="6"/>
  <c r="B16" i="6"/>
  <c r="B18" i="6"/>
  <c r="B9" i="6"/>
  <c r="H21" i="7"/>
  <c r="H42" i="7"/>
  <c r="S68" i="12"/>
  <c r="L39" i="11" s="1"/>
  <c r="H19" i="5" s="1"/>
  <c r="S69" i="12"/>
  <c r="I67" i="4" s="1"/>
  <c r="I70" i="4"/>
  <c r="L45" i="11"/>
  <c r="H33" i="5" s="1"/>
  <c r="S78" i="12"/>
  <c r="I72" i="4" s="1"/>
  <c r="I80" i="4"/>
  <c r="R63" i="12"/>
  <c r="H55" i="4" s="1"/>
  <c r="I55" i="4"/>
  <c r="K35" i="11"/>
  <c r="L35" i="11"/>
  <c r="H42" i="5" s="1"/>
  <c r="S59" i="12"/>
  <c r="H40" i="4"/>
  <c r="I20" i="4"/>
  <c r="I25" i="4"/>
  <c r="I34" i="4"/>
  <c r="K19" i="11"/>
  <c r="R45" i="12"/>
  <c r="H10" i="4" s="1"/>
  <c r="G38" i="5"/>
  <c r="G31" i="5"/>
  <c r="G26" i="5"/>
  <c r="G17" i="5"/>
  <c r="V81" i="15"/>
  <c r="I81" i="15"/>
  <c r="H81" i="15"/>
  <c r="C81" i="15"/>
  <c r="V80" i="15"/>
  <c r="I80" i="15"/>
  <c r="H80" i="15"/>
  <c r="C80" i="15"/>
  <c r="V79" i="15"/>
  <c r="I79" i="15"/>
  <c r="H79" i="15"/>
  <c r="C79" i="15"/>
  <c r="V78" i="15"/>
  <c r="I78" i="15"/>
  <c r="H78" i="15"/>
  <c r="C78" i="15"/>
  <c r="V77" i="15"/>
  <c r="I77" i="15"/>
  <c r="H77" i="15"/>
  <c r="C77" i="15"/>
  <c r="V76" i="15"/>
  <c r="I76" i="15"/>
  <c r="H76" i="15"/>
  <c r="C76" i="15"/>
  <c r="V75" i="15"/>
  <c r="I75" i="15"/>
  <c r="H75" i="15"/>
  <c r="C75" i="15"/>
  <c r="V74" i="15"/>
  <c r="I74" i="15"/>
  <c r="H74" i="15"/>
  <c r="C74" i="15"/>
  <c r="V73" i="15"/>
  <c r="I73" i="15"/>
  <c r="H73" i="15"/>
  <c r="C73" i="15"/>
  <c r="V72" i="15"/>
  <c r="I72" i="15"/>
  <c r="H72" i="15"/>
  <c r="C72" i="15"/>
  <c r="V71" i="15"/>
  <c r="I71" i="15"/>
  <c r="H71" i="15"/>
  <c r="C71" i="15"/>
  <c r="V70" i="15"/>
  <c r="I70" i="15"/>
  <c r="H70" i="15"/>
  <c r="C70" i="15"/>
  <c r="V69" i="15"/>
  <c r="I69" i="15"/>
  <c r="H69" i="15"/>
  <c r="C69" i="15"/>
  <c r="V68" i="15"/>
  <c r="I68" i="15"/>
  <c r="H68" i="15"/>
  <c r="C68" i="15"/>
  <c r="V67" i="15"/>
  <c r="I67" i="15"/>
  <c r="H67" i="15"/>
  <c r="C67" i="15"/>
  <c r="V66" i="15"/>
  <c r="I66" i="15"/>
  <c r="H66" i="15"/>
  <c r="C66" i="15"/>
  <c r="V65" i="15"/>
  <c r="I65" i="15"/>
  <c r="H65" i="15"/>
  <c r="B65" i="15"/>
  <c r="V64" i="15"/>
  <c r="I64" i="15"/>
  <c r="H64" i="15"/>
  <c r="B64" i="15"/>
  <c r="V63" i="15"/>
  <c r="I63" i="15"/>
  <c r="H63" i="15"/>
  <c r="B63" i="15"/>
  <c r="V62" i="15"/>
  <c r="I62" i="15"/>
  <c r="H62" i="15"/>
  <c r="B62" i="15"/>
  <c r="V61" i="15"/>
  <c r="I61" i="15"/>
  <c r="H61" i="15"/>
  <c r="B61" i="15"/>
  <c r="V60" i="15"/>
  <c r="I60" i="15"/>
  <c r="H60" i="15"/>
  <c r="B60" i="15"/>
  <c r="V59" i="15"/>
  <c r="I59" i="15"/>
  <c r="H59" i="15"/>
  <c r="B59" i="15"/>
  <c r="V58" i="15"/>
  <c r="I58" i="15"/>
  <c r="H58" i="15"/>
  <c r="C58" i="15"/>
  <c r="B58" i="15"/>
  <c r="V57" i="15"/>
  <c r="I57" i="15"/>
  <c r="H57" i="15"/>
  <c r="B57" i="15"/>
  <c r="V56" i="15"/>
  <c r="I56" i="15"/>
  <c r="H56" i="15"/>
  <c r="B56" i="15"/>
  <c r="V55" i="15"/>
  <c r="I55" i="15"/>
  <c r="H55" i="15"/>
  <c r="B55" i="15"/>
  <c r="V54" i="15"/>
  <c r="I54" i="15"/>
  <c r="H54" i="15"/>
  <c r="B54" i="15"/>
  <c r="V53" i="15"/>
  <c r="I53" i="15"/>
  <c r="H53" i="15"/>
  <c r="B53" i="15"/>
  <c r="V52" i="15"/>
  <c r="I52" i="15"/>
  <c r="H52" i="15"/>
  <c r="C52" i="15"/>
  <c r="B52" i="15"/>
  <c r="V51" i="15"/>
  <c r="I51" i="15"/>
  <c r="H51" i="15"/>
  <c r="B51" i="15"/>
  <c r="V50" i="15"/>
  <c r="I50" i="15"/>
  <c r="H50" i="15"/>
  <c r="C50" i="15"/>
  <c r="B50" i="15"/>
  <c r="V49" i="15"/>
  <c r="I49" i="15"/>
  <c r="H49" i="15"/>
  <c r="C49" i="15"/>
  <c r="B49" i="15"/>
  <c r="V48" i="15"/>
  <c r="I48" i="15"/>
  <c r="H48" i="15"/>
  <c r="C48" i="15"/>
  <c r="B48" i="15"/>
  <c r="V47" i="15"/>
  <c r="I47" i="15"/>
  <c r="H47" i="15"/>
  <c r="B47" i="15"/>
  <c r="V46" i="15"/>
  <c r="I46" i="15"/>
  <c r="H46" i="15"/>
  <c r="B46" i="15"/>
  <c r="V45" i="15"/>
  <c r="I45" i="15"/>
  <c r="H45" i="15"/>
  <c r="B45" i="15"/>
  <c r="V44" i="15"/>
  <c r="I44" i="15"/>
  <c r="H44" i="15"/>
  <c r="B44" i="15"/>
  <c r="V43" i="15"/>
  <c r="I43" i="15"/>
  <c r="H43" i="15"/>
  <c r="B43" i="15"/>
  <c r="V42" i="15"/>
  <c r="I42" i="15"/>
  <c r="H42" i="15"/>
  <c r="C42" i="15"/>
  <c r="V41" i="15"/>
  <c r="I41" i="15"/>
  <c r="H41" i="15"/>
  <c r="C41" i="15"/>
  <c r="V40" i="15"/>
  <c r="I40" i="15"/>
  <c r="H40" i="15"/>
  <c r="C40" i="15"/>
  <c r="V39" i="15"/>
  <c r="I39" i="15"/>
  <c r="H39" i="15"/>
  <c r="C39" i="15"/>
  <c r="V38" i="15"/>
  <c r="I38" i="15"/>
  <c r="H38" i="15"/>
  <c r="C38" i="15"/>
  <c r="V37" i="15"/>
  <c r="I37" i="15"/>
  <c r="H37" i="15"/>
  <c r="C37" i="15"/>
  <c r="V36" i="15"/>
  <c r="I36" i="15"/>
  <c r="H36" i="15"/>
  <c r="C36" i="15"/>
  <c r="V35" i="15"/>
  <c r="I35" i="15"/>
  <c r="H35" i="15"/>
  <c r="C35" i="15"/>
  <c r="V34" i="15"/>
  <c r="I34" i="15"/>
  <c r="H34" i="15"/>
  <c r="C34" i="15"/>
  <c r="V33" i="15"/>
  <c r="I33" i="15"/>
  <c r="H33" i="15"/>
  <c r="C33" i="15"/>
  <c r="V32" i="15"/>
  <c r="I32" i="15"/>
  <c r="H32" i="15"/>
  <c r="C32" i="15"/>
  <c r="V31" i="15"/>
  <c r="I31" i="15"/>
  <c r="H31" i="15"/>
  <c r="C31" i="15"/>
  <c r="V30" i="15"/>
  <c r="I30" i="15"/>
  <c r="H30" i="15"/>
  <c r="C30" i="15"/>
  <c r="V29" i="15"/>
  <c r="I29" i="15"/>
  <c r="H29" i="15"/>
  <c r="C29" i="15"/>
  <c r="V28" i="15"/>
  <c r="I28" i="15"/>
  <c r="H28" i="15"/>
  <c r="C28" i="15"/>
  <c r="V27" i="15"/>
  <c r="I27" i="15"/>
  <c r="H27" i="15"/>
  <c r="C27" i="15"/>
  <c r="V26" i="15"/>
  <c r="I26" i="15"/>
  <c r="H26" i="15"/>
  <c r="C26" i="15"/>
  <c r="V25" i="15"/>
  <c r="I25" i="15"/>
  <c r="H25" i="15"/>
  <c r="C25" i="15"/>
  <c r="V24" i="15"/>
  <c r="I24" i="15"/>
  <c r="H24" i="15"/>
  <c r="C24" i="15"/>
  <c r="V23" i="15"/>
  <c r="I23" i="15"/>
  <c r="H23" i="15"/>
  <c r="C23" i="15"/>
  <c r="V22" i="15"/>
  <c r="I22" i="15"/>
  <c r="H22" i="15"/>
  <c r="C22" i="15"/>
  <c r="V21" i="15"/>
  <c r="I21" i="15"/>
  <c r="H21" i="15"/>
  <c r="C21" i="15"/>
  <c r="V20" i="15"/>
  <c r="I20" i="15"/>
  <c r="H20" i="15"/>
  <c r="C20" i="15"/>
  <c r="V19" i="15"/>
  <c r="I19" i="15"/>
  <c r="H19" i="15"/>
  <c r="C19" i="15"/>
  <c r="V18" i="15"/>
  <c r="I18" i="15"/>
  <c r="H18" i="15"/>
  <c r="C18" i="15"/>
  <c r="V17" i="15"/>
  <c r="I17" i="15"/>
  <c r="H17" i="15"/>
  <c r="C17" i="15"/>
  <c r="V16" i="15"/>
  <c r="I16" i="15"/>
  <c r="H16" i="15"/>
  <c r="C16" i="15"/>
  <c r="V15" i="15"/>
  <c r="I15" i="15"/>
  <c r="H15" i="15"/>
  <c r="C15" i="15"/>
  <c r="V14" i="15"/>
  <c r="I14" i="15"/>
  <c r="H14" i="15"/>
  <c r="C14" i="15"/>
  <c r="V13" i="15"/>
  <c r="I13" i="15"/>
  <c r="H13" i="15"/>
  <c r="C13" i="15"/>
  <c r="U12" i="15"/>
  <c r="T12" i="15"/>
  <c r="S12" i="15"/>
  <c r="R12" i="15"/>
  <c r="Q12" i="15"/>
  <c r="N8" i="15"/>
  <c r="L8" i="15"/>
  <c r="C64" i="15" s="1"/>
  <c r="K8" i="15"/>
  <c r="C59" i="15" s="1"/>
  <c r="J8" i="15"/>
  <c r="C57" i="15" s="1"/>
  <c r="I8" i="15"/>
  <c r="C56" i="15" s="1"/>
  <c r="H8" i="15"/>
  <c r="C51" i="15" s="1"/>
  <c r="G8" i="15"/>
  <c r="C43" i="15" s="1"/>
  <c r="N7" i="15"/>
  <c r="G28" i="5"/>
  <c r="G29" i="5"/>
  <c r="G27" i="5"/>
  <c r="B41" i="5"/>
  <c r="B42" i="5"/>
  <c r="B40" i="5"/>
  <c r="B39" i="5"/>
  <c r="B34" i="5"/>
  <c r="B35" i="5"/>
  <c r="B36" i="5"/>
  <c r="B37" i="5"/>
  <c r="B33" i="5"/>
  <c r="B24" i="5"/>
  <c r="B20" i="5"/>
  <c r="B19" i="5"/>
  <c r="B15" i="5"/>
  <c r="B11" i="5"/>
  <c r="B9" i="5"/>
  <c r="B10" i="5"/>
  <c r="H67" i="4"/>
  <c r="J67" i="4"/>
  <c r="H68" i="4"/>
  <c r="I68" i="4"/>
  <c r="J68" i="4"/>
  <c r="H70" i="4"/>
  <c r="J70" i="4"/>
  <c r="H71" i="4"/>
  <c r="I71" i="4"/>
  <c r="J71" i="4"/>
  <c r="H75" i="4"/>
  <c r="J75" i="4"/>
  <c r="H76" i="4"/>
  <c r="I76" i="4"/>
  <c r="J76" i="4"/>
  <c r="H77" i="4"/>
  <c r="I77" i="4"/>
  <c r="J77" i="4"/>
  <c r="H73" i="4"/>
  <c r="I73" i="4"/>
  <c r="J73" i="4"/>
  <c r="H72" i="4"/>
  <c r="J72" i="4"/>
  <c r="H82" i="4"/>
  <c r="I82" i="4"/>
  <c r="J82" i="4"/>
  <c r="H79" i="4"/>
  <c r="I79" i="4"/>
  <c r="J79" i="4"/>
  <c r="H80" i="4"/>
  <c r="J80" i="4"/>
  <c r="H81" i="4"/>
  <c r="I81" i="4"/>
  <c r="J81" i="4"/>
  <c r="J66" i="4"/>
  <c r="J59" i="4"/>
  <c r="J56" i="4"/>
  <c r="J57" i="4"/>
  <c r="J58" i="4"/>
  <c r="H66" i="4"/>
  <c r="H56" i="4"/>
  <c r="I56" i="4"/>
  <c r="H57" i="4"/>
  <c r="I57" i="4"/>
  <c r="H58" i="4"/>
  <c r="I58" i="4"/>
  <c r="J55" i="4"/>
  <c r="J49" i="4"/>
  <c r="I49" i="4"/>
  <c r="H49" i="4"/>
  <c r="J48" i="4"/>
  <c r="H48" i="4"/>
  <c r="I48" i="4"/>
  <c r="J47" i="4"/>
  <c r="J40" i="4"/>
  <c r="I47" i="4"/>
  <c r="I40" i="4"/>
  <c r="H47" i="4"/>
  <c r="J34" i="4"/>
  <c r="H34" i="4"/>
  <c r="J28" i="4"/>
  <c r="I28" i="4"/>
  <c r="H28" i="4"/>
  <c r="J25" i="4"/>
  <c r="H26" i="4"/>
  <c r="I26" i="4"/>
  <c r="J26" i="4"/>
  <c r="H27" i="4"/>
  <c r="I27" i="4"/>
  <c r="J27" i="4"/>
  <c r="J24" i="4"/>
  <c r="J21" i="4"/>
  <c r="I21" i="4"/>
  <c r="H21" i="4"/>
  <c r="J20" i="4"/>
  <c r="J14" i="4"/>
  <c r="I14" i="4"/>
  <c r="H20" i="4"/>
  <c r="H14" i="4"/>
  <c r="J11" i="4"/>
  <c r="J12" i="4"/>
  <c r="J13" i="4"/>
  <c r="J10" i="4"/>
  <c r="I10" i="4"/>
  <c r="I11" i="4"/>
  <c r="I12" i="4"/>
  <c r="I13" i="4"/>
  <c r="H11" i="4"/>
  <c r="H12" i="4"/>
  <c r="H13" i="4"/>
  <c r="G10" i="4"/>
  <c r="K81" i="4"/>
  <c r="K72" i="4"/>
  <c r="K82" i="4"/>
  <c r="K79" i="4"/>
  <c r="K80" i="4"/>
  <c r="K75" i="4"/>
  <c r="K76" i="4"/>
  <c r="K77" i="4"/>
  <c r="K73" i="4"/>
  <c r="D80" i="4"/>
  <c r="G80" i="4"/>
  <c r="D81" i="4"/>
  <c r="G81" i="4"/>
  <c r="D79" i="4"/>
  <c r="G79" i="4"/>
  <c r="D82" i="4"/>
  <c r="G82" i="4"/>
  <c r="D67" i="4"/>
  <c r="G67" i="4"/>
  <c r="D68" i="4"/>
  <c r="G68" i="4"/>
  <c r="D70" i="4"/>
  <c r="G70" i="4"/>
  <c r="D71" i="4"/>
  <c r="G71" i="4"/>
  <c r="D75" i="4"/>
  <c r="G75" i="4"/>
  <c r="D76" i="4"/>
  <c r="G76" i="4"/>
  <c r="D77" i="4"/>
  <c r="G77" i="4"/>
  <c r="D73" i="4"/>
  <c r="G73" i="4"/>
  <c r="D72" i="4"/>
  <c r="G72" i="4"/>
  <c r="K67" i="4"/>
  <c r="K68" i="4"/>
  <c r="K70" i="4"/>
  <c r="K71" i="4"/>
  <c r="G66" i="4"/>
  <c r="D66" i="4"/>
  <c r="D59" i="4"/>
  <c r="K56" i="4"/>
  <c r="K57" i="4"/>
  <c r="K58" i="4"/>
  <c r="K59" i="4"/>
  <c r="K55" i="4"/>
  <c r="K49" i="4"/>
  <c r="G56" i="4"/>
  <c r="G57" i="4"/>
  <c r="G58" i="4"/>
  <c r="G59" i="4"/>
  <c r="G55" i="4"/>
  <c r="D56" i="4"/>
  <c r="D57" i="4"/>
  <c r="D58" i="4"/>
  <c r="D55" i="4"/>
  <c r="D49" i="4"/>
  <c r="K28" i="4"/>
  <c r="G40" i="4"/>
  <c r="G28" i="4"/>
  <c r="D48" i="4"/>
  <c r="D47" i="4"/>
  <c r="D40" i="4"/>
  <c r="D34" i="4"/>
  <c r="D28" i="4"/>
  <c r="K25" i="4"/>
  <c r="K26" i="4"/>
  <c r="K27" i="4"/>
  <c r="G26" i="4"/>
  <c r="G21" i="4"/>
  <c r="D21" i="4"/>
  <c r="K24" i="4"/>
  <c r="K20" i="4"/>
  <c r="K21" i="4"/>
  <c r="K11" i="4"/>
  <c r="K12" i="4"/>
  <c r="K13" i="4"/>
  <c r="K14" i="4"/>
  <c r="G20" i="4"/>
  <c r="G14" i="4"/>
  <c r="D20" i="4"/>
  <c r="D10" i="4"/>
  <c r="K10" i="4"/>
  <c r="D11" i="4"/>
  <c r="G11" i="4"/>
  <c r="D12" i="4"/>
  <c r="G12" i="4"/>
  <c r="D13" i="4"/>
  <c r="G13" i="4"/>
  <c r="D14" i="4"/>
  <c r="E17" i="11"/>
  <c r="H17" i="11"/>
  <c r="I17" i="11"/>
  <c r="J17" i="11"/>
  <c r="K17" i="11"/>
  <c r="M17" i="11"/>
  <c r="N17" i="11"/>
  <c r="O17" i="11"/>
  <c r="M13" i="7" s="1"/>
  <c r="E18" i="11"/>
  <c r="H18" i="11"/>
  <c r="I18" i="11"/>
  <c r="J18" i="11"/>
  <c r="K18" i="11"/>
  <c r="L18" i="11"/>
  <c r="M18" i="11"/>
  <c r="N18" i="11"/>
  <c r="O18" i="11"/>
  <c r="E19" i="11"/>
  <c r="H19" i="11"/>
  <c r="I19" i="11"/>
  <c r="J19" i="11"/>
  <c r="M19" i="11"/>
  <c r="N19" i="11"/>
  <c r="O19" i="11"/>
  <c r="E20" i="11"/>
  <c r="C16" i="7" s="1"/>
  <c r="H20" i="11"/>
  <c r="F16" i="7" s="1"/>
  <c r="I20" i="11"/>
  <c r="G16" i="7" s="1"/>
  <c r="J20" i="11"/>
  <c r="H16" i="7" s="1"/>
  <c r="M20" i="11"/>
  <c r="K16" i="7" s="1"/>
  <c r="N20" i="11"/>
  <c r="L16" i="7" s="1"/>
  <c r="O20" i="11"/>
  <c r="M16" i="7" s="1"/>
  <c r="E21" i="11"/>
  <c r="H21" i="11"/>
  <c r="I21" i="11"/>
  <c r="J21" i="11"/>
  <c r="K21" i="11"/>
  <c r="L21" i="11"/>
  <c r="M21" i="11"/>
  <c r="N21" i="11"/>
  <c r="O21" i="11"/>
  <c r="H22" i="11"/>
  <c r="F18" i="7" s="1"/>
  <c r="I22" i="11"/>
  <c r="G18" i="7" s="1"/>
  <c r="J22" i="11"/>
  <c r="H18" i="7" s="1"/>
  <c r="K22" i="11"/>
  <c r="I18" i="7" s="1"/>
  <c r="L22" i="11"/>
  <c r="M22" i="11"/>
  <c r="K18" i="7" s="1"/>
  <c r="N22" i="11"/>
  <c r="L18" i="7" s="1"/>
  <c r="O22" i="11"/>
  <c r="E23" i="11"/>
  <c r="H23" i="11"/>
  <c r="I23" i="11"/>
  <c r="J23" i="11"/>
  <c r="H19" i="7" s="1"/>
  <c r="K23" i="11"/>
  <c r="L23" i="11"/>
  <c r="H9" i="5" s="1"/>
  <c r="M23" i="11"/>
  <c r="N23" i="11"/>
  <c r="E25" i="11"/>
  <c r="H25" i="11"/>
  <c r="I25" i="11"/>
  <c r="J25" i="11"/>
  <c r="K25" i="11"/>
  <c r="M25" i="11"/>
  <c r="N25" i="11"/>
  <c r="O25" i="11"/>
  <c r="E26" i="11"/>
  <c r="H26" i="11"/>
  <c r="I26" i="11"/>
  <c r="J26" i="11"/>
  <c r="K26" i="11"/>
  <c r="L26" i="11"/>
  <c r="M26" i="11"/>
  <c r="N26" i="11"/>
  <c r="O26" i="11"/>
  <c r="E28" i="11"/>
  <c r="H28" i="11"/>
  <c r="I28" i="11"/>
  <c r="J28" i="11"/>
  <c r="K28" i="11"/>
  <c r="L28" i="11"/>
  <c r="M28" i="11"/>
  <c r="N28" i="11"/>
  <c r="O28" i="11"/>
  <c r="E29" i="11"/>
  <c r="H29" i="11"/>
  <c r="I29" i="11"/>
  <c r="J29" i="11"/>
  <c r="K29" i="11"/>
  <c r="L29" i="11"/>
  <c r="M29" i="11"/>
  <c r="N29" i="11"/>
  <c r="O29" i="11"/>
  <c r="E30" i="11"/>
  <c r="H30" i="11"/>
  <c r="I30" i="11"/>
  <c r="J30" i="11"/>
  <c r="K30" i="11"/>
  <c r="L30" i="11"/>
  <c r="H39" i="5" s="1"/>
  <c r="M30" i="11"/>
  <c r="N30" i="11"/>
  <c r="O30" i="11"/>
  <c r="I39" i="5" s="1"/>
  <c r="E31" i="11"/>
  <c r="H31" i="11"/>
  <c r="I31" i="11"/>
  <c r="J31" i="11"/>
  <c r="M31" i="11"/>
  <c r="N31" i="11"/>
  <c r="O31" i="11"/>
  <c r="I40" i="5" s="1"/>
  <c r="E32" i="11"/>
  <c r="H32" i="11"/>
  <c r="I32" i="11"/>
  <c r="J32" i="11"/>
  <c r="K32" i="11"/>
  <c r="L32" i="11"/>
  <c r="M32" i="11"/>
  <c r="N32" i="11"/>
  <c r="O32" i="11"/>
  <c r="E33" i="11"/>
  <c r="H33" i="11"/>
  <c r="I33" i="11"/>
  <c r="J33" i="11"/>
  <c r="K33" i="11"/>
  <c r="L33" i="11"/>
  <c r="H41" i="5" s="1"/>
  <c r="M33" i="11"/>
  <c r="N33" i="11"/>
  <c r="O33" i="11"/>
  <c r="E34" i="11"/>
  <c r="H34" i="11"/>
  <c r="I34" i="11"/>
  <c r="J34" i="11"/>
  <c r="K34" i="11"/>
  <c r="L34" i="11"/>
  <c r="M34" i="11"/>
  <c r="N34" i="11"/>
  <c r="O34" i="11"/>
  <c r="E35" i="11"/>
  <c r="H35" i="11"/>
  <c r="I35" i="11"/>
  <c r="J35" i="11"/>
  <c r="M35" i="11"/>
  <c r="N35" i="11"/>
  <c r="O35" i="11"/>
  <c r="E39" i="11"/>
  <c r="H39" i="11"/>
  <c r="I39" i="11"/>
  <c r="J39" i="11"/>
  <c r="H33" i="7" s="1"/>
  <c r="K39" i="11"/>
  <c r="M39" i="11"/>
  <c r="N39" i="11"/>
  <c r="E40" i="11"/>
  <c r="C34" i="7" s="1"/>
  <c r="H40" i="11"/>
  <c r="F34" i="7" s="1"/>
  <c r="I40" i="11"/>
  <c r="G34" i="7" s="1"/>
  <c r="J40" i="11"/>
  <c r="H34" i="7" s="1"/>
  <c r="K40" i="11"/>
  <c r="I34" i="7" s="1"/>
  <c r="M40" i="11"/>
  <c r="K34" i="7" s="1"/>
  <c r="N40" i="11"/>
  <c r="L34" i="7" s="1"/>
  <c r="O40" i="11"/>
  <c r="E41" i="11"/>
  <c r="H41" i="11"/>
  <c r="I41" i="11"/>
  <c r="J41" i="11"/>
  <c r="H32" i="7" s="1"/>
  <c r="K41" i="11"/>
  <c r="L41" i="11"/>
  <c r="M41" i="11"/>
  <c r="N41" i="11"/>
  <c r="O41" i="11"/>
  <c r="E42" i="11"/>
  <c r="H42" i="11"/>
  <c r="I42" i="11"/>
  <c r="J42" i="11"/>
  <c r="K42" i="11"/>
  <c r="L42" i="11"/>
  <c r="H21" i="5" s="1"/>
  <c r="M42" i="11"/>
  <c r="N42" i="11"/>
  <c r="O42" i="11"/>
  <c r="I21" i="5" s="1"/>
  <c r="E44" i="11"/>
  <c r="H44" i="11"/>
  <c r="I44" i="11"/>
  <c r="J44" i="11"/>
  <c r="H54" i="7" s="1"/>
  <c r="K44" i="11"/>
  <c r="L44" i="11"/>
  <c r="H24" i="5" s="1"/>
  <c r="M44" i="11"/>
  <c r="N44" i="11"/>
  <c r="O44" i="11"/>
  <c r="I24" i="5" s="1"/>
  <c r="E45" i="11"/>
  <c r="H45" i="11"/>
  <c r="I45" i="11"/>
  <c r="J45" i="11"/>
  <c r="H55" i="7" s="1"/>
  <c r="K45" i="11"/>
  <c r="M45" i="11"/>
  <c r="N45" i="11"/>
  <c r="O45" i="11"/>
  <c r="I33" i="5" s="1"/>
  <c r="E46" i="11"/>
  <c r="H46" i="11"/>
  <c r="I46" i="11"/>
  <c r="J46" i="11"/>
  <c r="H56" i="7" s="1"/>
  <c r="K46" i="11"/>
  <c r="L46" i="11"/>
  <c r="H34" i="5" s="1"/>
  <c r="M46" i="11"/>
  <c r="N46" i="11"/>
  <c r="O46" i="11"/>
  <c r="I34" i="5" s="1"/>
  <c r="E47" i="11"/>
  <c r="H47" i="11"/>
  <c r="I47" i="11"/>
  <c r="J47" i="11"/>
  <c r="H57" i="7" s="1"/>
  <c r="K47" i="11"/>
  <c r="L47" i="11"/>
  <c r="H35" i="5" s="1"/>
  <c r="M47" i="11"/>
  <c r="N47" i="11"/>
  <c r="O47" i="11"/>
  <c r="I35" i="5" s="1"/>
  <c r="C58" i="7"/>
  <c r="H48" i="11"/>
  <c r="I48" i="11"/>
  <c r="J48" i="11"/>
  <c r="H58" i="7" s="1"/>
  <c r="K48" i="11"/>
  <c r="L48" i="11"/>
  <c r="M48" i="11"/>
  <c r="N48" i="11"/>
  <c r="O48" i="11"/>
  <c r="E50" i="11"/>
  <c r="C59" i="7" s="1"/>
  <c r="H50" i="11"/>
  <c r="F59" i="7" s="1"/>
  <c r="I50" i="11"/>
  <c r="G59" i="7" s="1"/>
  <c r="J50" i="11"/>
  <c r="H59" i="7" s="1"/>
  <c r="K50" i="11"/>
  <c r="I59" i="7" s="1"/>
  <c r="M50" i="11"/>
  <c r="K59" i="7" s="1"/>
  <c r="N50" i="11"/>
  <c r="L59" i="7" s="1"/>
  <c r="O50" i="11"/>
  <c r="M59" i="7" s="1"/>
  <c r="C63" i="7"/>
  <c r="H51" i="11"/>
  <c r="F63" i="7" s="1"/>
  <c r="G63" i="7"/>
  <c r="J51" i="11"/>
  <c r="H63" i="7" s="1"/>
  <c r="K51" i="11"/>
  <c r="I63" i="7" s="1"/>
  <c r="L51" i="11"/>
  <c r="J63" i="7" s="1"/>
  <c r="M51" i="11"/>
  <c r="K63" i="7" s="1"/>
  <c r="N51" i="11"/>
  <c r="L63" i="7" s="1"/>
  <c r="E53" i="11"/>
  <c r="H53" i="11"/>
  <c r="I53" i="11"/>
  <c r="J53" i="11"/>
  <c r="H65" i="7" s="1"/>
  <c r="K53" i="11"/>
  <c r="L53" i="11"/>
  <c r="H37" i="5" s="1"/>
  <c r="M53" i="11"/>
  <c r="N53" i="11"/>
  <c r="O53" i="11"/>
  <c r="I37" i="5" s="1"/>
  <c r="E54" i="11"/>
  <c r="H54" i="11"/>
  <c r="I54" i="11"/>
  <c r="J54" i="11"/>
  <c r="H66" i="7" s="1"/>
  <c r="K54" i="11"/>
  <c r="M54" i="11"/>
  <c r="N54" i="11"/>
  <c r="O54" i="11"/>
  <c r="I36" i="5" s="1"/>
  <c r="E55" i="11"/>
  <c r="H55" i="11"/>
  <c r="I55" i="11"/>
  <c r="J55" i="11"/>
  <c r="K55" i="11"/>
  <c r="L55" i="11"/>
  <c r="M55" i="11"/>
  <c r="N55" i="11"/>
  <c r="O55" i="11"/>
  <c r="E13" i="11"/>
  <c r="H13" i="11"/>
  <c r="I13" i="11"/>
  <c r="J13" i="11"/>
  <c r="H5" i="7" s="1"/>
  <c r="K13" i="11"/>
  <c r="L13" i="11"/>
  <c r="M13" i="11"/>
  <c r="N13" i="11"/>
  <c r="O13" i="11"/>
  <c r="H14" i="11"/>
  <c r="I14" i="11"/>
  <c r="J14" i="11"/>
  <c r="K14" i="11"/>
  <c r="L14" i="11"/>
  <c r="H5" i="5" s="1"/>
  <c r="M14" i="11"/>
  <c r="N14" i="11"/>
  <c r="O14" i="11"/>
  <c r="E15" i="11"/>
  <c r="H15" i="11"/>
  <c r="I15" i="11"/>
  <c r="K15" i="11"/>
  <c r="L15" i="11"/>
  <c r="M15" i="11"/>
  <c r="N15" i="11"/>
  <c r="O15" i="11"/>
  <c r="E16" i="11"/>
  <c r="H16" i="11"/>
  <c r="I16" i="11"/>
  <c r="J16" i="11"/>
  <c r="K16" i="11"/>
  <c r="L16" i="11"/>
  <c r="H6" i="5" s="1"/>
  <c r="M16" i="11"/>
  <c r="N16" i="11"/>
  <c r="O16" i="11"/>
  <c r="O12" i="11"/>
  <c r="N12" i="11"/>
  <c r="M12" i="11"/>
  <c r="L12" i="11"/>
  <c r="H4" i="5" s="1"/>
  <c r="J12" i="11"/>
  <c r="I12" i="11"/>
  <c r="H12" i="11"/>
  <c r="G89" i="4"/>
  <c r="F42" i="7"/>
  <c r="G42" i="7"/>
  <c r="I42" i="7"/>
  <c r="J42" i="7"/>
  <c r="F41" i="7"/>
  <c r="M51" i="7"/>
  <c r="M52" i="7"/>
  <c r="W16" i="12"/>
  <c r="D7" i="10" s="1"/>
  <c r="B11" i="7" s="1"/>
  <c r="W17" i="12"/>
  <c r="D8" i="10" s="1"/>
  <c r="B21" i="7" s="1"/>
  <c r="W19" i="12"/>
  <c r="D10" i="10" s="1"/>
  <c r="B24" i="7" s="1"/>
  <c r="W24" i="12"/>
  <c r="D15" i="10" s="1"/>
  <c r="W25" i="12"/>
  <c r="D16" i="10" s="1"/>
  <c r="B35" i="7" s="1"/>
  <c r="B42" i="7"/>
  <c r="W45" i="12"/>
  <c r="W59" i="12"/>
  <c r="W63" i="12"/>
  <c r="W68" i="12"/>
  <c r="W69" i="12"/>
  <c r="W70" i="12"/>
  <c r="W78" i="12"/>
  <c r="D16" i="12"/>
  <c r="D17" i="12"/>
  <c r="D19" i="12"/>
  <c r="D24" i="12"/>
  <c r="D25" i="12"/>
  <c r="I16" i="12"/>
  <c r="E87" i="4" s="1"/>
  <c r="J16" i="12"/>
  <c r="I17" i="12"/>
  <c r="F8" i="10" s="1"/>
  <c r="J17" i="12"/>
  <c r="G8" i="10" s="1"/>
  <c r="E21" i="7" s="1"/>
  <c r="I19" i="12"/>
  <c r="E90" i="4" s="1"/>
  <c r="J19" i="12"/>
  <c r="I24" i="12"/>
  <c r="E95" i="4" s="1"/>
  <c r="J24" i="12"/>
  <c r="I25" i="12"/>
  <c r="J25" i="12"/>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8" i="10"/>
  <c r="C7" i="10"/>
  <c r="C6" i="10"/>
  <c r="O7" i="12"/>
  <c r="H8" i="12"/>
  <c r="I8" i="12"/>
  <c r="J8" i="12"/>
  <c r="K8" i="12"/>
  <c r="D59" i="12" s="1"/>
  <c r="L8" i="12"/>
  <c r="M8" i="12"/>
  <c r="O8" i="12"/>
  <c r="B4" i="11"/>
  <c r="C49" i="11" s="1"/>
  <c r="B3" i="11"/>
  <c r="B2" i="11"/>
  <c r="B1" i="11"/>
  <c r="G55" i="11"/>
  <c r="E67" i="7" s="1"/>
  <c r="F55" i="11"/>
  <c r="G54" i="11"/>
  <c r="E66" i="7" s="1"/>
  <c r="G53" i="11"/>
  <c r="E65" i="7" s="1"/>
  <c r="G51" i="11"/>
  <c r="J78" i="12"/>
  <c r="I78" i="12"/>
  <c r="D78" i="12"/>
  <c r="G48" i="11"/>
  <c r="E58" i="7" s="1"/>
  <c r="F48" i="11"/>
  <c r="G47" i="11"/>
  <c r="E57" i="7" s="1"/>
  <c r="G46" i="11"/>
  <c r="E56" i="7" s="1"/>
  <c r="F46" i="11"/>
  <c r="G45" i="11"/>
  <c r="E55" i="7" s="1"/>
  <c r="F45" i="11"/>
  <c r="G44" i="11"/>
  <c r="E54" i="7" s="1"/>
  <c r="F44" i="11"/>
  <c r="G42" i="11"/>
  <c r="E37" i="7" s="1"/>
  <c r="F42" i="11"/>
  <c r="J70" i="12"/>
  <c r="I70" i="12"/>
  <c r="D70" i="12"/>
  <c r="J69" i="12"/>
  <c r="I69" i="12"/>
  <c r="D69" i="12"/>
  <c r="J68" i="12"/>
  <c r="I68" i="12"/>
  <c r="E66" i="4" s="1"/>
  <c r="D68" i="12"/>
  <c r="G35" i="11"/>
  <c r="E73" i="7" s="1"/>
  <c r="G34" i="11"/>
  <c r="E72" i="7" s="1"/>
  <c r="G33" i="11"/>
  <c r="E71" i="7" s="1"/>
  <c r="G32" i="11"/>
  <c r="E70" i="7" s="1"/>
  <c r="F32" i="11"/>
  <c r="J63" i="12"/>
  <c r="I63" i="12"/>
  <c r="E55" i="4" s="1"/>
  <c r="C63" i="12"/>
  <c r="G30" i="11"/>
  <c r="E62" i="7" s="1"/>
  <c r="G29" i="11"/>
  <c r="E61" i="7" s="1"/>
  <c r="G28" i="11"/>
  <c r="E60" i="7" s="1"/>
  <c r="F28" i="11"/>
  <c r="J59" i="12"/>
  <c r="I59" i="12"/>
  <c r="E40" i="4" s="1"/>
  <c r="C59" i="12"/>
  <c r="G25" i="11"/>
  <c r="E23" i="7" s="1"/>
  <c r="G22" i="11"/>
  <c r="E18" i="7" s="1"/>
  <c r="G23" i="11"/>
  <c r="E19" i="7" s="1"/>
  <c r="F23" i="11"/>
  <c r="D19" i="7" s="1"/>
  <c r="G21" i="11"/>
  <c r="E17" i="7" s="1"/>
  <c r="F21" i="11"/>
  <c r="G19" i="11"/>
  <c r="E15" i="7" s="1"/>
  <c r="G18" i="11"/>
  <c r="E14" i="7" s="1"/>
  <c r="G17" i="11"/>
  <c r="E13" i="7" s="1"/>
  <c r="G16" i="11"/>
  <c r="E8" i="7" s="1"/>
  <c r="F16" i="11"/>
  <c r="G15" i="11"/>
  <c r="E7" i="7" s="1"/>
  <c r="F14" i="11"/>
  <c r="G13" i="11"/>
  <c r="E5" i="7" s="1"/>
  <c r="J45" i="12"/>
  <c r="I45" i="12"/>
  <c r="C45" i="12"/>
  <c r="V12" i="12"/>
  <c r="T12" i="12"/>
  <c r="S12" i="12"/>
  <c r="R12" i="12"/>
  <c r="B32" i="11"/>
  <c r="B33" i="11"/>
  <c r="B34" i="11"/>
  <c r="B35" i="11"/>
  <c r="B31" i="11"/>
  <c r="B29" i="11"/>
  <c r="B30" i="11"/>
  <c r="B28" i="11"/>
  <c r="B26" i="11"/>
  <c r="B25" i="11"/>
  <c r="B18" i="11"/>
  <c r="B19" i="11"/>
  <c r="B20" i="11"/>
  <c r="B21" i="11"/>
  <c r="B22" i="11"/>
  <c r="B23" i="11"/>
  <c r="B17" i="11"/>
  <c r="B13" i="11"/>
  <c r="B14" i="11"/>
  <c r="B15" i="11"/>
  <c r="B16" i="11"/>
  <c r="B12" i="11"/>
  <c r="B19" i="7"/>
  <c r="F41" i="11" l="1"/>
  <c r="E68" i="4"/>
  <c r="F16" i="10"/>
  <c r="E97" i="4"/>
  <c r="G41" i="11"/>
  <c r="E32" i="7" s="1"/>
  <c r="F68" i="4"/>
  <c r="G15" i="10"/>
  <c r="E30" i="7" s="1"/>
  <c r="F95" i="4"/>
  <c r="F12" i="11"/>
  <c r="D4" i="7" s="1"/>
  <c r="E10" i="4"/>
  <c r="G12" i="11"/>
  <c r="E4" i="7" s="1"/>
  <c r="F10" i="4"/>
  <c r="G10" i="10"/>
  <c r="E24" i="7" s="1"/>
  <c r="F90" i="4"/>
  <c r="I66" i="4"/>
  <c r="G26" i="11"/>
  <c r="E31" i="7" s="1"/>
  <c r="F40" i="4"/>
  <c r="F40" i="11"/>
  <c r="D34" i="7" s="1"/>
  <c r="E67" i="4"/>
  <c r="G40" i="11"/>
  <c r="E34" i="7" s="1"/>
  <c r="F67" i="4"/>
  <c r="F50" i="11"/>
  <c r="D59" i="7" s="1"/>
  <c r="E72" i="4"/>
  <c r="G31" i="11"/>
  <c r="E69" i="7" s="1"/>
  <c r="F55" i="4"/>
  <c r="G39" i="11"/>
  <c r="E33" i="7" s="1"/>
  <c r="F66" i="4"/>
  <c r="G50" i="11"/>
  <c r="E59" i="7" s="1"/>
  <c r="F72" i="4"/>
  <c r="G16" i="10"/>
  <c r="E35" i="7" s="1"/>
  <c r="F97" i="4"/>
  <c r="G7" i="10"/>
  <c r="E11" i="7" s="1"/>
  <c r="F87" i="4"/>
  <c r="M34" i="7"/>
  <c r="I20" i="5"/>
  <c r="H10" i="5"/>
  <c r="J18" i="7"/>
  <c r="M18" i="7"/>
  <c r="E63" i="7"/>
  <c r="F54" i="4"/>
  <c r="F39" i="4"/>
  <c r="F33" i="4"/>
  <c r="F7" i="10"/>
  <c r="F15" i="10"/>
  <c r="F10" i="10"/>
  <c r="K12" i="11"/>
  <c r="L40" i="11"/>
  <c r="C43" i="11"/>
  <c r="C52" i="11"/>
  <c r="O39" i="11"/>
  <c r="I19" i="5" s="1"/>
  <c r="C45" i="11"/>
  <c r="C38" i="11"/>
  <c r="D50" i="12"/>
  <c r="M42" i="7"/>
  <c r="L50" i="11"/>
  <c r="J59" i="7" s="1"/>
  <c r="F22" i="11"/>
  <c r="D18" i="7" s="1"/>
  <c r="L17" i="11"/>
  <c r="H8" i="5" s="1"/>
  <c r="H24" i="4"/>
  <c r="G30" i="5"/>
  <c r="F29" i="11"/>
  <c r="L25" i="11"/>
  <c r="H59" i="4"/>
  <c r="K31" i="11"/>
  <c r="F26" i="11"/>
  <c r="G18" i="5"/>
  <c r="F17" i="11"/>
  <c r="H25" i="4"/>
  <c r="K20" i="11"/>
  <c r="I16" i="7" s="1"/>
  <c r="F39" i="11"/>
  <c r="F33" i="11"/>
  <c r="F30" i="11"/>
  <c r="G20" i="11"/>
  <c r="E16" i="7" s="1"/>
  <c r="D42" i="7"/>
  <c r="F47" i="11"/>
  <c r="F13" i="11"/>
  <c r="F53" i="11"/>
  <c r="F35" i="11"/>
  <c r="F15" i="11"/>
  <c r="F25" i="11"/>
  <c r="F19" i="11"/>
  <c r="F34" i="11"/>
  <c r="F31" i="11"/>
  <c r="F18" i="11"/>
  <c r="F20" i="11"/>
  <c r="D16" i="7" s="1"/>
  <c r="F54" i="11"/>
  <c r="I75" i="4"/>
  <c r="L54" i="11"/>
  <c r="H36" i="5" s="1"/>
  <c r="L31" i="11"/>
  <c r="H40" i="5" s="1"/>
  <c r="I59" i="4"/>
  <c r="L19" i="11"/>
  <c r="H11" i="5" s="1"/>
  <c r="I24" i="4"/>
  <c r="L20" i="11"/>
  <c r="C45" i="15"/>
  <c r="C53" i="15"/>
  <c r="C61" i="15"/>
  <c r="C47" i="15"/>
  <c r="C55" i="15"/>
  <c r="C63" i="15"/>
  <c r="C44" i="15"/>
  <c r="C60" i="15"/>
  <c r="C65" i="15"/>
  <c r="C46" i="15"/>
  <c r="C54" i="15"/>
  <c r="C62" i="15"/>
  <c r="D45" i="12"/>
  <c r="J9" i="11"/>
  <c r="C29" i="11" s="1"/>
  <c r="F9" i="11"/>
  <c r="C13" i="11" s="1"/>
  <c r="I9" i="11"/>
  <c r="C26" i="11" s="1"/>
  <c r="K9" i="11"/>
  <c r="C31" i="11" s="1"/>
  <c r="M8" i="11"/>
  <c r="L11" i="11"/>
  <c r="C51" i="11"/>
  <c r="C44" i="11"/>
  <c r="M11" i="11"/>
  <c r="C50" i="11"/>
  <c r="C42" i="11"/>
  <c r="N11" i="11"/>
  <c r="C41" i="11"/>
  <c r="C53" i="11"/>
  <c r="O11" i="11"/>
  <c r="C48" i="11"/>
  <c r="C40" i="11"/>
  <c r="C39" i="11"/>
  <c r="C47" i="11"/>
  <c r="K11" i="11"/>
  <c r="C55" i="11"/>
  <c r="C46" i="11"/>
  <c r="C54" i="11"/>
  <c r="M9" i="11"/>
  <c r="G9" i="11"/>
  <c r="H9" i="11"/>
  <c r="C25" i="11" s="1"/>
  <c r="D63" i="12"/>
  <c r="H12" i="5" l="1"/>
  <c r="J16" i="7"/>
  <c r="H20" i="5"/>
  <c r="J34" i="7"/>
  <c r="E54" i="4"/>
  <c r="D63" i="7"/>
  <c r="C22" i="11"/>
  <c r="C24" i="11"/>
  <c r="E33" i="4"/>
  <c r="E39" i="4"/>
  <c r="C28" i="11"/>
  <c r="C35" i="11"/>
  <c r="C30" i="11"/>
  <c r="C15" i="11"/>
  <c r="C33" i="11"/>
  <c r="C16" i="11"/>
  <c r="C32" i="11"/>
  <c r="C12" i="11"/>
  <c r="C34" i="11"/>
  <c r="C14" i="11"/>
  <c r="C19" i="11"/>
  <c r="C21" i="11"/>
  <c r="C17" i="11"/>
  <c r="C18" i="11"/>
  <c r="C23" i="11"/>
  <c r="C20" i="11"/>
  <c r="C67" i="7"/>
  <c r="D67" i="7"/>
  <c r="F67" i="7"/>
  <c r="G67" i="7"/>
  <c r="H67" i="7"/>
  <c r="I67" i="7"/>
  <c r="J67" i="7"/>
  <c r="K67" i="7"/>
  <c r="L67" i="7"/>
  <c r="M67" i="7"/>
  <c r="B67" i="7"/>
  <c r="A67" i="7"/>
  <c r="A65" i="7"/>
  <c r="A66" i="7"/>
  <c r="B65" i="7"/>
  <c r="C65" i="7"/>
  <c r="D65" i="7"/>
  <c r="F65" i="7"/>
  <c r="G65" i="7"/>
  <c r="I65" i="7"/>
  <c r="J65" i="7"/>
  <c r="K65" i="7"/>
  <c r="L65" i="7"/>
  <c r="M65" i="7"/>
  <c r="B66" i="7"/>
  <c r="C66" i="7"/>
  <c r="D66" i="7"/>
  <c r="F66" i="7"/>
  <c r="G66" i="7"/>
  <c r="I66" i="7"/>
  <c r="J66" i="7"/>
  <c r="K66" i="7"/>
  <c r="L66" i="7"/>
  <c r="M66" i="7"/>
  <c r="A61" i="7"/>
  <c r="A62" i="7"/>
  <c r="A60" i="7"/>
  <c r="B61" i="7"/>
  <c r="C61" i="7"/>
  <c r="D61" i="7"/>
  <c r="F61" i="7"/>
  <c r="G61" i="7"/>
  <c r="H61" i="7"/>
  <c r="I61" i="7"/>
  <c r="J61" i="7"/>
  <c r="K61" i="7"/>
  <c r="L61" i="7"/>
  <c r="M61" i="7"/>
  <c r="B62" i="7"/>
  <c r="C62" i="7"/>
  <c r="D62" i="7"/>
  <c r="F62" i="7"/>
  <c r="G62" i="7"/>
  <c r="H62" i="7"/>
  <c r="I62" i="7"/>
  <c r="J62" i="7"/>
  <c r="K62" i="7"/>
  <c r="L62" i="7"/>
  <c r="M62" i="7"/>
  <c r="C60" i="7"/>
  <c r="D60" i="7"/>
  <c r="F60" i="7"/>
  <c r="G60" i="7"/>
  <c r="H60" i="7"/>
  <c r="I60" i="7"/>
  <c r="J60" i="7"/>
  <c r="K60" i="7"/>
  <c r="L60" i="7"/>
  <c r="M60" i="7"/>
  <c r="B60" i="7"/>
  <c r="B58" i="7"/>
  <c r="D58" i="7"/>
  <c r="F58" i="7"/>
  <c r="G58" i="7"/>
  <c r="I58" i="7"/>
  <c r="J58" i="7"/>
  <c r="K58" i="7"/>
  <c r="L58" i="7"/>
  <c r="M58" i="7"/>
  <c r="C57" i="7"/>
  <c r="D57" i="7"/>
  <c r="F57" i="7"/>
  <c r="G57" i="7"/>
  <c r="I57" i="7"/>
  <c r="J57" i="7"/>
  <c r="K57" i="7"/>
  <c r="L57" i="7"/>
  <c r="M57" i="7"/>
  <c r="B56" i="7"/>
  <c r="C56" i="7"/>
  <c r="D56" i="7"/>
  <c r="F56" i="7"/>
  <c r="G56" i="7"/>
  <c r="I56" i="7"/>
  <c r="J56" i="7"/>
  <c r="K56" i="7"/>
  <c r="L56" i="7"/>
  <c r="M56" i="7"/>
  <c r="C55" i="7"/>
  <c r="D55" i="7"/>
  <c r="F55" i="7"/>
  <c r="G55" i="7"/>
  <c r="I55" i="7"/>
  <c r="J55" i="7"/>
  <c r="K55" i="7"/>
  <c r="L55" i="7"/>
  <c r="M55" i="7"/>
  <c r="B55" i="7"/>
  <c r="B69" i="7" l="1"/>
  <c r="C69" i="7"/>
  <c r="D69" i="7"/>
  <c r="F69" i="7"/>
  <c r="G69" i="7"/>
  <c r="H69" i="7"/>
  <c r="B70" i="7"/>
  <c r="C70" i="7"/>
  <c r="D70" i="7"/>
  <c r="F70" i="7"/>
  <c r="G70" i="7"/>
  <c r="B71" i="7"/>
  <c r="C71" i="7"/>
  <c r="D71" i="7"/>
  <c r="F71" i="7"/>
  <c r="G71" i="7"/>
  <c r="H71" i="7"/>
  <c r="B72" i="7"/>
  <c r="C72" i="7"/>
  <c r="D72" i="7"/>
  <c r="F72" i="7"/>
  <c r="G72" i="7"/>
  <c r="H72" i="7"/>
  <c r="B73" i="7"/>
  <c r="C73" i="7"/>
  <c r="D73" i="7"/>
  <c r="F73" i="7"/>
  <c r="G73" i="7"/>
  <c r="H73" i="7"/>
  <c r="A70" i="7"/>
  <c r="A71" i="7"/>
  <c r="A72" i="7"/>
  <c r="A73" i="7"/>
  <c r="A69" i="7"/>
  <c r="B54" i="7"/>
  <c r="C54" i="7"/>
  <c r="D54" i="7"/>
  <c r="F54" i="7"/>
  <c r="G54" i="7"/>
  <c r="A54" i="7"/>
  <c r="B37" i="7"/>
  <c r="C37" i="7"/>
  <c r="D37" i="7"/>
  <c r="F37" i="7"/>
  <c r="G37" i="7"/>
  <c r="H37" i="7"/>
  <c r="A37" i="7"/>
  <c r="B31" i="7"/>
  <c r="C31" i="7"/>
  <c r="D31" i="7"/>
  <c r="F31" i="7"/>
  <c r="G31" i="7"/>
  <c r="H31" i="7"/>
  <c r="B32" i="7"/>
  <c r="C32" i="7"/>
  <c r="D32" i="7"/>
  <c r="F32" i="7"/>
  <c r="G32" i="7"/>
  <c r="A32" i="7"/>
  <c r="A31" i="7"/>
  <c r="B23" i="7"/>
  <c r="C23" i="7"/>
  <c r="D23" i="7"/>
  <c r="F23" i="7"/>
  <c r="G23" i="7"/>
  <c r="H23" i="7"/>
  <c r="A23" i="7"/>
  <c r="F33" i="7"/>
  <c r="G33" i="7"/>
  <c r="B33" i="7"/>
  <c r="C33" i="7"/>
  <c r="D33" i="7"/>
  <c r="A34" i="7"/>
  <c r="A33" i="7"/>
  <c r="F19" i="7"/>
  <c r="G19" i="7"/>
  <c r="C19" i="7"/>
  <c r="B13" i="7"/>
  <c r="C13" i="7"/>
  <c r="D13" i="7"/>
  <c r="F13" i="7"/>
  <c r="G13" i="7"/>
  <c r="B14" i="7"/>
  <c r="C14" i="7"/>
  <c r="D14" i="7"/>
  <c r="F14" i="7"/>
  <c r="G14" i="7"/>
  <c r="H14" i="7"/>
  <c r="B15" i="7"/>
  <c r="C15" i="7"/>
  <c r="D15" i="7"/>
  <c r="F15" i="7"/>
  <c r="G15" i="7"/>
  <c r="H15" i="7"/>
  <c r="B17" i="7"/>
  <c r="C17" i="7"/>
  <c r="D17" i="7"/>
  <c r="F17" i="7"/>
  <c r="G17" i="7"/>
  <c r="H17" i="7"/>
  <c r="A17" i="7"/>
  <c r="A14" i="7"/>
  <c r="A15" i="7"/>
  <c r="A13" i="7"/>
  <c r="B4" i="7"/>
  <c r="C4" i="7"/>
  <c r="F4" i="7"/>
  <c r="G4" i="7"/>
  <c r="H4" i="7"/>
  <c r="B5" i="7"/>
  <c r="C5" i="7"/>
  <c r="D5" i="7"/>
  <c r="F5" i="7"/>
  <c r="G5" i="7"/>
  <c r="B6" i="7"/>
  <c r="C6" i="7"/>
  <c r="D6" i="7"/>
  <c r="F6" i="7"/>
  <c r="G6" i="7"/>
  <c r="H6" i="7"/>
  <c r="B7" i="7"/>
  <c r="C7" i="7"/>
  <c r="D7" i="7"/>
  <c r="F7" i="7"/>
  <c r="G7" i="7"/>
  <c r="H7" i="7"/>
  <c r="B8" i="7"/>
  <c r="C8" i="7"/>
  <c r="D8" i="7"/>
  <c r="F8" i="7"/>
  <c r="G8" i="7"/>
  <c r="H8" i="7"/>
  <c r="A5" i="7"/>
  <c r="A6" i="7"/>
  <c r="A7" i="7"/>
  <c r="A8" i="7"/>
  <c r="A4" i="7"/>
  <c r="K54" i="7" l="1"/>
  <c r="K37" i="7"/>
  <c r="J37" i="7"/>
  <c r="I37" i="7"/>
  <c r="K32" i="7"/>
  <c r="J32" i="7"/>
  <c r="K33" i="7"/>
  <c r="K73" i="7"/>
  <c r="I73" i="7"/>
  <c r="K72" i="7"/>
  <c r="J72" i="7"/>
  <c r="I72" i="7"/>
  <c r="K71" i="7"/>
  <c r="K70" i="7"/>
  <c r="J70" i="7"/>
  <c r="K69" i="7"/>
  <c r="I69" i="7"/>
  <c r="K31" i="7"/>
  <c r="J31" i="7"/>
  <c r="I31" i="7"/>
  <c r="K23" i="7"/>
  <c r="J23" i="7"/>
  <c r="I23" i="7"/>
  <c r="M19" i="7"/>
  <c r="L19" i="7"/>
  <c r="K19" i="7"/>
  <c r="J19" i="7"/>
  <c r="I19" i="7"/>
  <c r="L17" i="7"/>
  <c r="K17" i="7"/>
  <c r="J17" i="7"/>
  <c r="I17" i="7"/>
  <c r="K15" i="7"/>
  <c r="I15" i="7"/>
  <c r="L14" i="7"/>
  <c r="K14" i="7"/>
  <c r="J14" i="7"/>
  <c r="I14" i="7"/>
  <c r="K13" i="7"/>
  <c r="I13" i="7"/>
  <c r="L8" i="7"/>
  <c r="K8" i="7"/>
  <c r="I8" i="7"/>
  <c r="L7" i="7"/>
  <c r="K7" i="7"/>
  <c r="J7" i="7"/>
  <c r="I7" i="7"/>
  <c r="L6" i="7"/>
  <c r="K6" i="7"/>
  <c r="I6" i="7"/>
  <c r="L5" i="7"/>
  <c r="K5" i="7"/>
  <c r="J5" i="7"/>
  <c r="I5" i="7"/>
  <c r="K4" i="7"/>
  <c r="J46" i="4" l="1"/>
  <c r="M6" i="7"/>
  <c r="I33" i="7"/>
  <c r="J33" i="4"/>
  <c r="L23" i="7"/>
  <c r="J33" i="7"/>
  <c r="J71" i="7"/>
  <c r="L37" i="7"/>
  <c r="L15" i="7"/>
  <c r="M70" i="7"/>
  <c r="I4" i="7"/>
  <c r="M23" i="7"/>
  <c r="J54" i="7"/>
  <c r="M17" i="7"/>
  <c r="M69" i="7"/>
  <c r="L33" i="7"/>
  <c r="M37" i="7"/>
  <c r="M5" i="7"/>
  <c r="J13" i="7"/>
  <c r="M14" i="7"/>
  <c r="I70" i="7"/>
  <c r="L71" i="7"/>
  <c r="J73" i="7"/>
  <c r="M33" i="7"/>
  <c r="L54" i="7"/>
  <c r="I71" i="7"/>
  <c r="M72" i="7"/>
  <c r="J4" i="7"/>
  <c r="L4" i="7"/>
  <c r="J6" i="7"/>
  <c r="M7" i="7"/>
  <c r="M71" i="7"/>
  <c r="L32" i="7"/>
  <c r="M54" i="7"/>
  <c r="M15" i="7"/>
  <c r="M8" i="7"/>
  <c r="J54" i="4"/>
  <c r="L69" i="7"/>
  <c r="I32" i="7"/>
  <c r="M4" i="7"/>
  <c r="L13" i="7"/>
  <c r="J15" i="7"/>
  <c r="J39" i="4"/>
  <c r="L31" i="7"/>
  <c r="L73" i="7"/>
  <c r="M32" i="7"/>
  <c r="J69" i="7"/>
  <c r="L72" i="7"/>
  <c r="I54" i="7"/>
  <c r="J8" i="7"/>
  <c r="M31" i="7"/>
  <c r="L70" i="7"/>
  <c r="M73" i="7"/>
  <c r="A68" i="7" l="1"/>
  <c r="A50" i="7"/>
  <c r="A52" i="7"/>
  <c r="A53" i="7"/>
  <c r="A51" i="7"/>
  <c r="M39" i="7" l="1"/>
  <c r="J39" i="7"/>
  <c r="I39" i="7"/>
  <c r="C39" i="7"/>
  <c r="D39" i="7"/>
  <c r="H47" i="7"/>
  <c r="I47" i="7"/>
  <c r="H48" i="7"/>
  <c r="I48" i="7"/>
  <c r="H43" i="7"/>
  <c r="I43" i="7"/>
  <c r="H44" i="7"/>
  <c r="I44" i="7"/>
  <c r="I41" i="7"/>
  <c r="H41" i="7"/>
  <c r="C48" i="7"/>
  <c r="C43" i="7"/>
  <c r="C44" i="7"/>
  <c r="A49" i="7"/>
  <c r="A45" i="7"/>
  <c r="A47" i="7"/>
  <c r="A48" i="7"/>
  <c r="A46" i="7"/>
  <c r="A43" i="7"/>
  <c r="A44" i="7"/>
  <c r="A41" i="7"/>
  <c r="A36" i="7"/>
  <c r="A35" i="7"/>
  <c r="M28" i="7"/>
  <c r="I28" i="7"/>
  <c r="I26" i="7"/>
  <c r="J26" i="7"/>
  <c r="J28" i="7"/>
  <c r="H28" i="7"/>
  <c r="H26" i="7"/>
  <c r="A25" i="7"/>
  <c r="A26" i="7"/>
  <c r="A28" i="7"/>
  <c r="A29" i="7"/>
  <c r="A30" i="7"/>
  <c r="A24" i="7"/>
  <c r="A22" i="7"/>
  <c r="A21" i="7"/>
  <c r="A11" i="7"/>
  <c r="A10" i="7"/>
  <c r="F36" i="7" l="1"/>
  <c r="M30" i="7" l="1"/>
  <c r="M35" i="7"/>
  <c r="J35" i="7"/>
  <c r="H35" i="7"/>
  <c r="F35" i="7"/>
  <c r="G35" i="7"/>
  <c r="C35" i="7"/>
  <c r="D35" i="7"/>
  <c r="B30" i="7"/>
  <c r="C30" i="7"/>
  <c r="D30" i="7"/>
  <c r="F30" i="7"/>
  <c r="G30" i="7"/>
  <c r="H30" i="7"/>
  <c r="I30" i="7"/>
  <c r="J30" i="7"/>
  <c r="I49" i="7"/>
  <c r="M26" i="7"/>
  <c r="B28" i="7"/>
  <c r="C28" i="7"/>
  <c r="D28" i="7"/>
  <c r="F28" i="7"/>
  <c r="G28" i="7"/>
  <c r="B26" i="7"/>
  <c r="C26" i="7"/>
  <c r="D26" i="7"/>
  <c r="F26" i="7"/>
  <c r="G26" i="7"/>
  <c r="B47" i="7"/>
  <c r="D47" i="7"/>
  <c r="F47" i="7"/>
  <c r="G47" i="7"/>
  <c r="J47" i="7"/>
  <c r="M47" i="7"/>
  <c r="B48" i="7"/>
  <c r="D48" i="7"/>
  <c r="F48" i="7"/>
  <c r="G48" i="7"/>
  <c r="J48" i="7"/>
  <c r="B46" i="7"/>
  <c r="C46" i="7"/>
  <c r="D46" i="7"/>
  <c r="F46" i="7"/>
  <c r="G46" i="7"/>
  <c r="H46" i="7"/>
  <c r="I46" i="7"/>
  <c r="J46" i="7"/>
  <c r="M46" i="7"/>
  <c r="I51" i="7"/>
  <c r="H29" i="7"/>
  <c r="J52" i="7"/>
  <c r="J50" i="7"/>
  <c r="B52" i="7"/>
  <c r="C52" i="7"/>
  <c r="D52" i="7"/>
  <c r="F52" i="7"/>
  <c r="G52" i="7"/>
  <c r="H52" i="7"/>
  <c r="I52" i="7"/>
  <c r="J29" i="7"/>
  <c r="I22" i="7"/>
  <c r="B10" i="7"/>
  <c r="C10" i="7"/>
  <c r="D10" i="7"/>
  <c r="F10" i="7"/>
  <c r="G10" i="7"/>
  <c r="H10" i="7"/>
  <c r="I10" i="7"/>
  <c r="J10" i="7"/>
  <c r="M10" i="7"/>
  <c r="C11" i="7"/>
  <c r="D11" i="7"/>
  <c r="F11" i="7"/>
  <c r="G11" i="7"/>
  <c r="H11" i="7"/>
  <c r="I11" i="7"/>
  <c r="J11" i="7"/>
  <c r="M11" i="7"/>
  <c r="C21" i="7"/>
  <c r="D21" i="7"/>
  <c r="F21" i="7"/>
  <c r="G21" i="7"/>
  <c r="I21" i="7"/>
  <c r="J21" i="7"/>
  <c r="M21" i="7"/>
  <c r="B22" i="7"/>
  <c r="C22" i="7"/>
  <c r="D22" i="7"/>
  <c r="F22" i="7"/>
  <c r="G22" i="7"/>
  <c r="H22" i="7"/>
  <c r="J22" i="7"/>
  <c r="M22" i="7"/>
  <c r="B25" i="7"/>
  <c r="C25" i="7"/>
  <c r="D25" i="7"/>
  <c r="F25" i="7"/>
  <c r="G25" i="7"/>
  <c r="H25" i="7"/>
  <c r="I25" i="7"/>
  <c r="J25" i="7"/>
  <c r="M25" i="7"/>
  <c r="C24" i="7"/>
  <c r="D24" i="7"/>
  <c r="F24" i="7"/>
  <c r="G24" i="7"/>
  <c r="H24" i="7"/>
  <c r="I24" i="7"/>
  <c r="J24" i="7"/>
  <c r="M24" i="7"/>
  <c r="B36" i="7"/>
  <c r="C36" i="7"/>
  <c r="D36" i="7"/>
  <c r="G36" i="7"/>
  <c r="H36" i="7"/>
  <c r="I36" i="7"/>
  <c r="J36" i="7"/>
  <c r="M36" i="7"/>
  <c r="D41" i="7"/>
  <c r="G41" i="7"/>
  <c r="J41" i="7"/>
  <c r="B43" i="7"/>
  <c r="D43" i="7"/>
  <c r="F43" i="7"/>
  <c r="G43" i="7"/>
  <c r="J43" i="7"/>
  <c r="B44" i="7"/>
  <c r="D44" i="7"/>
  <c r="F44" i="7"/>
  <c r="G44" i="7"/>
  <c r="J44" i="7"/>
  <c r="B45" i="7"/>
  <c r="C45" i="7"/>
  <c r="D45" i="7"/>
  <c r="F45" i="7"/>
  <c r="G45" i="7"/>
  <c r="H45" i="7"/>
  <c r="I45" i="7"/>
  <c r="J45" i="7"/>
  <c r="M45" i="7"/>
  <c r="B29" i="7"/>
  <c r="C29" i="7"/>
  <c r="D29" i="7"/>
  <c r="F29" i="7"/>
  <c r="G29" i="7"/>
  <c r="I29" i="7"/>
  <c r="B51" i="7"/>
  <c r="C51" i="7"/>
  <c r="D51" i="7"/>
  <c r="F51" i="7"/>
  <c r="G51" i="7"/>
  <c r="H51" i="7"/>
  <c r="J51" i="7"/>
  <c r="B50" i="7"/>
  <c r="D50" i="7"/>
  <c r="F50" i="7"/>
  <c r="G50" i="7"/>
  <c r="H50" i="7"/>
  <c r="I50" i="7"/>
  <c r="M50" i="7"/>
  <c r="B53" i="7"/>
  <c r="C53" i="7"/>
  <c r="D53" i="7"/>
  <c r="F53" i="7"/>
  <c r="G53" i="7"/>
  <c r="H53" i="7"/>
  <c r="I53" i="7"/>
  <c r="J53" i="7"/>
  <c r="M53" i="7"/>
  <c r="B49" i="7"/>
  <c r="C49" i="7"/>
  <c r="D49" i="7"/>
  <c r="F49" i="7"/>
  <c r="G49" i="7"/>
  <c r="H49" i="7"/>
  <c r="J49" i="7"/>
  <c r="M49" i="7"/>
  <c r="B68" i="7"/>
  <c r="C68" i="7"/>
  <c r="D68" i="7"/>
  <c r="F68" i="7"/>
  <c r="G68" i="7"/>
  <c r="H68" i="7"/>
  <c r="I68" i="7"/>
  <c r="J68" i="7"/>
  <c r="M6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tc={E9627125-540D-4796-8507-DEE9629DCF1F}</author>
  </authors>
  <commentList>
    <comment ref="K74" authorId="0" shapeId="0" xr:uid="{E9627125-540D-4796-8507-DEE9629DCF1F}">
      <text>
        <t>[Threaded comment]
Your version of Excel allows you to read this threaded comment; however, any edits to it will get removed if the file is opened in a newer version of Excel. Learn more: https://go.microsoft.com/fwlink/?linkid=870924
Comment:
    Change to N/A</t>
      </text>
    </comment>
  </commentList>
</comments>
</file>

<file path=xl/sharedStrings.xml><?xml version="1.0" encoding="utf-8"?>
<sst xmlns="http://schemas.openxmlformats.org/spreadsheetml/2006/main" count="3383" uniqueCount="552">
  <si>
    <t>Prior SY (Start)</t>
  </si>
  <si>
    <t>Prior SY (End) / 
Current SY (Start)</t>
  </si>
  <si>
    <t>Current SY (End)</t>
  </si>
  <si>
    <t>SY Designation</t>
  </si>
  <si>
    <t>2024-25 Elementary/Secondary Consolidated Data Collection Calendar</t>
  </si>
  <si>
    <t>***All PIMS data is due and collections will close by 12:00 PM (Noon) on the final date specified in the Collection Window Field unless otherwise noted***</t>
  </si>
  <si>
    <t>LEGEND:</t>
  </si>
  <si>
    <t>Internal Snapshot</t>
  </si>
  <si>
    <t>Collection 1</t>
  </si>
  <si>
    <t>Collection 2</t>
  </si>
  <si>
    <t>Collection 3</t>
  </si>
  <si>
    <t>Collection 4</t>
  </si>
  <si>
    <t>Collection 5</t>
  </si>
  <si>
    <t xml:space="preserve">Collection 6 - All Year Varied </t>
  </si>
  <si>
    <t>October</t>
  </si>
  <si>
    <t>December</t>
  </si>
  <si>
    <t>February</t>
  </si>
  <si>
    <t>June</t>
  </si>
  <si>
    <t>Summer</t>
  </si>
  <si>
    <t>SY Start</t>
  </si>
  <si>
    <t>SY End</t>
  </si>
  <si>
    <t>PIMS Collection Window</t>
  </si>
  <si>
    <t>Data Set - Collection Manager</t>
  </si>
  <si>
    <t>Data Set - Description</t>
  </si>
  <si>
    <t>Reporting School Year (Start)</t>
  </si>
  <si>
    <t>Reporting School Year (End)</t>
  </si>
  <si>
    <t>Templates</t>
  </si>
  <si>
    <t>Required/Updates</t>
  </si>
  <si>
    <t>Comments</t>
  </si>
  <si>
    <t xml:space="preserve">Collection 
Open </t>
  </si>
  <si>
    <t>Collection Closes</t>
  </si>
  <si>
    <t>PDE Review Window</t>
  </si>
  <si>
    <t>Correction Window</t>
  </si>
  <si>
    <t>ACS Due Date</t>
  </si>
  <si>
    <t>Name</t>
  </si>
  <si>
    <t>Month / Season</t>
  </si>
  <si>
    <t>Year</t>
  </si>
  <si>
    <t xml:space="preserve">Collection 5 </t>
  </si>
  <si>
    <t>C5 Child Acct EOY 2023-24</t>
  </si>
  <si>
    <t>C5 Title 1 Student 2023-24</t>
  </si>
  <si>
    <t>C5 Athletic Opp 2023-24</t>
  </si>
  <si>
    <t>C5 Title 3 Prof Dev Act 2023-24</t>
  </si>
  <si>
    <t>C5 Home Ed/Private Tutoring 
2023-24</t>
  </si>
  <si>
    <t>C1  Grad Drop Cohort 2023-24</t>
  </si>
  <si>
    <t>C1 SPEC ED ACT 16 2023-24</t>
  </si>
  <si>
    <t>C1 OCT Student 2024-25</t>
  </si>
  <si>
    <t>Collection 1 - October</t>
  </si>
  <si>
    <t>C1 Title 3 Npub Student 2024-25</t>
  </si>
  <si>
    <t>C1 Staff Oct 2024-25</t>
  </si>
  <si>
    <t>C1 Oct Prof Staff Vacancy 2024-25</t>
  </si>
  <si>
    <t>C1 Act 35 2024-25</t>
  </si>
  <si>
    <t>C2 SPEC ED Dec 2024-25</t>
  </si>
  <si>
    <t xml:space="preserve">Collection 3 </t>
  </si>
  <si>
    <t>C3 Child Acct JIAF 2024-25</t>
  </si>
  <si>
    <t>C4 SP ED Transition/Exits 2024-25</t>
  </si>
  <si>
    <t>C4 LIEP Survey 2024-25</t>
  </si>
  <si>
    <t>C4 CTE 2024-25</t>
  </si>
  <si>
    <t>C5 Child Acct EOY 2024-25</t>
  </si>
  <si>
    <t>C5 Title 1 Student 2024-25</t>
  </si>
  <si>
    <t>C5 Athletic Opp 2024-25</t>
  </si>
  <si>
    <t>C5 Title 3 Prof Dev Act 2024-25</t>
  </si>
  <si>
    <t>C5 Home Ed/Private Tutoring 
2024-25</t>
  </si>
  <si>
    <t>Collection 6</t>
  </si>
  <si>
    <t>January</t>
  </si>
  <si>
    <t>C6 Prof Staff Vacancy Updates 2024-25 (Jan.)</t>
  </si>
  <si>
    <t>All Year Varied</t>
  </si>
  <si>
    <t>C6 ESSER 2023-24</t>
  </si>
  <si>
    <t>C6 EANS 2023-24</t>
  </si>
  <si>
    <t>C6 PVAAS 2024-25</t>
  </si>
  <si>
    <t>C6 Safe Schools - Bus 2024-25</t>
  </si>
  <si>
    <t>April</t>
  </si>
  <si>
    <t>C6 Prof Staff Vacancy Updates 2024-25 (April)</t>
  </si>
  <si>
    <t>C6 Course/Instructor 2024-25</t>
  </si>
  <si>
    <t xml:space="preserve">Collection 6 </t>
  </si>
  <si>
    <t>C6 Non-Cte ICN/WBLE 2024-25</t>
  </si>
  <si>
    <t>C6 Career Standards 2024-25</t>
  </si>
  <si>
    <t>C6 Local Assess Early Ind 2024-25</t>
  </si>
  <si>
    <t>C6 Staff Updates 2024-25</t>
  </si>
  <si>
    <t>C6 Local Assess Analytics 2024-25</t>
  </si>
  <si>
    <t>C6 Student Updates 2024-25</t>
  </si>
  <si>
    <t>C6 Prof Staff Vacancy Updates 2024-25 (June)</t>
  </si>
  <si>
    <t>C6 Safe Schools - Fire/Sec 2024-25</t>
  </si>
  <si>
    <t>C6 Safe Schools 2024-25</t>
  </si>
  <si>
    <t>C6 Safe Schools - AED 2024-25</t>
  </si>
  <si>
    <t>Internal Snapshots - SY 24-25</t>
  </si>
  <si>
    <t>Snapshot Name</t>
  </si>
  <si>
    <t xml:space="preserve">PIMS generated Internal Student Snapshot </t>
  </si>
  <si>
    <t>Required/ Updates</t>
  </si>
  <si>
    <t>Snapshot
Run Date</t>
  </si>
  <si>
    <t>Previous Year (PY) Snapshot as of Date</t>
  </si>
  <si>
    <t>All Year</t>
  </si>
  <si>
    <t>PVAAS Staff Account Creation,
    Termination, and Movement 
     within LEA
PVAAS Student Enrollment 1</t>
  </si>
  <si>
    <t>Winter Keystone Precodes</t>
  </si>
  <si>
    <t>ACCESS for ELLs and Alternate ACCESS
    for ELLs  Precodes</t>
  </si>
  <si>
    <t>PSSA Precodes</t>
  </si>
  <si>
    <t>Winter Keystone Reporting #1</t>
  </si>
  <si>
    <t>Winter Keystone Reporting #2</t>
  </si>
  <si>
    <t>ACCESS for ELLs Accountability</t>
  </si>
  <si>
    <t>PVAAS Student Enrollment 5</t>
  </si>
  <si>
    <t>PVAAS Staff Account Creation,
   Termination, Movement within
    LEA, and Update Staff Email 
    Addresses
PVAAS Student Enrollment 6 and
    Subgroup Update</t>
  </si>
  <si>
    <t>Spring Keystone Precodes</t>
  </si>
  <si>
    <t>EL Immigrant Cumulative Count</t>
  </si>
  <si>
    <t>PASA Accountability Reporting #1</t>
  </si>
  <si>
    <t xml:space="preserve">PVAAS Student RV Gap Enrollment 1 </t>
  </si>
  <si>
    <t>PASA Accountability Reporting #2</t>
  </si>
  <si>
    <t>PSSA Accountability Reporting  for
    English Language Arts #1 (report data as
    of the last day of the testing
    window)</t>
  </si>
  <si>
    <t>PSSA Accountability Reporting for
    Mathematics #1 (report data as of the last day of the testing window)</t>
  </si>
  <si>
    <t>PSSA Accountability Reporting for
    Science #1 (report data as of the last day of the testing window)</t>
  </si>
  <si>
    <t>PSSA Accountability Reporting for
    English Language Arts #2 (report data as of the last day of the testing window)</t>
  </si>
  <si>
    <t>PSSA Accountability Reporting for
    Mathematics #2 (report data as of the last day of the testing window)</t>
  </si>
  <si>
    <t>PSSA Accountability Reporting for
    Science #2 (report data as of the last day of the testing window)</t>
  </si>
  <si>
    <t>PVAAS Student RV Gap Enrollment 2 and Subgroup Update</t>
  </si>
  <si>
    <t>Spring Keystone Reporting #1</t>
  </si>
  <si>
    <t>Grade 11 Keystone Accountability #1
    (report data as of the last day
    of the testing window)</t>
  </si>
  <si>
    <t>Summer Keystone Precodes</t>
  </si>
  <si>
    <t>Every Student Succeeds Act (ESSA)</t>
  </si>
  <si>
    <t>Spring Keystone Reporting #2</t>
  </si>
  <si>
    <t>Grade 11 Keystone Accountability #2
    (report data as of the last day
    of the testing window)</t>
  </si>
  <si>
    <t>EL Immigrant End of Year Counts</t>
  </si>
  <si>
    <t>Data Collection Calendar Change Log</t>
  </si>
  <si>
    <t>Version</t>
  </si>
  <si>
    <t>Tab(s)</t>
  </si>
  <si>
    <t>Collection Description</t>
  </si>
  <si>
    <t>Change</t>
  </si>
  <si>
    <t>Date</t>
  </si>
  <si>
    <t>2024-25 Elementary/Secondary Consolidated Data Collection Calendar
Executive Summary</t>
  </si>
  <si>
    <r>
      <rPr>
        <b/>
        <sz val="16"/>
        <color indexed="8"/>
        <rFont val="Calibri"/>
        <family val="2"/>
      </rPr>
      <t xml:space="preserve">PIMS Data Collections - Collections 1 through 6
</t>
    </r>
    <r>
      <rPr>
        <b/>
        <sz val="10"/>
        <color indexed="8"/>
        <rFont val="Calibri"/>
        <family val="2"/>
      </rPr>
      <t>***All PIMS data is due and collections will close by 12:00 PM (Noon) on the final date specified in the Collection Window Field unless otherwise noted***</t>
    </r>
  </si>
  <si>
    <t>Collection 5 - Summer 2023-24</t>
  </si>
  <si>
    <t>Data Set</t>
  </si>
  <si>
    <t>Collection Window</t>
  </si>
  <si>
    <t>Opens</t>
  </si>
  <si>
    <t>Closes</t>
  </si>
  <si>
    <t>Prior School Year's Collection</t>
  </si>
  <si>
    <t>Current School Year's Collection</t>
  </si>
  <si>
    <t>Required</t>
  </si>
  <si>
    <t>Child Accounting SD &amp; CS (kindergarten
    starting age)</t>
  </si>
  <si>
    <t>EL Coordinator</t>
  </si>
  <si>
    <t>Collection 2 - December</t>
  </si>
  <si>
    <t>Manually Update</t>
  </si>
  <si>
    <t>Student (template in C6)</t>
  </si>
  <si>
    <t>Updates</t>
  </si>
  <si>
    <t>N/A</t>
  </si>
  <si>
    <t>Collection 3 - February</t>
  </si>
  <si>
    <t>Collection 4 - June</t>
  </si>
  <si>
    <t>Student (Year End)(template in C6)</t>
  </si>
  <si>
    <t>Page 1 of 4</t>
  </si>
  <si>
    <t>Collection 6 - All Year Varied</t>
  </si>
  <si>
    <t>Page 2 of 4</t>
  </si>
  <si>
    <t>Internal Snapshots</t>
  </si>
  <si>
    <r>
      <t xml:space="preserve">PIMS Internal Snapshot Data as of </t>
    </r>
    <r>
      <rPr>
        <b/>
        <i/>
        <sz val="10"/>
        <color indexed="8"/>
        <rFont val="Calibri"/>
        <family val="2"/>
      </rPr>
      <t>(Actual Snapshot Date)</t>
    </r>
  </si>
  <si>
    <t>Snapshot Run Date</t>
  </si>
  <si>
    <t>PVAAS Student Enrollment 2
PVAAS Staff Account Creation,
    Termination, and Movement 
     within LEA
PEERS Account Creation</t>
  </si>
  <si>
    <t>Page 3 of 4</t>
  </si>
  <si>
    <t>Internal Snapshots (Continued)</t>
  </si>
  <si>
    <t>Page 4 of 4</t>
  </si>
  <si>
    <r>
      <t xml:space="preserve">ACS Calendar Summary
</t>
    </r>
    <r>
      <rPr>
        <b/>
        <sz val="10"/>
        <color theme="1"/>
        <rFont val="Calibri"/>
        <family val="2"/>
        <scheme val="minor"/>
      </rPr>
      <t>(see Production &gt; ACS All folder for hyperlinks to all ACSs)</t>
    </r>
  </si>
  <si>
    <t>1. PreSnap PIMS Reports should be run prior to the Snapshot being taken. Use the time between running the PreSnap Reports and the Internal Snapshot Date to make any corrections to your data.
2. PIMS is down for 24 hours to create Internal Snapshots following the update deadline.
3. ACS’s should be run two days after the Collection Closes or Snapshot Run Date. Use the time between running the ACS and the ACS Submission date to gather the appropriate signatures and submit
     your signed ACS to PDE. No changes to the internal snapshot data can be made at this time. If changes are made after the ACS was submitted, resubmit an updated ACS.
4. For additional details on which LEA types are required to report individual PIMS Collections, please review the updated guidance provided in the “Who Reports?” section of PIMS Manual, Volume I - 
    Template Submission by LEA Type.</t>
  </si>
  <si>
    <t>Data Set - Collection Name</t>
  </si>
  <si>
    <t>Path &gt; Report Name</t>
  </si>
  <si>
    <r>
      <rPr>
        <b/>
        <sz val="12"/>
        <color indexed="8"/>
        <rFont val="Calibri"/>
        <family val="2"/>
      </rPr>
      <t xml:space="preserve"> Required ACS File Naming Convention
</t>
    </r>
    <r>
      <rPr>
        <i/>
        <sz val="10"/>
        <color indexed="8"/>
        <rFont val="Calibri"/>
        <family val="2"/>
      </rPr>
      <t>(use naming convention below unless one is found on the ACS)
(please use military time)</t>
    </r>
  </si>
  <si>
    <t>ACS Specific Comments/Notes</t>
  </si>
  <si>
    <t>PY Internal Snapshot 
Date</t>
  </si>
  <si>
    <t>ACTUAL Internal Snapshot
Due Date</t>
  </si>
  <si>
    <t>PIMS Collection Closes Date</t>
  </si>
  <si>
    <r>
      <t xml:space="preserve">‪ACS All &gt;
</t>
    </r>
    <r>
      <rPr>
        <sz val="12"/>
        <rFont val="Calibri"/>
        <family val="2"/>
      </rPr>
      <t xml:space="preserve">   1. Child Accounting ACS - Approved Private
        School (PDF Only) 
   2. Child Accounting ACS - Charter Schools
        (PDF Only) 
   3. Child Accounting ACS - CTCs (PDF Only) 
   4. Child Accounting ACS - Intermediate Units
        (PDF Only) 
   5. Child Accounting ACS - Private Residential
        Rehabilitation (PDF Only) 
   6. Child Accounting ACS - School Districts
        (PDF Only) </t>
    </r>
  </si>
  <si>
    <t xml:space="preserve">
1. ACS_AUN_Child_Acct_APS_2023-24_YYYYMMDD_HHMM.pdf
2. ACS_AUN_Child_Acct_CharterSchool_2023-24_YYYYMMDD
    _HHMM.pdf
3. ACS_AUN_Child_Acct_CTC_2023-24_YYYYMMDD_HHMM.pdf
4. ACS_AUN_Child_Acct_IU_2023-24_YYYYMMDD_HHMM.pdf
5. ACS_AUN_Child_Acct_PRRI_2023-24_YYYYMMDD_HHMM.pdf
6. ACS_AUN_Child_Acct_SD_2023-24_YYYYMMDD_HHMM.pdf</t>
  </si>
  <si>
    <t xml:space="preserve">ACS submitted in the FRCPP
</t>
  </si>
  <si>
    <t xml:space="preserve">No file naming convention needed
</t>
  </si>
  <si>
    <t>Submitted through the FRCPP and required for School Districts, Charter Schools, and Comprehensive CTCs with any  grade 7-12.</t>
  </si>
  <si>
    <t>Submitted through the FRCPP and only required for School Districts</t>
  </si>
  <si>
    <t>C6 Student Updates 2023-24</t>
  </si>
  <si>
    <r>
      <t xml:space="preserve">ACS All &gt; </t>
    </r>
    <r>
      <rPr>
        <sz val="12"/>
        <color indexed="8"/>
        <rFont val="Calibri"/>
        <family val="2"/>
      </rPr>
      <t>Keystone Assessment Subgroup ACS</t>
    </r>
    <r>
      <rPr>
        <sz val="12"/>
        <color theme="1"/>
        <rFont val="Calibri"/>
        <family val="2"/>
        <scheme val="minor"/>
      </rPr>
      <t xml:space="preserve"> </t>
    </r>
    <r>
      <rPr>
        <sz val="12"/>
        <color indexed="8"/>
        <rFont val="Calibri"/>
        <family val="2"/>
      </rPr>
      <t>– Precodes</t>
    </r>
  </si>
  <si>
    <t>ACS_AUN_PRE_WIN_2024-25_YYYYMMDD_HHMM.pdf</t>
  </si>
  <si>
    <t>If you do not administer this Keystone, email RA-PAS@pa.gov in lieu of ACS</t>
  </si>
  <si>
    <r>
      <t>ACS All</t>
    </r>
    <r>
      <rPr>
        <sz val="12"/>
        <rFont val="Calibri"/>
        <family val="2"/>
      </rPr>
      <t xml:space="preserve"> &gt; 
  1. LEA Profile and ACS with Graduation And
       Dropout Data</t>
    </r>
  </si>
  <si>
    <t xml:space="preserve">
1. ACS_AUN_GradDrop_2023-24_YYYYMMDD_HHMM.pdf
</t>
  </si>
  <si>
    <t xml:space="preserve">Only required for School Districts, Charter Schools, and comprehensive CTCs that offer
7-12 </t>
  </si>
  <si>
    <r>
      <t xml:space="preserve">ACS All &gt; </t>
    </r>
    <r>
      <rPr>
        <sz val="12"/>
        <color indexed="8"/>
        <rFont val="Calibri"/>
        <family val="2"/>
      </rPr>
      <t>LEA Staff Profile and ACS </t>
    </r>
  </si>
  <si>
    <t>ACS_AUN_Oct_Staff_2024-25_YYYYMMDD_HHMM.pdf</t>
  </si>
  <si>
    <t>Included on the LEA Staff 
Profile ACS</t>
  </si>
  <si>
    <r>
      <t xml:space="preserve">ACS All &gt; </t>
    </r>
    <r>
      <rPr>
        <sz val="12"/>
        <rFont val="Calibri"/>
        <family val="2"/>
      </rPr>
      <t>October Enrollment, Low Income, and EL Data LEA Profile and ACS</t>
    </r>
  </si>
  <si>
    <t>ACS_AUN_Oct_Student_2024-25_YYYYMMDD_HHMM.pdf</t>
  </si>
  <si>
    <t>On the October Enrollment, Low Income, and EL Data ACS</t>
  </si>
  <si>
    <t>ACS required for all LEAs Reporting Professional Staff</t>
  </si>
  <si>
    <r>
      <t xml:space="preserve">ACS All &gt; </t>
    </r>
    <r>
      <rPr>
        <sz val="12"/>
        <color indexed="8"/>
        <rFont val="Calibri"/>
        <family val="2"/>
      </rPr>
      <t>PSSA Assessment Subgroup ACS – Precodes</t>
    </r>
  </si>
  <si>
    <t>ACS_AUN_PRE_PSSA_2024-25_YYYYMMDD_HHMM.pdf</t>
  </si>
  <si>
    <t>ACS required for LEAs with grades 3-8</t>
  </si>
  <si>
    <t>As of 1/18/2024 (will display as 1/17/2024 Snapshot Date)</t>
  </si>
  <si>
    <t>ACS All &gt;   
  2. Cohort Graduation Rate ACS</t>
  </si>
  <si>
    <t>2. ACS_AUN_CohortGradRate_2023-24_YYYYMMDD_HHMM.pdf</t>
  </si>
  <si>
    <r>
      <t xml:space="preserve">ACS All &gt; </t>
    </r>
    <r>
      <rPr>
        <sz val="12"/>
        <color indexed="8"/>
        <rFont val="Calibri"/>
        <family val="2"/>
      </rPr>
      <t>Keystone Assessment Subgroup ACS</t>
    </r>
    <r>
      <rPr>
        <sz val="12"/>
        <color theme="1"/>
        <rFont val="Calibri"/>
        <family val="2"/>
        <scheme val="minor"/>
      </rPr>
      <t xml:space="preserve"> </t>
    </r>
    <r>
      <rPr>
        <sz val="12"/>
        <color indexed="8"/>
        <rFont val="Calibri"/>
        <family val="2"/>
      </rPr>
      <t>– Reporting</t>
    </r>
  </si>
  <si>
    <t>ACS_AUN_KEY_WIN_2024-25_YYYYMMDD_HHMM.pdf</t>
  </si>
  <si>
    <t>ACS required for LEAs with grades 3-12</t>
  </si>
  <si>
    <r>
      <t>ACS All</t>
    </r>
    <r>
      <rPr>
        <sz val="12"/>
        <rFont val="Calibri"/>
        <family val="2"/>
      </rPr>
      <t xml:space="preserve"> </t>
    </r>
    <r>
      <rPr>
        <sz val="12"/>
        <color theme="1"/>
        <rFont val="Calibri"/>
        <family val="2"/>
        <scheme val="minor"/>
      </rPr>
      <t xml:space="preserve">&gt; </t>
    </r>
    <r>
      <rPr>
        <sz val="12"/>
        <color indexed="8"/>
        <rFont val="Calibri"/>
        <family val="2"/>
      </rPr>
      <t>ACCESS for ELLS Accountability – ACS</t>
    </r>
  </si>
  <si>
    <t>ACS_AUN_ELL_Accountability_2024-25_YYYYMMDD_HHMM.pdf</t>
  </si>
  <si>
    <r>
      <t xml:space="preserve">ACS All &gt; </t>
    </r>
    <r>
      <rPr>
        <sz val="12"/>
        <color indexed="8"/>
        <rFont val="Calibri"/>
        <family val="2"/>
      </rPr>
      <t>Keystone Assessment Subgroup ACS – Precodes</t>
    </r>
  </si>
  <si>
    <t>ACS_AUN_PRE_SPR_2024-25_YYYYMMDD_HHMM.pdf</t>
  </si>
  <si>
    <t xml:space="preserve">ACS All &gt; ESSER Reporting ACS </t>
  </si>
  <si>
    <t>ACS_AUN_ESSER_2023-24_YYYYMMDD_HHMM.pdf</t>
  </si>
  <si>
    <t>Only required for grantees</t>
  </si>
  <si>
    <t xml:space="preserve">ACS All &gt; EANS Reporting ACS </t>
  </si>
  <si>
    <t>ACS_AUN_EANS_2023-24_YYYYMMDD_HHMM.pdf</t>
  </si>
  <si>
    <t>Only required for IUs</t>
  </si>
  <si>
    <t>ACS All&gt; Title III EL Immigrant School Year Count ACS</t>
  </si>
  <si>
    <t>ACS_AUN_EL_Immigrant_School_Year_2024-25_YYYYMMDD_HHMM.pdf</t>
  </si>
  <si>
    <r>
      <t xml:space="preserve">ACS All &gt; </t>
    </r>
    <r>
      <rPr>
        <sz val="12"/>
        <color indexed="8"/>
        <rFont val="Calibri"/>
        <family val="2"/>
      </rPr>
      <t>Course Instructor ACS</t>
    </r>
  </si>
  <si>
    <t>ACS_AUN_Course_Instructor_2024-25_YYYYMMDD_HHMM.pdf</t>
  </si>
  <si>
    <t>C6 Student Updates2023-24</t>
  </si>
  <si>
    <r>
      <t xml:space="preserve">ACS Allt &gt; </t>
    </r>
    <r>
      <rPr>
        <sz val="12"/>
        <color indexed="8"/>
        <rFont val="Calibri"/>
        <family val="2"/>
      </rPr>
      <t>Keystone Assessment Subgroup ACS – Precodes</t>
    </r>
  </si>
  <si>
    <t>ACS_AUN_PRE_SUM_2024-25_YYYYMMDD_HHMM.pdf</t>
  </si>
  <si>
    <t>As of 5/24/2024 (will display as 5/23/2024 Snapshot Date)</t>
  </si>
  <si>
    <t>ACS All &gt; TBD</t>
  </si>
  <si>
    <t>ACS_AUN_PASA_2024-25_YYYYMMDD_HHMM.pdf</t>
  </si>
  <si>
    <t>ACS required for LEAs with grades 3-8 and 11, and students with IEPs</t>
  </si>
  <si>
    <r>
      <t xml:space="preserve">ACS All &gt; </t>
    </r>
    <r>
      <rPr>
        <sz val="12"/>
        <color indexed="8"/>
        <rFont val="Calibri"/>
        <family val="2"/>
      </rPr>
      <t>PSSA Assessment Subgroup ACS – Accountability</t>
    </r>
  </si>
  <si>
    <t>ACS_AUN_PSSA_E_2024-25_YYYYMMDD_HHMM.pdf</t>
  </si>
  <si>
    <t>ACS_AUN_PSSA_M-S_2024-25_YYYYMMDD_HHMM.pdf</t>
  </si>
  <si>
    <r>
      <t xml:space="preserve">ACS All &gt; </t>
    </r>
    <r>
      <rPr>
        <sz val="12"/>
        <color indexed="8"/>
        <rFont val="Calibri"/>
        <family val="2"/>
      </rPr>
      <t>Keystone Assessment Subgroup ACS – Reporting</t>
    </r>
  </si>
  <si>
    <t>ACS_AUN_KEY_SPR_2024-25_YYYYMMDD_HHMM.pdf</t>
  </si>
  <si>
    <r>
      <t xml:space="preserve">ACS All &gt; </t>
    </r>
    <r>
      <rPr>
        <sz val="12"/>
        <color indexed="8"/>
        <rFont val="Calibri"/>
        <family val="2"/>
      </rPr>
      <t>Keystone Assessment Subgroup ACS – Accountability</t>
    </r>
  </si>
  <si>
    <t>ACS_AUN_KEY_ACC_2024-25_YYYYMMDD_HHMM.pdf</t>
  </si>
  <si>
    <t>ACS required for LEAs with grade 11</t>
  </si>
  <si>
    <t>ACS All&gt;Professional Staff Vacancy End of Year Summary</t>
  </si>
  <si>
    <r>
      <t>ACS All &gt;</t>
    </r>
    <r>
      <rPr>
        <sz val="12"/>
        <color indexed="8"/>
        <rFont val="Calibri"/>
        <family val="2"/>
      </rPr>
      <t xml:space="preserve"> Student Award Fact ACS</t>
    </r>
  </si>
  <si>
    <t xml:space="preserve">ACS_AUN_Student_Award_Fact_2024-25_YYYYMMDD_HHMM.pdf </t>
  </si>
  <si>
    <r>
      <t>ACS All &gt;</t>
    </r>
    <r>
      <rPr>
        <sz val="12"/>
        <color indexed="8"/>
        <rFont val="Calibri"/>
        <family val="2"/>
      </rPr>
      <t xml:space="preserve"> Student Fact Career Standards Benchmarks ACS</t>
    </r>
  </si>
  <si>
    <t>ACS_AUN_Student Fact_CSB_2024-25_YYYYMMDD_HHMM.pdf</t>
  </si>
  <si>
    <r>
      <t>ACS All &gt;</t>
    </r>
    <r>
      <rPr>
        <sz val="12"/>
        <color indexed="8"/>
        <rFont val="Calibri"/>
        <family val="2"/>
      </rPr>
      <t xml:space="preserve"> Student Local Assessment Subtest ACS</t>
    </r>
  </si>
  <si>
    <t>ACS_AUN_STUDENT_LOCAL_ASSMNT_SUBTEST_2024-25
    _YYYYMMDD_HHMM.pdf</t>
  </si>
  <si>
    <t>Only submit an ACS if you submitted data for this collection</t>
  </si>
  <si>
    <r>
      <rPr>
        <sz val="12"/>
        <color rgb="FF000000"/>
        <rFont val="Calibri"/>
        <family val="2"/>
        <scheme val="minor"/>
      </rPr>
      <t xml:space="preserve">ACS submitted in the FRCPP
</t>
    </r>
  </si>
  <si>
    <t>ACS_AUN_Immigrant_End_of_Year_2024-25_YYYYMMDD_HHMM.pdf</t>
  </si>
  <si>
    <r>
      <t xml:space="preserve">PIMSReports_V2 &gt; CTE &gt; Secondary &gt; Student Level – QC and Verification &gt;  
  1. </t>
    </r>
    <r>
      <rPr>
        <sz val="12"/>
        <rFont val="Calibri"/>
        <family val="2"/>
      </rPr>
      <t>ACS QC Rpt16 - Accuracy Certification
       Statement (ACS)                       
  2. ACS QC RPt16 – AAP Accuracy Certification</t>
    </r>
  </si>
  <si>
    <t xml:space="preserve">
1. ACS_AUN_CTESecondary_2024-25_YYYYMMDD_HHMM.pdf
2. ACS_AUN_CTEAdult_2024-25_YYYYMMDD_HHMM.pdf
</t>
  </si>
  <si>
    <t>If your approved CTC program has no enrollments, email 
RA-CATSData@pa.gov and 
RA-EDACSSubmission@pa.gov in lieu of ACS</t>
  </si>
  <si>
    <r>
      <t xml:space="preserve">‪ACS All &gt; 
</t>
    </r>
    <r>
      <rPr>
        <sz val="12"/>
        <rFont val="Calibri"/>
        <family val="2"/>
      </rPr>
      <t xml:space="preserve">   1. Child Accounting ACS - Approved Private
        School (PDF Only) 
   2. Child Accounting ACS - Charter Schools
        (PDF Only) 
   3. Child Accounting ACS - CTCs (PDF Only) 
   4. Child Accounting ACS - Intermediate Units
        (PDF Only) 
   5. Child Accounting ACS - Private Residential
        Rehabilitation (PDF Only) 
   6. Child Accounting ACS - School Districts
        (PDF Only) </t>
    </r>
  </si>
  <si>
    <t xml:space="preserve">
1. ACS_AUN_Child_Acct_APS_2024-25_YYYYMMDD_HHMM.pdf
2. ACS_AUN_Child_Acct_CharterSchool_2024-25_YYYYMMDD
    _HHMM.pdf
3. ACS_AUN_Child_Acct_CTC_2024-25_YYYYMMDD_HHMM.pdf
4. ACS_AUN_Child_Acct_IU_2024-25_YYYYMMDD_HHMM.pdf
5. ACS_AUN_Child_Acct_PRRI_2024-25_YYYYMMDD_HHMM.pdf
6. ACS_AUN_Child_Acct_SD_2023-24_YYYYMMDD_HHMM.pdf</t>
  </si>
  <si>
    <t>Submitted through the FRCPP and required for schools with any grade 7 - 12.</t>
  </si>
  <si>
    <r>
      <t xml:space="preserve">PIMS Refresh Schedule
</t>
    </r>
    <r>
      <rPr>
        <b/>
        <sz val="14"/>
        <rFont val="Calibri"/>
        <family val="2"/>
      </rPr>
      <t>(Aug 2024 - June 2025)*</t>
    </r>
  </si>
  <si>
    <t>PIMS Data Refresh</t>
  </si>
  <si>
    <t>Daily</t>
  </si>
  <si>
    <t>5 A.M.</t>
  </si>
  <si>
    <t>Noon</t>
  </si>
  <si>
    <t>PIMS Sandbox</t>
  </si>
  <si>
    <t>Day</t>
  </si>
  <si>
    <t>Override</t>
  </si>
  <si>
    <t>Friday</t>
  </si>
  <si>
    <t>Thursday</t>
  </si>
  <si>
    <t>Wednesday</t>
  </si>
  <si>
    <t>PIMS Maintenance Window</t>
  </si>
  <si>
    <t>Start</t>
  </si>
  <si>
    <t>End</t>
  </si>
  <si>
    <t>*While every effort will be made to keep this schedule, these
dates are subject to change without prior notice</t>
  </si>
  <si>
    <r>
      <t xml:space="preserve">PIMS Refresh Schedule
</t>
    </r>
    <r>
      <rPr>
        <b/>
        <sz val="14"/>
        <rFont val="Calibri"/>
        <family val="2"/>
      </rPr>
      <t>(Aug 2023 - June 2024)*</t>
    </r>
  </si>
  <si>
    <t>Collection 5 - 
Summer 2024</t>
  </si>
  <si>
    <t>Collection 2 - 
December 2024</t>
  </si>
  <si>
    <t>Collection 3 - 
February 2025</t>
  </si>
  <si>
    <t>Collection 4 - 
June 2025</t>
  </si>
  <si>
    <t>Collection 5 - 
Summer 2025</t>
  </si>
  <si>
    <t>Collection 6 - All Year Varied 
(SY 24-25)</t>
  </si>
  <si>
    <t>PIMS Collection</t>
  </si>
  <si>
    <t>Collection 
Opens/Snapshot "as of" Date</t>
  </si>
  <si>
    <t>Collection 
Closes/Snapshot Run Date</t>
  </si>
  <si>
    <t>PDE Review 
Window</t>
  </si>
  <si>
    <t>C6 Staff Updates 2023-24
C6 Student Updates 2023-24</t>
  </si>
  <si>
    <t>Professional Staff Vacancy</t>
  </si>
  <si>
    <t>District Fact</t>
  </si>
  <si>
    <t>Required for all LEA's that report C1 Staff</t>
  </si>
  <si>
    <t>10/17 to 10/30</t>
  </si>
  <si>
    <t>Included on the LEA Staff 
Profile ACS (Due 11/15/2023)</t>
  </si>
  <si>
    <t>Required for SD, IU, and CTC (CTCs that offer Keystone "trigger" courses). Optional for Charter Schools. (Must submit PIMS SSS data to receive PVAAS teacher-specific reporting.</t>
  </si>
  <si>
    <t>Internal Snapshot (Student, School Enrollment, Programs Fact)</t>
  </si>
  <si>
    <t>Required K-12 (if Field No. 38 = Y)</t>
  </si>
  <si>
    <t>Must be updated by 12:00 noon on April 11 to be included in the Internal Snapshot, must reflect accurate April 6 data in Student, School Enrollment and Programs Fact.</t>
  </si>
  <si>
    <t>SY 24 - 25</t>
  </si>
  <si>
    <t>Collection Vlookup Column #</t>
  </si>
  <si>
    <t>-</t>
  </si>
  <si>
    <t>Internal Snapshot Vlookup Column #</t>
  </si>
  <si>
    <t>Source</t>
  </si>
  <si>
    <t>PIMS Internal Snapshot Date
as of (Actual Snapshot Date)</t>
  </si>
  <si>
    <t>OWNER</t>
  </si>
  <si>
    <t>Yashira Ashby</t>
  </si>
  <si>
    <t>C6 Staff Updates 2024-25
C6 Student Updates 2024-25</t>
  </si>
  <si>
    <t>Data Pull (Staff)
Data Pull (Student, School Enrollment, Programs Fact)</t>
  </si>
  <si>
    <t>Required K-12</t>
  </si>
  <si>
    <t>Must be updated by 12:00 pm on the snapshot run date to be included in the data pull</t>
  </si>
  <si>
    <t>Doug Snyder &amp; Yashira Ashby</t>
  </si>
  <si>
    <t>Required (denoted in Field No. 214)</t>
  </si>
  <si>
    <t>Must be updated by 12:00 pm on 10-3-2024 to be included in the Internal snapshot</t>
  </si>
  <si>
    <t>C6 Student Updates 2024-25
C6 Staff Updates 2024-25</t>
  </si>
  <si>
    <t>Data Pull (Student, School Enrollment, Programs Fact)
Data Pull (Staff)
Data Pull (Staff, Staff Assignment)</t>
  </si>
  <si>
    <t>Must be updated by 12:00 pm on the snapshot run date to be included in the Internal Snapshot</t>
  </si>
  <si>
    <t>Missi Konyar</t>
  </si>
  <si>
    <t xml:space="preserve">C6 Staff Updates 2024-25
C6 Student Updates 2024-25
</t>
  </si>
  <si>
    <t>Data Pull (Staff)
Data Pull (Student, School Enrollment, Programs Fact)</t>
  </si>
  <si>
    <t>Required (denoted in Field No. 212)</t>
  </si>
  <si>
    <t xml:space="preserve">Required if  administered </t>
  </si>
  <si>
    <t xml:space="preserve">Must be updated by 12:00 pm on the snapshot run date to be included in the Internal Snapshot </t>
  </si>
  <si>
    <t>Missi Konyar &amp; Missy Graybill</t>
  </si>
  <si>
    <t>Data Pull (Student, School Enrollment, Programs Fact)</t>
  </si>
  <si>
    <t>Data Pull (Staff)
Data Pull (Student, School Enrollment, Programs Fact)</t>
  </si>
  <si>
    <t>Required (denoted in Field No. 215)</t>
  </si>
  <si>
    <t>Must be updated by 12:00 noon on the snapshot run date to be included in the Internal Snapshot, must reflect accurate April 7 data in Student, School Enrollment and Programs Fact.</t>
  </si>
  <si>
    <t>NA</t>
  </si>
  <si>
    <t>Must be updated by the snapshot run date to be included in the data pull</t>
  </si>
  <si>
    <t>Must be updated by 12:00 noon on the snapshot run date to be included in the Internal Snapshot, must reflect accurate May 2 data in Student, School Enrollment and Programs Fact.</t>
  </si>
  <si>
    <t xml:space="preserve">Required K-12 </t>
  </si>
  <si>
    <t>Required K-12 (denoted in Field No. 212)</t>
  </si>
  <si>
    <t>Must be updated by 12:00 noon on the snapshot run date to be included in the Internal Snapshot, must reflect accurate April 25 data in Student, School Enrollment and Programs Fact.</t>
  </si>
  <si>
    <t>Must be updated by 12:00 noon on May 28 to be included in the Internal Snapshot, must reflect accurate May 2 data in Student, School Enrollment and Programs Fact.</t>
  </si>
  <si>
    <t xml:space="preserve">Required if administered
K-12 </t>
  </si>
  <si>
    <t>Required if administered (denoted in Field No. 216)</t>
  </si>
  <si>
    <t>Ashley McCann &amp; Missy Graybill &amp; Chelsea Konyar</t>
  </si>
  <si>
    <t>Required if administered
K-12</t>
  </si>
  <si>
    <t>Internal Snapshot to collect year end student data (Student, School Enrollment, Programs Fact)</t>
  </si>
  <si>
    <t>Lori Sieber</t>
  </si>
  <si>
    <t>PIMS Calendar</t>
  </si>
  <si>
    <t>Child Accounting End-of-Year Collection</t>
  </si>
  <si>
    <t>Student Calendar Fact
School Calendar</t>
  </si>
  <si>
    <t>The due date for child accounting is 8-1. Section 2552.1 of the School Code allows for data to be submitted without penalty up to 30 days after the due date, until 8/31.</t>
  </si>
  <si>
    <t>9/1 to 10/25</t>
  </si>
  <si>
    <t>Due immediately after submission. Updated ACS due after validated revision (upload or delete).</t>
  </si>
  <si>
    <t>Tony Durante</t>
  </si>
  <si>
    <t xml:space="preserve">Title I Student Participation </t>
  </si>
  <si>
    <t>9/2 to 10/27</t>
  </si>
  <si>
    <t xml:space="preserve">Interscholastic Athletic Opportunities </t>
  </si>
  <si>
    <t>Location Fact</t>
  </si>
  <si>
    <t xml:space="preserve">For schools in School Districts, Charter Schools, and Comprehensive CTCs with any  grade 7-12 </t>
  </si>
  <si>
    <t>Due within 7 days of data upload or no later than 11/15</t>
  </si>
  <si>
    <t>Title III Professional Development
    Activities</t>
  </si>
  <si>
    <t>For reporting SY Title III subgrantees</t>
  </si>
  <si>
    <t>9/1 to 10/27</t>
  </si>
  <si>
    <t>Students Home Schooled or Privately
    Tutored during the prior school year</t>
  </si>
  <si>
    <t>For all School Districts; ACS submitted through the FRCPP</t>
  </si>
  <si>
    <t>Tim Wentz &amp; Sarah Baxter</t>
  </si>
  <si>
    <t>Graduate and Dropout Counts, and
    Cohort Graduation Rates</t>
  </si>
  <si>
    <t>Student
School Enrollment</t>
  </si>
  <si>
    <t>11/15 (Grad/Drop)
1/30 (Cohort)</t>
  </si>
  <si>
    <t>Missy Graybill &amp; Dan Ficca</t>
  </si>
  <si>
    <t>Special Education Act 16 -- Services cost
    per student</t>
  </si>
  <si>
    <t>Student Fact
Student</t>
  </si>
  <si>
    <t>Required
Updates</t>
  </si>
  <si>
    <t>District of Residence and Charter Schools submit for all special education students being educated at district or off site</t>
  </si>
  <si>
    <t>SY 24-25</t>
  </si>
  <si>
    <t>Student
Student Snapshot (10/1)
School Enrollment
Programs Fact</t>
  </si>
  <si>
    <t>Required
Required</t>
  </si>
  <si>
    <t>One Student Template can be submitted for multiple Data Sets
For all schools with any of the tracked programs</t>
  </si>
  <si>
    <t>District Snapshot</t>
  </si>
  <si>
    <t>For School Districts and Charter Schools with kindergarten program only</t>
  </si>
  <si>
    <t>CA (Kindergarten starting age) - No ACS</t>
  </si>
  <si>
    <t>Title III Nonpublic Student Count</t>
  </si>
  <si>
    <t>For all School Districts</t>
  </si>
  <si>
    <t>Professional Personnel
Support Personnel</t>
  </si>
  <si>
    <t>District Fact reporting date 10/1/2024</t>
  </si>
  <si>
    <t>Included on the LEA Staff 
Profile ACS (Due 11/15)</t>
  </si>
  <si>
    <t>Person
Person Role</t>
  </si>
  <si>
    <t>EL Coordinator - No ACS</t>
  </si>
  <si>
    <t>Special Education 12/1 Count</t>
  </si>
  <si>
    <t>Special Education Snapshot (12/1)
Student
School Enrollment</t>
  </si>
  <si>
    <t>Required
Updates
Updates</t>
  </si>
  <si>
    <t>12/21 to 1/5</t>
  </si>
  <si>
    <t>1/6 to 1/24</t>
  </si>
  <si>
    <t>Child Accounting SD &amp; IU Preliminary
    JIAF Collection</t>
  </si>
  <si>
    <t xml:space="preserve">Required
</t>
  </si>
  <si>
    <t>For School Districts and Intermediate Units with JIAF programs only</t>
  </si>
  <si>
    <t>3/8 to 3/22</t>
  </si>
  <si>
    <t>Special Education Transition/Exits</t>
  </si>
  <si>
    <t>Special Education Snapshot (6/30)
Student
School Enrollment</t>
  </si>
  <si>
    <t>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t>
  </si>
  <si>
    <t>7/19 to 7/27</t>
  </si>
  <si>
    <t>7/28 to 8/15</t>
  </si>
  <si>
    <t>LIEP Survey</t>
  </si>
  <si>
    <t>For all School Districts, Charter Schools and Comprehensive Career and Technical Centers</t>
  </si>
  <si>
    <t>7/22 to 7/26</t>
  </si>
  <si>
    <t>7/29 to 8/9</t>
  </si>
  <si>
    <t>Tim Wentz &amp; Wendy Sullivan &amp; Alex Deacon &amp; Stacey McCreary</t>
  </si>
  <si>
    <t>Career &amp; Technical Education</t>
  </si>
  <si>
    <t>CTE Student Fact
CTE Industry Credential
Student Snapshot CTE Students
    Only (6/30) - A year long
    compiled snapshot.</t>
  </si>
  <si>
    <t>Required if LEA has PDE approved / registered secondary or adult CTE programs.</t>
  </si>
  <si>
    <t xml:space="preserve">
Snapshot Date 6/30; data must reflect all CTE students in the current SY</t>
  </si>
  <si>
    <t>7/21 to 7/25</t>
  </si>
  <si>
    <t>7/28 to 8/8</t>
  </si>
  <si>
    <t>9/1 to 10/24</t>
  </si>
  <si>
    <t>For all schools with any of the grades 7 - 12</t>
  </si>
  <si>
    <t>For current SY Title III subgrantees</t>
  </si>
  <si>
    <t>Ashley McCann</t>
  </si>
  <si>
    <t>ESSER Collection</t>
  </si>
  <si>
    <t>Required if LEA received ESSER funds</t>
  </si>
  <si>
    <t>Open Through</t>
  </si>
  <si>
    <t>With override, through 4/19</t>
  </si>
  <si>
    <t xml:space="preserve">EANS Collection </t>
  </si>
  <si>
    <t xml:space="preserve">Required for IUs </t>
  </si>
  <si>
    <t>PVAAS</t>
  </si>
  <si>
    <t>Staff Student Subtest</t>
  </si>
  <si>
    <t>Safe Schools - Bus Evacuation Drills</t>
  </si>
  <si>
    <t>ACS submitted through the FRCPP</t>
  </si>
  <si>
    <t>Until the Day the Collection Closes</t>
  </si>
  <si>
    <t>Matt Wagner</t>
  </si>
  <si>
    <t>Course/Instructor</t>
  </si>
  <si>
    <t>Course
Course Instructor
Student Course Enrollment</t>
  </si>
  <si>
    <t xml:space="preserve">Student - Industry-Recognized
    Credentials and Work-Based Learning
    Experiences for Non-CTE Students </t>
  </si>
  <si>
    <t>Student Award Fact</t>
  </si>
  <si>
    <t>ACS required for all SD, CS, CTCs, and any IU, APS, PRRI, or SJCI that reports in this collection.</t>
  </si>
  <si>
    <t>Student - Career Standards Benchmarks</t>
  </si>
  <si>
    <t>Student Fact</t>
  </si>
  <si>
    <t>Student - Local Assessment for Early
   Indicators of Success</t>
  </si>
  <si>
    <t>Student Local Assessment
    Subtest</t>
  </si>
  <si>
    <t>ACS required for any LEA that reports in this collection.</t>
  </si>
  <si>
    <t>Staff</t>
  </si>
  <si>
    <t>Staff
Staff Assignment (PIL position only)</t>
  </si>
  <si>
    <t>Doug Snyder</t>
  </si>
  <si>
    <t>Student - Local Assessment for Reporting
   and Analytics</t>
  </si>
  <si>
    <t>Student Local Assessment Subtest</t>
  </si>
  <si>
    <t>Student Updates &amp; Internal Snapshot
Grad Drop Cohort
School Enrollment
Programs</t>
  </si>
  <si>
    <t>Student
School Enrollment
Programs Fact</t>
  </si>
  <si>
    <t>Updates, 1 day prior to internal snapshot
Updates
Updates</t>
  </si>
  <si>
    <t>Safe Schools - Fire &amp; Security Drills</t>
  </si>
  <si>
    <t>Fire Drills and Security Drills must be reported by 7/29.
However, the Bus Evacuation Drill ACS and Security Drill Certification must be submitted by 4/10 .
ACS submitted through the FRCPP</t>
  </si>
  <si>
    <t>Safe Schools</t>
  </si>
  <si>
    <t>District Fact
Incident
Incident Offender
Incident Offender Disciplinary Action
Incident Offender Infraction
Incident Offender Infraction Weapon
Incident Offender Parent Involvement
Incident Victim
Person
Location Fact
Staff (School Security Personnel Only)
Staff Snapshot (School Security Personnel Only)
Staff Assignment (9998 Only)
Staff Development Fact</t>
  </si>
  <si>
    <t>Act 35</t>
  </si>
  <si>
    <t xml:space="preserve"> N/A</t>
  </si>
  <si>
    <t>SY24-25</t>
  </si>
  <si>
    <t>District Fact reporting data 1/2/2025</t>
  </si>
  <si>
    <t>C6 Prof Staff Vacancy Updates 2024-25</t>
  </si>
  <si>
    <t>District Fact reporting data 6/27/2025</t>
  </si>
  <si>
    <t>Safe Schools - AED</t>
  </si>
  <si>
    <t>Required for all public schools, APSs and PRRIs receiving AEDs through the program described in Act 35 of 2014, 24 P.S. § 14-1423 Automatic external defibrillators.
ACS submitted through the FRCPP</t>
  </si>
  <si>
    <t>On the Safe Schools ACS</t>
  </si>
  <si>
    <t>Dates higlighted in orange are from LAST Year (SY 23-24).  Use this page to copy/paste the prior SY's Master Tab.  Update the information in cells L1:M3 to generate correct dates on the "New SY Master" tab</t>
  </si>
  <si>
    <t>Original Year</t>
  </si>
  <si>
    <t>New Year</t>
  </si>
  <si>
    <t># of Days to Adjust</t>
  </si>
  <si>
    <t>Internal Snapsho Vlookup Column #</t>
  </si>
  <si>
    <t>Must be updated by 12:00 pm on Oct 5 to be included in the Internal snapshot</t>
  </si>
  <si>
    <t>Must be updated by 12:00 pm on Oct 5 to be included in the data pull</t>
  </si>
  <si>
    <t>C6 Student Updates 2023-24
C6 Staff Updates 2023-24</t>
  </si>
  <si>
    <t>Must be updated by 12:00 pm on Nov 9 to be included in the Internal Snapshot</t>
  </si>
  <si>
    <t>C6 Staff Updates 2023-24</t>
  </si>
  <si>
    <t>PVAAS Staff Account Creation,
    Termination, and Movement 
    within LEA
PVAAS Student Enrollment 3</t>
  </si>
  <si>
    <t>Must be updated by 12:00 pm on Jan 18 to be included in the Internal Snapshot</t>
  </si>
  <si>
    <t xml:space="preserve">Must be updated by 12:00 pm on Feb 5 to be included in the Internal Snapshot </t>
  </si>
  <si>
    <t>PVAAS Student Enrollment 4</t>
  </si>
  <si>
    <t>Must be updated by 12:00 pm on Feb 5 to be included in the data pull</t>
  </si>
  <si>
    <t>PVAAS Staff Account Creation,
   Termination, Movement within
    LEA, and Update Staff Email 
    Addresses
PVAAS Student Enrollment 5 and
    Subgroup Update</t>
  </si>
  <si>
    <t>Must be updated by 12:00 pm on March 7 to be included in the Internal Snapshot</t>
  </si>
  <si>
    <t>Must be updated by 12:00 pm on April 11 to be included in the Internal Snapshot</t>
  </si>
  <si>
    <t>Must be updated by May 9 to be included in the data pull</t>
  </si>
  <si>
    <t>Must be updated by 12:00 noon on May 9 to be included in the Internal Snapshot, must reflect accurate May 3 data in Student, School Enrollment and Programs Fact.</t>
  </si>
  <si>
    <t>Must be updated by 12:00 noon on May 9 to be included in the Internal Snapshot, must reflect accurate April 26 data in Student, School Enrollment and Programs Fact.</t>
  </si>
  <si>
    <t>4/26/2024 (Snapshot Date will display as 4/25 on reports)</t>
  </si>
  <si>
    <t>5/3/2024 (Snapshot Date will display as 5/2 on reports)</t>
  </si>
  <si>
    <t>5/3/2024 (Snapshot Date will display as 5/3 on reports)</t>
  </si>
  <si>
    <t>Must be updated by 12:00 noon on May 28 to be included in the Internal Snapshot, must reflect accurate April 26 data in Student, School Enrollment and Programs Fact.</t>
  </si>
  <si>
    <t>Must be updated by 12:00 noon on May 28 to be included in the Internal Snapshot, must reflect accurate May 3 data in Student, School Enrollment and Programs Fact.</t>
  </si>
  <si>
    <t>Must be updated by 12:00 pm on May 30 to be included in the data pull</t>
  </si>
  <si>
    <t>Must be updated by 12:00 noon on May 28 to be included in the Internal Snapshot, must reflect accurate May 24 data in Student, School Enrollment and Programs Fact.</t>
  </si>
  <si>
    <t>Must be updated by 12:00 noon on May 28 to be included in the Internal Snapshot, must reflect accurate May 10 data in Student, School Enrollment and Programs Fact.</t>
  </si>
  <si>
    <t>Must be updated by 12:00 noon on June 11 to be included in the Internal Snapshot, must reflect accurate May 24 data in Student, School Enrollment and Programs Fact.</t>
  </si>
  <si>
    <t>Must be updated by 12:00 pm on Aug 15 to be included in the Internal Snapshot</t>
  </si>
  <si>
    <t>The due date for child accounting is 8-1. Section 2552.1 of the School Code allows for data to be submitted without penalty up to 30 days after the due date, until 8/31/2023.</t>
  </si>
  <si>
    <t>For 2022-23 Title III subgrantees</t>
  </si>
  <si>
    <t>11/15/2023 (Grad/Drop)
1/30/2024 (Cohort)</t>
  </si>
  <si>
    <t xml:space="preserve">Student (October 2)
Programs
</t>
  </si>
  <si>
    <t>Student
Student Snapshot (10/2/2023)
School Enrollment
Programs Fact</t>
  </si>
  <si>
    <t>Staff
Staff Snapshot (10/2/2023)
Staff Assignment
District Fact</t>
  </si>
  <si>
    <t>Special Education Snapshot
    (12/1/2023)
Student
School Enrollment</t>
  </si>
  <si>
    <t>12/18 to 1/5</t>
  </si>
  <si>
    <t>1/8 to 1/19</t>
  </si>
  <si>
    <t>Special Education Snapshot
    (6/30/2023)
Student
School Enrollment</t>
  </si>
  <si>
    <t xml:space="preserve">
Snapshot Date 6/30/2023; data must reflect all CTE students in 2023-24</t>
  </si>
  <si>
    <t>The due date for child accounting is 8-1. Section 2552.1 of the School Code allows for data to be submitted without penalty up to 30 days after the due date, until 8/31/2024.</t>
  </si>
  <si>
    <t>For 2023-24 Title III subgrantees</t>
  </si>
  <si>
    <t>Collection Window Closes 4/5/2024</t>
  </si>
  <si>
    <t>C6 Keystone Exemption 2024-25</t>
  </si>
  <si>
    <t>Keystone Exemption Collection</t>
  </si>
  <si>
    <t>Collection Window Closes 4/30/2024</t>
  </si>
  <si>
    <t>Collection Window Closes 6/7/2024</t>
  </si>
  <si>
    <t>Collection Window Closes 6/27/2024</t>
  </si>
  <si>
    <t>Collection Window Closes 7/12/2024</t>
  </si>
  <si>
    <t>Collection Window Closes 7/31/2024</t>
  </si>
  <si>
    <r>
      <t>Fire Drills and Security Drills must be reported by 7/29/2024.
However, the Bus Evacuation Drill ACS and Security Drill Certification must be submitted by</t>
    </r>
    <r>
      <rPr>
        <sz val="12"/>
        <color indexed="60"/>
        <rFont val="Calibri"/>
        <family val="2"/>
      </rPr>
      <t xml:space="preserve"> </t>
    </r>
    <r>
      <rPr>
        <sz val="12"/>
        <rFont val="Calibri"/>
        <family val="2"/>
      </rPr>
      <t>4/10/2024 .
ACS submitted through the FRCPP</t>
    </r>
  </si>
  <si>
    <t>District Fact
Incident
Incident Offender
Incident Offender Disciplinary Action
Incident Offender Infraction
Incident Offender Infraction Weapon
Incident Offender Parent Involvement
Incident Victim
Person
Location Fact
Staff (School Security Personnel Only)
Staff Snapshot 6/15/2025 (School Security Personnel Only)
Staff Assignment (9998 Only)
Staff Development Fact</t>
  </si>
  <si>
    <t>C1 OCT Student 2024-25 (Child Accounting)</t>
  </si>
  <si>
    <t>C6 EL Coordinator Updates</t>
  </si>
  <si>
    <t>Collection 7</t>
  </si>
  <si>
    <r>
      <t>PIMS Internal Snapshot Date
as of</t>
    </r>
    <r>
      <rPr>
        <sz val="12"/>
        <color rgb="FF000000"/>
        <rFont val="Calibri"/>
        <family val="2"/>
        <scheme val="minor"/>
      </rPr>
      <t xml:space="preserve"> 
</t>
    </r>
    <r>
      <rPr>
        <i/>
        <sz val="12"/>
        <color rgb="FF000000"/>
        <rFont val="Calibri"/>
        <family val="2"/>
      </rPr>
      <t>(Actual Snapshot Date, Used for ACS/reports)</t>
    </r>
  </si>
  <si>
    <r>
      <t xml:space="preserve">Snapshot
Run Date
</t>
    </r>
    <r>
      <rPr>
        <i/>
        <sz val="12"/>
        <color rgb="FF000000"/>
        <rFont val="Calibri"/>
        <family val="2"/>
        <scheme val="minor"/>
      </rPr>
      <t>(ACS available after this date)</t>
    </r>
  </si>
  <si>
    <t>Collection 1 - 
October 2024</t>
  </si>
  <si>
    <t>C6 Teacher Student Linkages</t>
  </si>
  <si>
    <t>Teacher Student Linkages</t>
  </si>
  <si>
    <r>
      <rPr>
        <b/>
        <sz val="12"/>
        <rFont val="Calibri"/>
        <family val="2"/>
        <scheme val="minor"/>
      </rPr>
      <t xml:space="preserve">Data Pull 1 </t>
    </r>
    <r>
      <rPr>
        <sz val="12"/>
        <rFont val="Calibri"/>
        <family val="2"/>
        <scheme val="minor"/>
      </rPr>
      <t xml:space="preserve">is scheduled for 10/4/2024 - Updates must be in by noon on 10/3/2024 to be included in Data Pull 1.
</t>
    </r>
    <r>
      <rPr>
        <b/>
        <sz val="12"/>
        <rFont val="Calibri"/>
        <family val="2"/>
        <scheme val="minor"/>
      </rPr>
      <t>Data Pull 2</t>
    </r>
    <r>
      <rPr>
        <sz val="12"/>
        <rFont val="Calibri"/>
        <family val="2"/>
        <scheme val="minor"/>
      </rPr>
      <t xml:space="preserve"> is scheduled for 1/10/2025 - Updates must be in by close of business on 1/10/2025 to be included in Data Pull 2.</t>
    </r>
  </si>
  <si>
    <t>Open Through 10/3/2024</t>
  </si>
  <si>
    <t>Updates Through 1/10/2025</t>
  </si>
  <si>
    <t>ACS_AUN_Prof_Staff_Vac_2024-25_YYYYMMDD_HHDD.pdf</t>
  </si>
  <si>
    <t>ACS_AUN_Act_35_2024-25_YYYYMMDD_HHDD.pdf</t>
  </si>
  <si>
    <t>Reporting Year (Start)</t>
  </si>
  <si>
    <t>Reporting Year (End)</t>
  </si>
  <si>
    <t>SY 24-25 PIMS Collections Dates (Only)</t>
  </si>
  <si>
    <t>Multiple Collections</t>
  </si>
  <si>
    <t>Updated Collection Dates &amp; Added Column "Reporting School Year (End)"</t>
  </si>
  <si>
    <t>PIMS Dates (only)</t>
  </si>
  <si>
    <t>ACS Summary</t>
  </si>
  <si>
    <t>Error in tab formula - Corrected ACS due dates</t>
  </si>
  <si>
    <r>
      <t>C6 Student Updates 2024-25</t>
    </r>
    <r>
      <rPr>
        <sz val="8"/>
        <rFont val="Calibri"/>
        <family val="2"/>
        <scheme val="minor"/>
      </rPr>
      <t>'</t>
    </r>
  </si>
  <si>
    <t>Entire row updated</t>
  </si>
  <si>
    <t>Manually Update - Not an actual collection; alerts updates for the students which are used in the data sets below</t>
  </si>
  <si>
    <t>C6 Student Updates 2024-25'</t>
  </si>
  <si>
    <t>As of 1/21</t>
  </si>
  <si>
    <t>As of 1/21 (Snapshot date will display as 1/20 on reports)</t>
  </si>
  <si>
    <t>5/2 (Snapshot Date will display as 5/1 on reports)</t>
  </si>
  <si>
    <t>4/25 (Snapshot Date will display as 4/24/2025 on reports)</t>
  </si>
  <si>
    <t>As of 5/23 
(will display as 5/22 Snapshot Date)</t>
  </si>
  <si>
    <t>For School Districts and Charter Schools with kindergarten program only
CA (Kindergarten starting age) - No ACS</t>
  </si>
  <si>
    <t>Row added</t>
  </si>
  <si>
    <t>Must be updated by 12:00 noon on the snapshot run date to be included in the Internal Snapshot, must reflect accurate May 23 data in Student, School Enrollment and Programs Fact.</t>
  </si>
  <si>
    <t>ACS ALL &gt; Immigrant End of Year Reporting Collection ACS</t>
  </si>
  <si>
    <t>Updated file path</t>
  </si>
  <si>
    <t>ATTENTION:  PIMS Maintenance Window 7/1 to 7/14</t>
  </si>
  <si>
    <t>ATTENTION:  PDE Data Summit 3/24 -3/26 @ Hershey Lodge, Hershey, PA</t>
  </si>
  <si>
    <t>NOTE: PIMS Maintenance Window 7/1 - 7/14</t>
  </si>
  <si>
    <t>PVAAS Staff Account Creation,
    Termination, Movement within 
    LEA, and Update Staff Email 
    Addresses
PVAAS Student Enrollment 1</t>
  </si>
  <si>
    <t>PVAAS Staff Account Creation,
    Termination, Movement within 
    LEA, and Update Staff Email 
    Addresses
PVAAS Student Enrollment 2</t>
  </si>
  <si>
    <t>PVAAS Student Enrollment 3
PVAAS Staff Account Creation,
    Termination, Movement within
    LEA, and Update Staff Email 
    Addresses
PEERS Account Creation</t>
  </si>
  <si>
    <t>PVAAS Staff Account Creation,
    Termination, Movement within
    LEA, and Update Staff Email 
    Addresses
PVAAS Student Enrollment 4</t>
  </si>
  <si>
    <t>Updated Snapshot Name to include updating staff email addresses</t>
  </si>
  <si>
    <t>Updated Snapshot run date from 9/3 to 9/9</t>
  </si>
  <si>
    <r>
      <rPr>
        <b/>
        <sz val="14"/>
        <color rgb="FF000000"/>
        <rFont val="Calibri"/>
        <family val="2"/>
      </rPr>
      <t xml:space="preserve">Collection 5 - Summer 2024-25
</t>
    </r>
    <r>
      <rPr>
        <b/>
        <sz val="12"/>
        <color rgb="FFFF0000"/>
        <rFont val="Calibri"/>
        <family val="2"/>
      </rPr>
      <t>(Begins Immediately After PIMS Maintenance)</t>
    </r>
  </si>
  <si>
    <t xml:space="preserve">Student (October 1)
Programs
</t>
  </si>
  <si>
    <t>Students (October 1)
Programs</t>
  </si>
  <si>
    <t>Professional Personnel (October 1)
Support Personnel</t>
  </si>
  <si>
    <t>Executive summary</t>
  </si>
  <si>
    <t>Updated Collection Dates to "October 1" in the description (instead of October 2)</t>
  </si>
  <si>
    <t>ACS All&gt;Act 35 ACS</t>
  </si>
  <si>
    <t xml:space="preserve">Updated ACS report name </t>
  </si>
  <si>
    <t>ACS Due Date
(per Snapshot Date in Column K)</t>
  </si>
  <si>
    <t>1.  PreSnap PIMS Reports should be run prior to the Snapshot being taken. Use the time between running the PreSnap Reports and the Internal Snapshot Date to make any corrections to your data. 
2.  PIMS is down for 24 hours to create Internal Snapshots following the update deadline.
3.  ACS’s should be run two days after the Collection Closes or Snapshot Run Date, using Column K as the Snapshot Date in PIMS Reports. Use the time between running the ACS and the ACS Submission date to gather the appropriate signatures and submit your signed ACS to PDE. No changes to the internal snapshot data can be made at this time.
4.  For additional details on which LEA types are required to report individual PIMS Collections, please review the updated guidance provided in the "Template Submissions by LEA Type" section of PIMS Manual, Volume 1</t>
  </si>
  <si>
    <t>Staff
Staff Snapshot (10/1/2024)
Staff Assignment
District Fact
Person
Person Role</t>
  </si>
  <si>
    <t>Required
Required
Required</t>
  </si>
  <si>
    <t>Professional Personnel (October 1)
Support Personnel
EL Coordinator</t>
  </si>
  <si>
    <t>11/15/2024
EL Coordinator - No ACS</t>
  </si>
  <si>
    <t>Professional Personnel
Support Personnel
EL Coordinator</t>
  </si>
  <si>
    <t>C1 EL Coordinator</t>
  </si>
  <si>
    <t>Moved to being listed under the "C1 Staff Oct" collection</t>
  </si>
  <si>
    <t>Staff Student Subtest Template for Teacher-Student Linkages</t>
  </si>
  <si>
    <t xml:space="preserve">Staff Student Subtest Template for Act 13 Educator Effectiveness </t>
  </si>
  <si>
    <t>Updated template field</t>
  </si>
  <si>
    <t>Updated "PIMS Internal Snapshot As of" data field</t>
  </si>
  <si>
    <t>Title III EL and Immigrant Student School Year Count</t>
  </si>
  <si>
    <t>Added line item for this collection</t>
  </si>
  <si>
    <t>District Fact reporting data 4/2/2025</t>
  </si>
  <si>
    <t>Updated reported date in the template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</si>
</sst>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d;@"/>
    <numFmt numFmtId="166" formatCode="m/d/yy;@"/>
  </numFmts>
  <fonts count="59" x14ac:knownFonts="1">
    <font>
      <sz val="11"/>
      <color theme="1"/>
      <name val="Calibri"/>
      <family val="2"/>
      <scheme val="minor"/>
    </font>
    <font>
      <b/>
      <sz val="16"/>
      <color indexed="8"/>
      <name val="Calibri"/>
      <family val="2"/>
    </font>
    <font>
      <b/>
      <sz val="10"/>
      <color indexed="8"/>
      <name val="Calibri"/>
      <family val="2"/>
    </font>
    <font>
      <sz val="8"/>
      <name val="Calibri"/>
      <family val="2"/>
    </font>
    <font>
      <b/>
      <sz val="14"/>
      <name val="Calibri"/>
      <family val="2"/>
    </font>
    <font>
      <b/>
      <sz val="12"/>
      <color indexed="8"/>
      <name val="Calibri"/>
      <family val="2"/>
    </font>
    <font>
      <i/>
      <sz val="10"/>
      <color indexed="8"/>
      <name val="Calibri"/>
      <family val="2"/>
    </font>
    <font>
      <b/>
      <i/>
      <sz val="10"/>
      <color indexed="8"/>
      <name val="Calibri"/>
      <family val="2"/>
    </font>
    <font>
      <b/>
      <sz val="15"/>
      <color theme="3"/>
      <name val="Calibri"/>
      <family val="2"/>
      <scheme val="minor"/>
    </font>
    <font>
      <b/>
      <sz val="11"/>
      <color theme="3"/>
      <name val="Calibri"/>
      <family val="2"/>
      <scheme val="minor"/>
    </font>
    <font>
      <b/>
      <sz val="18"/>
      <color theme="3"/>
      <name val="Cambria"/>
      <family val="2"/>
      <scheme val="major"/>
    </font>
    <font>
      <b/>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4"/>
      <color theme="1"/>
      <name val="Calibri"/>
      <family val="2"/>
      <scheme val="minor"/>
    </font>
    <font>
      <b/>
      <sz val="14"/>
      <name val="Cambria"/>
      <family val="2"/>
      <scheme val="major"/>
    </font>
    <font>
      <sz val="12"/>
      <color theme="1"/>
      <name val="Calibri"/>
      <family val="2"/>
      <scheme val="minor"/>
    </font>
    <font>
      <b/>
      <sz val="11"/>
      <name val="Calibri"/>
      <family val="2"/>
      <scheme val="minor"/>
    </font>
    <font>
      <b/>
      <sz val="14"/>
      <name val="Calibri"/>
      <family val="2"/>
      <scheme val="minor"/>
    </font>
    <font>
      <b/>
      <sz val="12"/>
      <name val="Calibri"/>
      <family val="2"/>
      <scheme val="minor"/>
    </font>
    <font>
      <b/>
      <sz val="12"/>
      <color theme="1"/>
      <name val="Calibri"/>
      <family val="2"/>
      <scheme val="minor"/>
    </font>
    <font>
      <b/>
      <sz val="24"/>
      <color theme="1"/>
      <name val="Calibri"/>
      <family val="2"/>
      <scheme val="minor"/>
    </font>
    <font>
      <b/>
      <sz val="24"/>
      <name val="Calibri"/>
      <family val="2"/>
      <scheme val="minor"/>
    </font>
    <font>
      <b/>
      <sz val="24"/>
      <color theme="0"/>
      <name val="Calibri"/>
      <family val="2"/>
      <scheme val="minor"/>
    </font>
    <font>
      <sz val="16"/>
      <color theme="1"/>
      <name val="Calibri"/>
      <family val="2"/>
      <scheme val="minor"/>
    </font>
    <font>
      <b/>
      <sz val="14"/>
      <color rgb="FF0000FF"/>
      <name val="Calibri"/>
      <family val="2"/>
      <scheme val="minor"/>
    </font>
    <font>
      <b/>
      <sz val="18"/>
      <color theme="1"/>
      <name val="Calibri"/>
      <family val="2"/>
      <scheme val="minor"/>
    </font>
    <font>
      <i/>
      <sz val="11"/>
      <name val="Calibri"/>
      <family val="2"/>
      <scheme val="minor"/>
    </font>
    <font>
      <b/>
      <sz val="18"/>
      <name val="Calibri"/>
      <family val="2"/>
      <scheme val="minor"/>
    </font>
    <font>
      <i/>
      <sz val="10"/>
      <name val="Calibri"/>
      <family val="2"/>
      <scheme val="minor"/>
    </font>
    <font>
      <sz val="18"/>
      <name val="Calibri"/>
      <family val="2"/>
      <scheme val="minor"/>
    </font>
    <font>
      <sz val="8"/>
      <name val="Calibri"/>
      <family val="2"/>
      <scheme val="minor"/>
    </font>
    <font>
      <b/>
      <sz val="10"/>
      <color theme="1"/>
      <name val="Calibri"/>
      <family val="2"/>
      <scheme val="minor"/>
    </font>
    <font>
      <b/>
      <sz val="12"/>
      <color rgb="FF000000"/>
      <name val="Calibri"/>
      <family val="2"/>
      <scheme val="minor"/>
    </font>
    <font>
      <b/>
      <sz val="11"/>
      <color theme="0"/>
      <name val="Calibri"/>
      <family val="2"/>
      <scheme val="minor"/>
    </font>
    <font>
      <sz val="12"/>
      <name val="Calibri"/>
      <family val="2"/>
      <scheme val="minor"/>
    </font>
    <font>
      <i/>
      <sz val="12"/>
      <name val="Calibri"/>
      <family val="2"/>
      <scheme val="minor"/>
    </font>
    <font>
      <sz val="12"/>
      <name val="Calibri"/>
      <family val="2"/>
    </font>
    <font>
      <sz val="12"/>
      <color indexed="60"/>
      <name val="Calibri"/>
      <family val="2"/>
    </font>
    <font>
      <i/>
      <sz val="11"/>
      <color theme="1"/>
      <name val="Calibri"/>
      <family val="2"/>
      <scheme val="minor"/>
    </font>
    <font>
      <b/>
      <sz val="14"/>
      <color rgb="FF000000"/>
      <name val="Calibri"/>
      <family val="2"/>
      <scheme val="minor"/>
    </font>
    <font>
      <b/>
      <sz val="14"/>
      <color rgb="FF000000"/>
      <name val="Calibri"/>
      <family val="2"/>
    </font>
    <font>
      <b/>
      <sz val="12"/>
      <color rgb="FFFF0000"/>
      <name val="Calibri"/>
      <family val="2"/>
    </font>
    <font>
      <b/>
      <sz val="14"/>
      <color rgb="FF0000FF"/>
      <name val="Calibri"/>
      <family val="2"/>
    </font>
    <font>
      <i/>
      <sz val="14"/>
      <name val="Calibri"/>
      <family val="2"/>
      <scheme val="minor"/>
    </font>
    <font>
      <sz val="12"/>
      <color indexed="8"/>
      <name val="Calibri"/>
      <family val="2"/>
    </font>
    <font>
      <b/>
      <sz val="20"/>
      <color theme="0"/>
      <name val="Calibri"/>
      <family val="2"/>
      <scheme val="minor"/>
    </font>
    <font>
      <sz val="12"/>
      <color rgb="FF000000"/>
      <name val="Calibri"/>
      <family val="2"/>
    </font>
    <font>
      <sz val="12"/>
      <color rgb="FF000000"/>
      <name val="Calibri"/>
      <family val="2"/>
      <scheme val="minor"/>
    </font>
    <font>
      <b/>
      <sz val="16"/>
      <color theme="0"/>
      <name val="Calibri"/>
      <family val="2"/>
      <scheme val="minor"/>
    </font>
    <font>
      <sz val="16"/>
      <color theme="0"/>
      <name val="Calibri"/>
      <family val="2"/>
      <scheme val="minor"/>
    </font>
    <font>
      <b/>
      <sz val="16"/>
      <name val="Calibri"/>
      <family val="2"/>
      <scheme val="minor"/>
    </font>
    <font>
      <sz val="16"/>
      <name val="Calibri"/>
      <family val="2"/>
      <scheme val="minor"/>
    </font>
    <font>
      <b/>
      <sz val="28"/>
      <color theme="1"/>
      <name val="Calibri"/>
      <family val="2"/>
      <scheme val="minor"/>
    </font>
    <font>
      <sz val="14"/>
      <name val="Calibri"/>
      <family val="2"/>
      <scheme val="minor"/>
    </font>
    <font>
      <i/>
      <sz val="12"/>
      <color rgb="FF000000"/>
      <name val="Calibri"/>
      <family val="2"/>
    </font>
    <font>
      <i/>
      <sz val="12"/>
      <color rgb="FF000000"/>
      <name val="Calibri"/>
      <family val="2"/>
      <scheme val="minor"/>
    </font>
    <font>
      <sz val="12"/>
      <color rgb="FFC00000"/>
      <name val="Calibri"/>
      <family val="2"/>
      <scheme val="minor"/>
    </font>
  </fonts>
  <fills count="24">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right/>
      <top style="thin">
        <color indexed="64"/>
      </top>
      <bottom/>
      <diagonal/>
    </border>
    <border>
      <left/>
      <right style="thin">
        <color indexed="64"/>
      </right>
      <top/>
      <bottom/>
      <diagonal/>
    </border>
    <border>
      <left style="thin">
        <color indexed="64"/>
      </left>
      <right/>
      <top style="thick">
        <color indexed="64"/>
      </top>
      <bottom/>
      <diagonal/>
    </border>
    <border>
      <left/>
      <right/>
      <top style="thick">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8" fillId="0" borderId="38"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96">
    <xf numFmtId="0" fontId="0" fillId="0" borderId="0" xfId="0"/>
    <xf numFmtId="0" fontId="11"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left" vertical="center" wrapText="1" indent="1"/>
    </xf>
    <xf numFmtId="0" fontId="0" fillId="0" borderId="0" xfId="0" applyAlignment="1">
      <alignment vertical="center" wrapText="1"/>
    </xf>
    <xf numFmtId="0" fontId="0" fillId="4" borderId="0" xfId="0" applyFill="1" applyAlignment="1">
      <alignment wrapText="1"/>
    </xf>
    <xf numFmtId="0" fontId="0" fillId="4" borderId="0" xfId="0" applyFill="1" applyAlignment="1">
      <alignment horizontal="left" vertical="center" wrapText="1" indent="1"/>
    </xf>
    <xf numFmtId="0" fontId="0" fillId="4" borderId="0" xfId="0" applyFill="1" applyAlignment="1">
      <alignment vertical="center" wrapText="1"/>
    </xf>
    <xf numFmtId="0" fontId="0" fillId="3" borderId="0" xfId="0" applyFill="1" applyAlignment="1">
      <alignment horizontal="left" vertical="center" wrapText="1" indent="1"/>
    </xf>
    <xf numFmtId="0" fontId="0" fillId="3" borderId="0" xfId="0" applyFill="1" applyAlignment="1">
      <alignment vertical="center" wrapText="1"/>
    </xf>
    <xf numFmtId="0" fontId="12" fillId="3" borderId="0" xfId="0" applyFont="1" applyFill="1" applyAlignment="1">
      <alignment horizontal="center" vertical="center" wrapText="1"/>
    </xf>
    <xf numFmtId="0" fontId="11" fillId="4" borderId="0" xfId="0" applyFont="1" applyFill="1" applyAlignment="1">
      <alignment horizontal="center" vertical="center" wrapText="1"/>
    </xf>
    <xf numFmtId="0" fontId="11" fillId="0" borderId="0" xfId="0" applyFont="1" applyAlignment="1">
      <alignment horizontal="center" vertical="center" wrapText="1"/>
    </xf>
    <xf numFmtId="0" fontId="11" fillId="4" borderId="0" xfId="0" applyFont="1" applyFill="1" applyAlignment="1">
      <alignment wrapText="1"/>
    </xf>
    <xf numFmtId="0" fontId="11" fillId="0" borderId="0" xfId="0" applyFont="1" applyAlignment="1">
      <alignment horizontal="left" vertical="top" wrapText="1"/>
    </xf>
    <xf numFmtId="0" fontId="11" fillId="0" borderId="0" xfId="0" applyFont="1" applyAlignment="1">
      <alignment vertical="top" wrapText="1"/>
    </xf>
    <xf numFmtId="0" fontId="0" fillId="4" borderId="3" xfId="0" applyFill="1" applyBorder="1" applyAlignment="1">
      <alignment wrapText="1"/>
    </xf>
    <xf numFmtId="0" fontId="0" fillId="0" borderId="1" xfId="0" applyBorder="1" applyAlignment="1">
      <alignment horizontal="left" vertical="center" wrapText="1" indent="1"/>
    </xf>
    <xf numFmtId="0" fontId="8" fillId="0" borderId="0" xfId="1" applyBorder="1" applyAlignment="1">
      <alignment horizontal="center"/>
    </xf>
    <xf numFmtId="0" fontId="9" fillId="0" borderId="0" xfId="2" applyAlignment="1">
      <alignment horizontal="left" wrapText="1"/>
    </xf>
    <xf numFmtId="14" fontId="15" fillId="0" borderId="6" xfId="0" applyNumberFormat="1" applyFont="1" applyBorder="1" applyAlignment="1">
      <alignment horizontal="right" indent="6"/>
    </xf>
    <xf numFmtId="0" fontId="15" fillId="0" borderId="6" xfId="0" applyFont="1" applyBorder="1" applyAlignment="1">
      <alignment horizontal="left" indent="5"/>
    </xf>
    <xf numFmtId="0" fontId="14" fillId="0" borderId="7" xfId="0" applyFont="1" applyBorder="1" applyAlignment="1">
      <alignment horizontal="center" vertical="center" wrapText="1"/>
    </xf>
    <xf numFmtId="0" fontId="16" fillId="7" borderId="1" xfId="3" applyFont="1" applyFill="1" applyBorder="1" applyAlignment="1">
      <alignment horizontal="right" indent="8"/>
    </xf>
    <xf numFmtId="0" fontId="17" fillId="0" borderId="1" xfId="0" applyFont="1" applyBorder="1" applyAlignment="1">
      <alignment horizontal="left" indent="7"/>
    </xf>
    <xf numFmtId="0" fontId="17" fillId="0" borderId="7" xfId="0" applyFont="1" applyBorder="1" applyAlignment="1">
      <alignment horizontal="left" indent="7"/>
    </xf>
    <xf numFmtId="14" fontId="17" fillId="0" borderId="1" xfId="0" applyNumberFormat="1" applyFont="1" applyBorder="1" applyAlignment="1">
      <alignment horizontal="right" indent="6"/>
    </xf>
    <xf numFmtId="0" fontId="17" fillId="0" borderId="1" xfId="0" applyFont="1" applyBorder="1" applyAlignment="1">
      <alignment horizontal="left" indent="5"/>
    </xf>
    <xf numFmtId="0" fontId="16" fillId="7" borderId="1" xfId="3" applyFont="1" applyFill="1" applyBorder="1" applyAlignment="1">
      <alignment horizontal="left" indent="5"/>
    </xf>
    <xf numFmtId="0" fontId="8" fillId="0" borderId="9" xfId="1" applyBorder="1" applyAlignment="1">
      <alignment horizontal="center"/>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top"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6" borderId="10" xfId="0" applyFont="1" applyFill="1" applyBorder="1" applyAlignment="1">
      <alignment horizontal="center" vertical="center" wrapText="1"/>
    </xf>
    <xf numFmtId="0" fontId="0" fillId="0" borderId="11" xfId="0" applyBorder="1" applyAlignment="1">
      <alignment horizontal="left" vertical="center" wrapText="1" indent="1"/>
    </xf>
    <xf numFmtId="0" fontId="0" fillId="0" borderId="13" xfId="0" applyBorder="1" applyAlignment="1">
      <alignment horizontal="left" vertical="center" wrapText="1" indent="1"/>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9" xfId="0" applyBorder="1" applyAlignment="1">
      <alignment horizontal="left" vertical="center" wrapText="1" indent="1"/>
    </xf>
    <xf numFmtId="0" fontId="18" fillId="0" borderId="0" xfId="0" applyFont="1" applyAlignment="1">
      <alignment wrapText="1"/>
    </xf>
    <xf numFmtId="0" fontId="14" fillId="0" borderId="0" xfId="0" applyFont="1"/>
    <xf numFmtId="0" fontId="14"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center" vertical="center" wrapText="1"/>
    </xf>
    <xf numFmtId="0" fontId="18" fillId="0" borderId="0" xfId="0" applyFont="1" applyAlignment="1">
      <alignment horizontal="center" vertical="top" wrapText="1"/>
    </xf>
    <xf numFmtId="0" fontId="20" fillId="0" borderId="0" xfId="0" applyFont="1" applyAlignment="1">
      <alignment vertical="center" wrapText="1"/>
    </xf>
    <xf numFmtId="14" fontId="20" fillId="9" borderId="1" xfId="0" applyNumberFormat="1" applyFont="1" applyFill="1" applyBorder="1" applyAlignment="1">
      <alignment horizontal="right" wrapText="1" indent="6"/>
    </xf>
    <xf numFmtId="0" fontId="20" fillId="9" borderId="1" xfId="0" applyFont="1" applyFill="1" applyBorder="1" applyAlignment="1">
      <alignment horizontal="left" vertical="top" wrapText="1" indent="5"/>
    </xf>
    <xf numFmtId="0" fontId="11" fillId="6" borderId="6" xfId="0" applyFont="1" applyFill="1" applyBorder="1" applyAlignment="1">
      <alignment vertical="center" wrapText="1"/>
    </xf>
    <xf numFmtId="0" fontId="11" fillId="6" borderId="10" xfId="0" applyFont="1" applyFill="1" applyBorder="1" applyAlignment="1">
      <alignment vertical="center" wrapText="1"/>
    </xf>
    <xf numFmtId="0" fontId="0" fillId="0" borderId="1" xfId="0" applyBorder="1" applyAlignment="1">
      <alignment vertical="top" wrapText="1"/>
    </xf>
    <xf numFmtId="14" fontId="0" fillId="0" borderId="1" xfId="0" applyNumberFormat="1" applyBorder="1" applyAlignment="1">
      <alignment horizontal="center" vertical="top" wrapText="1"/>
    </xf>
    <xf numFmtId="0" fontId="18" fillId="0" borderId="0" xfId="0" applyFont="1" applyAlignment="1">
      <alignment horizontal="left" vertical="top"/>
    </xf>
    <xf numFmtId="14" fontId="18" fillId="0" borderId="0" xfId="0" applyNumberFormat="1" applyFont="1" applyAlignment="1">
      <alignment horizontal="left" vertical="top"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14" fontId="18" fillId="0" borderId="0" xfId="0" applyNumberFormat="1" applyFont="1" applyAlignment="1">
      <alignment horizontal="center" vertical="top" wrapText="1"/>
    </xf>
    <xf numFmtId="14" fontId="14" fillId="0" borderId="0" xfId="0" applyNumberFormat="1" applyFont="1" applyAlignment="1">
      <alignment horizontal="center" vertical="top" wrapText="1"/>
    </xf>
    <xf numFmtId="0" fontId="24" fillId="0" borderId="6" xfId="0" applyFont="1" applyBorder="1" applyAlignment="1">
      <alignment vertical="top" wrapText="1"/>
    </xf>
    <xf numFmtId="0" fontId="24" fillId="0" borderId="29" xfId="0" applyFont="1" applyBorder="1" applyAlignment="1">
      <alignment vertical="top" wrapText="1"/>
    </xf>
    <xf numFmtId="0" fontId="36" fillId="10" borderId="5" xfId="0" applyFont="1" applyFill="1" applyBorder="1" applyAlignment="1">
      <alignment horizontal="center" vertical="center" wrapText="1"/>
    </xf>
    <xf numFmtId="14" fontId="36" fillId="10" borderId="5" xfId="0" applyNumberFormat="1" applyFont="1" applyFill="1" applyBorder="1" applyAlignment="1">
      <alignment horizontal="center" vertical="center" wrapText="1"/>
    </xf>
    <xf numFmtId="0" fontId="36" fillId="10" borderId="1" xfId="0" applyFont="1" applyFill="1" applyBorder="1" applyAlignment="1">
      <alignment horizontal="center" vertical="center" wrapText="1"/>
    </xf>
    <xf numFmtId="14" fontId="36" fillId="10" borderId="1" xfId="0" applyNumberFormat="1" applyFont="1" applyFill="1" applyBorder="1" applyAlignment="1">
      <alignment horizontal="center" vertical="center" wrapText="1"/>
    </xf>
    <xf numFmtId="0" fontId="36" fillId="10" borderId="7" xfId="0" applyFont="1" applyFill="1" applyBorder="1" applyAlignment="1">
      <alignment horizontal="center" vertical="center" wrapText="1"/>
    </xf>
    <xf numFmtId="14" fontId="36" fillId="10" borderId="7" xfId="0" applyNumberFormat="1" applyFont="1" applyFill="1" applyBorder="1" applyAlignment="1">
      <alignment horizontal="center" vertical="center" wrapText="1"/>
    </xf>
    <xf numFmtId="0" fontId="36" fillId="6" borderId="41" xfId="0" applyFont="1" applyFill="1" applyBorder="1" applyAlignment="1">
      <alignment horizontal="center" vertical="center" wrapText="1"/>
    </xf>
    <xf numFmtId="14" fontId="36" fillId="6" borderId="41" xfId="0"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14" fontId="36" fillId="6" borderId="1" xfId="0" applyNumberFormat="1" applyFont="1" applyFill="1" applyBorder="1" applyAlignment="1">
      <alignment horizontal="center" vertical="center" wrapText="1"/>
    </xf>
    <xf numFmtId="14" fontId="37" fillId="6" borderId="1" xfId="0" applyNumberFormat="1" applyFont="1" applyFill="1" applyBorder="1" applyAlignment="1">
      <alignment horizontal="center" vertical="center" wrapText="1"/>
    </xf>
    <xf numFmtId="0" fontId="36" fillId="11" borderId="40" xfId="0" applyFont="1" applyFill="1" applyBorder="1" applyAlignment="1">
      <alignment horizontal="center" vertical="center" wrapText="1"/>
    </xf>
    <xf numFmtId="14" fontId="36" fillId="11" borderId="40" xfId="0" applyNumberFormat="1" applyFont="1" applyFill="1" applyBorder="1" applyAlignment="1">
      <alignment horizontal="center" vertical="center" wrapText="1"/>
    </xf>
    <xf numFmtId="14" fontId="36" fillId="13" borderId="5" xfId="0" applyNumberFormat="1" applyFont="1" applyFill="1" applyBorder="1" applyAlignment="1">
      <alignment horizontal="center" vertical="center" wrapText="1"/>
    </xf>
    <xf numFmtId="14" fontId="36" fillId="13" borderId="1" xfId="0" applyNumberFormat="1" applyFont="1" applyFill="1" applyBorder="1" applyAlignment="1">
      <alignment horizontal="center" vertical="center" wrapText="1"/>
    </xf>
    <xf numFmtId="14" fontId="36" fillId="13" borderId="7" xfId="0" applyNumberFormat="1" applyFont="1" applyFill="1" applyBorder="1" applyAlignment="1">
      <alignment horizontal="center" vertical="center" wrapText="1"/>
    </xf>
    <xf numFmtId="0" fontId="36" fillId="15" borderId="5" xfId="0" applyFont="1" applyFill="1" applyBorder="1" applyAlignment="1">
      <alignment horizontal="center" vertical="center" wrapText="1"/>
    </xf>
    <xf numFmtId="14" fontId="36" fillId="15" borderId="5" xfId="0" applyNumberFormat="1" applyFont="1" applyFill="1" applyBorder="1" applyAlignment="1">
      <alignment horizontal="center" vertical="center" wrapText="1"/>
    </xf>
    <xf numFmtId="0" fontId="36" fillId="15" borderId="1" xfId="0" applyFont="1" applyFill="1" applyBorder="1" applyAlignment="1">
      <alignment horizontal="center" vertical="center" wrapText="1"/>
    </xf>
    <xf numFmtId="14" fontId="36" fillId="15" borderId="1" xfId="0" applyNumberFormat="1" applyFont="1" applyFill="1" applyBorder="1" applyAlignment="1">
      <alignment horizontal="center" vertical="center" wrapText="1"/>
    </xf>
    <xf numFmtId="0" fontId="36" fillId="15" borderId="1" xfId="0" applyFont="1" applyFill="1" applyBorder="1" applyAlignment="1">
      <alignment horizontal="center" vertical="center"/>
    </xf>
    <xf numFmtId="0" fontId="36" fillId="15" borderId="39" xfId="0" applyFont="1" applyFill="1" applyBorder="1" applyAlignment="1">
      <alignment horizontal="center" vertical="center" wrapText="1"/>
    </xf>
    <xf numFmtId="14" fontId="36" fillId="15" borderId="39" xfId="0" applyNumberFormat="1" applyFont="1" applyFill="1" applyBorder="1" applyAlignment="1">
      <alignment horizontal="center" vertical="center" wrapText="1"/>
    </xf>
    <xf numFmtId="14" fontId="37" fillId="15" borderId="39" xfId="0" applyNumberFormat="1" applyFont="1" applyFill="1" applyBorder="1" applyAlignment="1">
      <alignment horizontal="center" vertical="center" wrapText="1"/>
    </xf>
    <xf numFmtId="14" fontId="0" fillId="0" borderId="26" xfId="0" applyNumberFormat="1" applyBorder="1" applyAlignment="1">
      <alignment horizontal="center" vertical="center" wrapText="1"/>
    </xf>
    <xf numFmtId="0" fontId="11" fillId="8" borderId="27" xfId="0" applyFont="1" applyFill="1" applyBorder="1" applyAlignment="1">
      <alignment horizontal="left" vertical="center" wrapText="1" indent="1"/>
    </xf>
    <xf numFmtId="0" fontId="11" fillId="8" borderId="28" xfId="0" applyFont="1" applyFill="1" applyBorder="1" applyAlignment="1">
      <alignment horizontal="center" vertical="center" wrapText="1"/>
    </xf>
    <xf numFmtId="0" fontId="11" fillId="8" borderId="28" xfId="0" applyFont="1" applyFill="1" applyBorder="1" applyAlignment="1">
      <alignment horizontal="left" vertical="center" wrapText="1" indent="1"/>
    </xf>
    <xf numFmtId="49" fontId="11" fillId="8" borderId="28" xfId="0" applyNumberFormat="1" applyFont="1" applyFill="1" applyBorder="1" applyAlignment="1">
      <alignment horizontal="center" vertical="center" wrapText="1"/>
    </xf>
    <xf numFmtId="0" fontId="21" fillId="17" borderId="15"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36" fillId="13" borderId="5" xfId="0" applyFont="1" applyFill="1" applyBorder="1" applyAlignment="1">
      <alignment horizontal="center" vertical="center" wrapText="1"/>
    </xf>
    <xf numFmtId="0" fontId="36" fillId="13" borderId="1"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7" fillId="0" borderId="0" xfId="0" applyFont="1"/>
    <xf numFmtId="0" fontId="36" fillId="19" borderId="41" xfId="0" applyFont="1" applyFill="1" applyBorder="1" applyAlignment="1">
      <alignment horizontal="center" vertical="center" wrapText="1"/>
    </xf>
    <xf numFmtId="14" fontId="36" fillId="19" borderId="41" xfId="0" applyNumberFormat="1" applyFont="1" applyFill="1" applyBorder="1" applyAlignment="1">
      <alignment horizontal="center" vertical="center" wrapText="1"/>
    </xf>
    <xf numFmtId="0" fontId="36" fillId="19" borderId="1" xfId="0" applyFont="1" applyFill="1" applyBorder="1" applyAlignment="1">
      <alignment horizontal="center" vertical="center" wrapText="1"/>
    </xf>
    <xf numFmtId="14" fontId="36" fillId="19" borderId="1" xfId="0" applyNumberFormat="1" applyFont="1" applyFill="1" applyBorder="1" applyAlignment="1">
      <alignment horizontal="center" vertical="center" wrapText="1"/>
    </xf>
    <xf numFmtId="0" fontId="36" fillId="19" borderId="39" xfId="0" applyFont="1" applyFill="1" applyBorder="1" applyAlignment="1">
      <alignment horizontal="center" vertical="center" wrapText="1"/>
    </xf>
    <xf numFmtId="14" fontId="36" fillId="19" borderId="39" xfId="0" applyNumberFormat="1" applyFont="1" applyFill="1" applyBorder="1" applyAlignment="1">
      <alignment horizontal="center" vertical="center" wrapText="1"/>
    </xf>
    <xf numFmtId="14" fontId="36" fillId="0" borderId="1" xfId="0" applyNumberFormat="1" applyFont="1" applyBorder="1" applyAlignment="1">
      <alignment horizontal="center" vertical="top" wrapText="1"/>
    </xf>
    <xf numFmtId="0" fontId="36" fillId="0" borderId="1" xfId="0" applyFont="1" applyBorder="1" applyAlignment="1">
      <alignment vertical="top" wrapText="1"/>
    </xf>
    <xf numFmtId="49" fontId="36" fillId="0" borderId="1" xfId="0" applyNumberFormat="1" applyFont="1" applyBorder="1" applyAlignment="1">
      <alignment vertical="top" wrapText="1"/>
    </xf>
    <xf numFmtId="0" fontId="38" fillId="0" borderId="1" xfId="0" applyFont="1" applyBorder="1" applyAlignment="1">
      <alignment vertical="top" wrapText="1"/>
    </xf>
    <xf numFmtId="0" fontId="36" fillId="0" borderId="1" xfId="0" applyFont="1" applyBorder="1" applyAlignment="1">
      <alignment horizontal="left" vertical="top" wrapText="1"/>
    </xf>
    <xf numFmtId="0" fontId="17" fillId="15" borderId="1" xfId="0" applyFont="1" applyFill="1" applyBorder="1" applyAlignment="1">
      <alignment horizontal="left" vertical="top" wrapText="1"/>
    </xf>
    <xf numFmtId="0" fontId="17" fillId="15" borderId="1" xfId="0" applyFont="1" applyFill="1" applyBorder="1" applyAlignment="1">
      <alignment horizontal="center" vertical="top" wrapText="1"/>
    </xf>
    <xf numFmtId="14" fontId="17" fillId="15" borderId="1" xfId="0" applyNumberFormat="1" applyFont="1" applyFill="1" applyBorder="1" applyAlignment="1">
      <alignment horizontal="center" vertical="top" wrapText="1"/>
    </xf>
    <xf numFmtId="0" fontId="17" fillId="3" borderId="1" xfId="0" applyFont="1" applyFill="1" applyBorder="1" applyAlignment="1">
      <alignment horizontal="left" vertical="top" wrapText="1"/>
    </xf>
    <xf numFmtId="0" fontId="17" fillId="3" borderId="1" xfId="0" applyFont="1" applyFill="1" applyBorder="1" applyAlignment="1">
      <alignment horizontal="center" vertical="top" wrapText="1"/>
    </xf>
    <xf numFmtId="14" fontId="17" fillId="3" borderId="1" xfId="0" applyNumberFormat="1" applyFont="1" applyFill="1" applyBorder="1" applyAlignment="1">
      <alignment horizontal="center" vertical="top" wrapText="1"/>
    </xf>
    <xf numFmtId="0" fontId="17" fillId="14" borderId="1" xfId="0" applyFont="1" applyFill="1" applyBorder="1" applyAlignment="1">
      <alignment vertical="top" wrapText="1"/>
    </xf>
    <xf numFmtId="0" fontId="17" fillId="14" borderId="1" xfId="0" applyFont="1" applyFill="1" applyBorder="1" applyAlignment="1">
      <alignment horizontal="center" vertical="top" wrapText="1"/>
    </xf>
    <xf numFmtId="0" fontId="17" fillId="14" borderId="1" xfId="0" applyFont="1" applyFill="1" applyBorder="1" applyAlignment="1">
      <alignment horizontal="left" vertical="top" wrapText="1"/>
    </xf>
    <xf numFmtId="14" fontId="17" fillId="14" borderId="1" xfId="0" applyNumberFormat="1" applyFont="1" applyFill="1" applyBorder="1" applyAlignment="1">
      <alignment horizontal="center" vertical="top" wrapText="1"/>
    </xf>
    <xf numFmtId="0" fontId="17" fillId="10" borderId="41" xfId="0" applyFont="1" applyFill="1" applyBorder="1" applyAlignment="1">
      <alignment horizontal="left" vertical="top" wrapText="1"/>
    </xf>
    <xf numFmtId="0" fontId="17" fillId="10" borderId="41" xfId="0" applyFont="1" applyFill="1" applyBorder="1" applyAlignment="1">
      <alignment horizontal="center" vertical="top" wrapText="1"/>
    </xf>
    <xf numFmtId="14" fontId="17" fillId="10" borderId="41" xfId="0" applyNumberFormat="1" applyFont="1" applyFill="1" applyBorder="1" applyAlignment="1">
      <alignment horizontal="center" vertical="top" wrapText="1"/>
    </xf>
    <xf numFmtId="0" fontId="17" fillId="10" borderId="1" xfId="0" applyFont="1" applyFill="1" applyBorder="1" applyAlignment="1">
      <alignment horizontal="left" vertical="top" wrapText="1"/>
    </xf>
    <xf numFmtId="0" fontId="17" fillId="10" borderId="1" xfId="0" applyFont="1" applyFill="1" applyBorder="1" applyAlignment="1">
      <alignment horizontal="center" vertical="top" wrapText="1"/>
    </xf>
    <xf numFmtId="14" fontId="17" fillId="10" borderId="1" xfId="0" applyNumberFormat="1" applyFont="1" applyFill="1" applyBorder="1" applyAlignment="1">
      <alignment horizontal="center" vertical="top" wrapText="1"/>
    </xf>
    <xf numFmtId="0" fontId="17" fillId="3" borderId="5" xfId="0" applyFont="1" applyFill="1" applyBorder="1" applyAlignment="1">
      <alignment horizontal="left" vertical="top" wrapText="1"/>
    </xf>
    <xf numFmtId="0" fontId="17" fillId="3" borderId="5" xfId="0" applyFont="1" applyFill="1" applyBorder="1" applyAlignment="1">
      <alignment horizontal="center" vertical="top" wrapText="1"/>
    </xf>
    <xf numFmtId="14" fontId="17" fillId="3" borderId="5" xfId="0" applyNumberFormat="1" applyFont="1" applyFill="1" applyBorder="1" applyAlignment="1">
      <alignment horizontal="center" vertical="top" wrapText="1"/>
    </xf>
    <xf numFmtId="0" fontId="36" fillId="3"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17" fillId="6" borderId="1" xfId="0" applyFont="1" applyFill="1" applyBorder="1" applyAlignment="1">
      <alignment horizontal="center" vertical="top" wrapText="1"/>
    </xf>
    <xf numFmtId="14" fontId="17" fillId="6" borderId="1" xfId="0" applyNumberFormat="1" applyFont="1" applyFill="1" applyBorder="1" applyAlignment="1">
      <alignment horizontal="center" vertical="top" wrapText="1"/>
    </xf>
    <xf numFmtId="0" fontId="36" fillId="15" borderId="1" xfId="0" applyFont="1" applyFill="1" applyBorder="1" applyAlignment="1">
      <alignment horizontal="left" vertical="top"/>
    </xf>
    <xf numFmtId="0" fontId="36" fillId="1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7" fillId="5" borderId="1" xfId="0" applyFont="1" applyFill="1" applyBorder="1" applyAlignment="1">
      <alignment horizontal="center" vertical="top" wrapText="1"/>
    </xf>
    <xf numFmtId="14" fontId="17" fillId="5" borderId="1" xfId="0" applyNumberFormat="1" applyFont="1" applyFill="1" applyBorder="1" applyAlignment="1">
      <alignment horizontal="center" vertical="top" wrapText="1"/>
    </xf>
    <xf numFmtId="14" fontId="36" fillId="3" borderId="1" xfId="0" applyNumberFormat="1" applyFont="1" applyFill="1" applyBorder="1" applyAlignment="1">
      <alignment horizontal="center" vertical="top" wrapText="1"/>
    </xf>
    <xf numFmtId="0" fontId="17" fillId="12" borderId="1" xfId="0" applyFont="1" applyFill="1" applyBorder="1" applyAlignment="1">
      <alignment horizontal="left" vertical="top" wrapText="1"/>
    </xf>
    <xf numFmtId="0" fontId="17" fillId="12" borderId="1" xfId="0" applyFont="1" applyFill="1" applyBorder="1" applyAlignment="1">
      <alignment horizontal="center" vertical="top" wrapText="1"/>
    </xf>
    <xf numFmtId="14" fontId="17" fillId="12" borderId="1" xfId="0" applyNumberFormat="1" applyFont="1" applyFill="1" applyBorder="1" applyAlignment="1">
      <alignment horizontal="center" vertical="top" wrapText="1"/>
    </xf>
    <xf numFmtId="0" fontId="17" fillId="3" borderId="7" xfId="0" applyFont="1" applyFill="1" applyBorder="1" applyAlignment="1">
      <alignment horizontal="left" vertical="top" wrapText="1"/>
    </xf>
    <xf numFmtId="0" fontId="17" fillId="3" borderId="7" xfId="0" applyFont="1" applyFill="1" applyBorder="1" applyAlignment="1">
      <alignment horizontal="center" vertical="top" wrapText="1"/>
    </xf>
    <xf numFmtId="14" fontId="17" fillId="3" borderId="7" xfId="0" applyNumberFormat="1" applyFont="1" applyFill="1" applyBorder="1" applyAlignment="1">
      <alignment horizontal="center" vertical="top" wrapText="1"/>
    </xf>
    <xf numFmtId="0" fontId="36" fillId="15" borderId="1" xfId="0" applyFont="1" applyFill="1" applyBorder="1" applyAlignment="1">
      <alignment horizontal="center" vertical="top"/>
    </xf>
    <xf numFmtId="14" fontId="36" fillId="15" borderId="1" xfId="0" applyNumberFormat="1" applyFont="1" applyFill="1" applyBorder="1" applyAlignment="1">
      <alignment horizontal="center" vertical="top"/>
    </xf>
    <xf numFmtId="0" fontId="36" fillId="15" borderId="1" xfId="0" applyFont="1" applyFill="1" applyBorder="1" applyAlignment="1">
      <alignment horizontal="center" vertical="top" wrapText="1"/>
    </xf>
    <xf numFmtId="0" fontId="17" fillId="13" borderId="1" xfId="0" applyFont="1" applyFill="1" applyBorder="1" applyAlignment="1">
      <alignment vertical="top" wrapText="1"/>
    </xf>
    <xf numFmtId="14" fontId="17" fillId="13" borderId="1" xfId="0" applyNumberFormat="1" applyFont="1" applyFill="1" applyBorder="1" applyAlignment="1">
      <alignment horizontal="center" vertical="top" wrapText="1"/>
    </xf>
    <xf numFmtId="0" fontId="0" fillId="2" borderId="5" xfId="0" applyFill="1" applyBorder="1" applyAlignment="1">
      <alignment horizontal="center" vertical="center" wrapText="1"/>
    </xf>
    <xf numFmtId="0" fontId="14" fillId="0" borderId="1" xfId="0" applyFont="1" applyBorder="1" applyAlignment="1">
      <alignment horizontal="center" vertical="center" wrapText="1"/>
    </xf>
    <xf numFmtId="49" fontId="0" fillId="2" borderId="11" xfId="0" applyNumberFormat="1" applyFill="1" applyBorder="1" applyAlignment="1">
      <alignment horizontal="left" vertical="center" wrapText="1" indent="1"/>
    </xf>
    <xf numFmtId="0" fontId="14" fillId="2" borderId="1" xfId="0" applyFont="1" applyFill="1" applyBorder="1" applyAlignment="1">
      <alignment horizontal="center" vertical="center" wrapText="1"/>
    </xf>
    <xf numFmtId="0" fontId="0" fillId="2" borderId="1" xfId="0" applyFill="1" applyBorder="1" applyAlignment="1">
      <alignment horizontal="left" vertical="center" wrapText="1" indent="1"/>
    </xf>
    <xf numFmtId="0" fontId="0" fillId="2" borderId="17" xfId="0" applyFill="1" applyBorder="1" applyAlignment="1">
      <alignment horizontal="center" vertical="center" wrapText="1"/>
    </xf>
    <xf numFmtId="0" fontId="0" fillId="2" borderId="11" xfId="0" applyFill="1" applyBorder="1" applyAlignment="1">
      <alignment horizontal="left" vertical="center" wrapText="1" indent="1"/>
    </xf>
    <xf numFmtId="14" fontId="0" fillId="2" borderId="17" xfId="0"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2" borderId="17" xfId="0" applyNumberFormat="1" applyFill="1" applyBorder="1" applyAlignment="1">
      <alignment horizontal="left" vertical="center" wrapText="1" indent="1"/>
    </xf>
    <xf numFmtId="0" fontId="14" fillId="2" borderId="7" xfId="0" applyFont="1" applyFill="1" applyBorder="1" applyAlignment="1">
      <alignment horizontal="center" vertical="center" wrapText="1"/>
    </xf>
    <xf numFmtId="0" fontId="0" fillId="2" borderId="37"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15" xfId="0" applyFill="1" applyBorder="1" applyAlignment="1">
      <alignment horizontal="center" vertical="center" wrapText="1"/>
    </xf>
    <xf numFmtId="0" fontId="0" fillId="2" borderId="15"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14" xfId="0" applyFill="1" applyBorder="1" applyAlignment="1">
      <alignment horizontal="left" vertical="center" wrapText="1" indent="1"/>
    </xf>
    <xf numFmtId="0" fontId="14" fillId="2" borderId="15" xfId="0" applyFont="1" applyFill="1" applyBorder="1" applyAlignment="1">
      <alignment horizontal="center" vertical="center" wrapText="1"/>
    </xf>
    <xf numFmtId="0" fontId="0" fillId="2" borderId="23" xfId="0" applyFill="1" applyBorder="1" applyAlignment="1">
      <alignment horizontal="left" vertical="center" wrapText="1" indent="1"/>
    </xf>
    <xf numFmtId="0" fontId="0" fillId="2" borderId="5" xfId="0" applyFill="1" applyBorder="1" applyAlignment="1">
      <alignment horizontal="left" vertical="center" wrapText="1" indent="1"/>
    </xf>
    <xf numFmtId="14" fontId="0" fillId="2" borderId="12" xfId="0" applyNumberFormat="1" applyFill="1" applyBorder="1" applyAlignment="1">
      <alignment horizontal="center" vertical="center" wrapText="1"/>
    </xf>
    <xf numFmtId="14" fontId="0" fillId="2" borderId="16" xfId="0" applyNumberFormat="1" applyFill="1" applyBorder="1" applyAlignment="1">
      <alignment horizontal="left" vertical="center" wrapText="1" indent="1"/>
    </xf>
    <xf numFmtId="0" fontId="17" fillId="10" borderId="5" xfId="0" applyFont="1" applyFill="1" applyBorder="1" applyAlignment="1">
      <alignment vertical="top" wrapText="1"/>
    </xf>
    <xf numFmtId="0" fontId="36" fillId="10" borderId="5" xfId="0" applyFont="1" applyFill="1" applyBorder="1" applyAlignment="1">
      <alignment vertical="top" wrapText="1"/>
    </xf>
    <xf numFmtId="0" fontId="36" fillId="10" borderId="5" xfId="0" applyFont="1" applyFill="1" applyBorder="1" applyAlignment="1">
      <alignment horizontal="left" vertical="top" wrapText="1"/>
    </xf>
    <xf numFmtId="0" fontId="17" fillId="10" borderId="1" xfId="0" applyFont="1" applyFill="1" applyBorder="1" applyAlignment="1">
      <alignment vertical="top" wrapText="1"/>
    </xf>
    <xf numFmtId="0" fontId="17" fillId="18" borderId="1" xfId="0" applyFont="1" applyFill="1" applyBorder="1" applyAlignment="1">
      <alignment horizontal="left" vertical="top"/>
    </xf>
    <xf numFmtId="0" fontId="17" fillId="18" borderId="1" xfId="0" applyFont="1" applyFill="1" applyBorder="1" applyAlignment="1">
      <alignment vertical="top" wrapText="1"/>
    </xf>
    <xf numFmtId="14" fontId="17" fillId="18" borderId="1" xfId="0" applyNumberFormat="1" applyFont="1" applyFill="1" applyBorder="1" applyAlignment="1">
      <alignment horizontal="center" vertical="center" wrapText="1"/>
    </xf>
    <xf numFmtId="0" fontId="17" fillId="6" borderId="1" xfId="0" applyFont="1" applyFill="1" applyBorder="1" applyAlignment="1">
      <alignment vertical="top" wrapText="1"/>
    </xf>
    <xf numFmtId="14" fontId="17" fillId="6" borderId="1" xfId="0" applyNumberFormat="1" applyFont="1" applyFill="1" applyBorder="1" applyAlignment="1">
      <alignment horizontal="center" vertical="center" wrapText="1"/>
    </xf>
    <xf numFmtId="14" fontId="17" fillId="6" borderId="1" xfId="0" applyNumberFormat="1" applyFont="1" applyFill="1" applyBorder="1" applyAlignment="1">
      <alignment horizontal="left" vertical="top" wrapText="1"/>
    </xf>
    <xf numFmtId="0" fontId="36" fillId="6" borderId="1" xfId="0" applyFont="1" applyFill="1" applyBorder="1" applyAlignment="1">
      <alignment vertical="top" wrapText="1"/>
    </xf>
    <xf numFmtId="14" fontId="48" fillId="18" borderId="1" xfId="0" applyNumberFormat="1" applyFont="1" applyFill="1" applyBorder="1" applyAlignment="1">
      <alignment horizontal="center" vertical="center" wrapText="1"/>
    </xf>
    <xf numFmtId="0" fontId="17" fillId="15" borderId="1" xfId="0" applyFont="1" applyFill="1" applyBorder="1" applyAlignment="1">
      <alignment horizontal="left" vertical="top"/>
    </xf>
    <xf numFmtId="0" fontId="17" fillId="15" borderId="1" xfId="0" applyFont="1" applyFill="1" applyBorder="1" applyAlignment="1">
      <alignment vertical="top" wrapText="1"/>
    </xf>
    <xf numFmtId="14" fontId="17" fillId="15" borderId="1" xfId="0" applyNumberFormat="1" applyFont="1" applyFill="1" applyBorder="1" applyAlignment="1">
      <alignment horizontal="center" vertical="center" wrapText="1"/>
    </xf>
    <xf numFmtId="0" fontId="17" fillId="18" borderId="1" xfId="0" applyFont="1" applyFill="1" applyBorder="1" applyAlignment="1">
      <alignment horizontal="left" vertical="top" wrapText="1"/>
    </xf>
    <xf numFmtId="49" fontId="36" fillId="13" borderId="1" xfId="0" applyNumberFormat="1" applyFont="1" applyFill="1" applyBorder="1" applyAlignment="1">
      <alignment vertical="top" wrapText="1"/>
    </xf>
    <xf numFmtId="0" fontId="17" fillId="19" borderId="1" xfId="0" applyFont="1" applyFill="1" applyBorder="1" applyAlignment="1">
      <alignment vertical="top" wrapText="1"/>
    </xf>
    <xf numFmtId="0" fontId="36" fillId="19" borderId="1" xfId="0" applyFont="1" applyFill="1" applyBorder="1" applyAlignment="1">
      <alignment vertical="top" wrapText="1"/>
    </xf>
    <xf numFmtId="0" fontId="36" fillId="19" borderId="1" xfId="0" applyFont="1" applyFill="1" applyBorder="1" applyAlignment="1">
      <alignment horizontal="left" vertical="top" wrapText="1"/>
    </xf>
    <xf numFmtId="0" fontId="13" fillId="8" borderId="19" xfId="0" applyFont="1" applyFill="1" applyBorder="1" applyAlignment="1">
      <alignment horizontal="center" vertical="center" wrapText="1"/>
    </xf>
    <xf numFmtId="0" fontId="17" fillId="10" borderId="46" xfId="0" applyFont="1" applyFill="1" applyBorder="1" applyAlignment="1">
      <alignment horizontal="left" vertical="top" wrapText="1"/>
    </xf>
    <xf numFmtId="0" fontId="17" fillId="10" borderId="11" xfId="0" applyFont="1" applyFill="1" applyBorder="1" applyAlignment="1">
      <alignment horizontal="left" vertical="top" wrapText="1"/>
    </xf>
    <xf numFmtId="0" fontId="36" fillId="3" borderId="23" xfId="0" applyFont="1" applyFill="1" applyBorder="1" applyAlignment="1">
      <alignment horizontal="left" vertical="top" wrapText="1"/>
    </xf>
    <xf numFmtId="14" fontId="17" fillId="3" borderId="21" xfId="0" applyNumberFormat="1" applyFont="1" applyFill="1" applyBorder="1" applyAlignment="1">
      <alignment horizontal="center" vertical="top" wrapText="1"/>
    </xf>
    <xf numFmtId="0" fontId="36" fillId="3" borderId="11" xfId="0" applyFont="1" applyFill="1" applyBorder="1" applyAlignment="1">
      <alignment horizontal="left" vertical="top" wrapText="1"/>
    </xf>
    <xf numFmtId="0" fontId="17" fillId="6" borderId="11" xfId="0" applyFont="1" applyFill="1" applyBorder="1" applyAlignment="1">
      <alignment horizontal="left" vertical="top" wrapText="1"/>
    </xf>
    <xf numFmtId="14" fontId="17" fillId="6" borderId="17" xfId="0" applyNumberFormat="1" applyFont="1" applyFill="1" applyBorder="1" applyAlignment="1">
      <alignment horizontal="center" vertical="top" wrapText="1"/>
    </xf>
    <xf numFmtId="0" fontId="17" fillId="15" borderId="11" xfId="0" applyFont="1" applyFill="1" applyBorder="1" applyAlignment="1">
      <alignment horizontal="left" vertical="top" wrapText="1"/>
    </xf>
    <xf numFmtId="0" fontId="17" fillId="5" borderId="11" xfId="0" applyFont="1" applyFill="1" applyBorder="1" applyAlignment="1">
      <alignment horizontal="left" vertical="top" wrapText="1"/>
    </xf>
    <xf numFmtId="14" fontId="17" fillId="3" borderId="17" xfId="0" applyNumberFormat="1" applyFont="1" applyFill="1" applyBorder="1" applyAlignment="1">
      <alignment horizontal="center" vertical="top" wrapText="1"/>
    </xf>
    <xf numFmtId="14" fontId="36" fillId="3" borderId="17" xfId="0" applyNumberFormat="1" applyFont="1" applyFill="1" applyBorder="1" applyAlignment="1">
      <alignment horizontal="center" vertical="top" wrapText="1"/>
    </xf>
    <xf numFmtId="0" fontId="17" fillId="12" borderId="11" xfId="0" applyFont="1" applyFill="1" applyBorder="1" applyAlignment="1">
      <alignment horizontal="left" vertical="top" wrapText="1"/>
    </xf>
    <xf numFmtId="14" fontId="17" fillId="3" borderId="20" xfId="0" applyNumberFormat="1" applyFont="1" applyFill="1" applyBorder="1" applyAlignment="1">
      <alignment horizontal="center" vertical="top" wrapText="1"/>
    </xf>
    <xf numFmtId="0" fontId="36" fillId="15" borderId="11" xfId="0" applyFont="1" applyFill="1" applyBorder="1" applyAlignment="1">
      <alignment horizontal="left" vertical="top"/>
    </xf>
    <xf numFmtId="14" fontId="36" fillId="15" borderId="17" xfId="0" applyNumberFormat="1" applyFont="1" applyFill="1" applyBorder="1" applyAlignment="1">
      <alignment horizontal="center" vertical="top"/>
    </xf>
    <xf numFmtId="0" fontId="36" fillId="3" borderId="11" xfId="0" applyFont="1" applyFill="1" applyBorder="1" applyAlignment="1">
      <alignment horizontal="left" vertical="top"/>
    </xf>
    <xf numFmtId="14" fontId="36" fillId="3" borderId="17" xfId="0" applyNumberFormat="1" applyFont="1" applyFill="1" applyBorder="1" applyAlignment="1">
      <alignment horizontal="center" vertical="top"/>
    </xf>
    <xf numFmtId="14" fontId="17" fillId="15" borderId="17" xfId="0" applyNumberFormat="1" applyFont="1" applyFill="1" applyBorder="1" applyAlignment="1">
      <alignment horizontal="center" vertical="top" wrapText="1"/>
    </xf>
    <xf numFmtId="0" fontId="17" fillId="15" borderId="19"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14" borderId="11" xfId="0" applyFont="1" applyFill="1" applyBorder="1" applyAlignment="1">
      <alignment vertical="top" wrapText="1"/>
    </xf>
    <xf numFmtId="0" fontId="17" fillId="14" borderId="14" xfId="0" applyFont="1" applyFill="1" applyBorder="1" applyAlignment="1">
      <alignment vertical="top" wrapText="1"/>
    </xf>
    <xf numFmtId="0" fontId="17" fillId="14" borderId="15" xfId="0" applyFont="1" applyFill="1" applyBorder="1" applyAlignment="1">
      <alignment vertical="top" wrapText="1"/>
    </xf>
    <xf numFmtId="0" fontId="17" fillId="14" borderId="15" xfId="0" applyFont="1" applyFill="1" applyBorder="1" applyAlignment="1">
      <alignment horizontal="center" vertical="top" wrapText="1"/>
    </xf>
    <xf numFmtId="0" fontId="17" fillId="14" borderId="15" xfId="0" applyFont="1" applyFill="1" applyBorder="1" applyAlignment="1">
      <alignment horizontal="left" vertical="top" wrapText="1"/>
    </xf>
    <xf numFmtId="14" fontId="17" fillId="14" borderId="15" xfId="0" applyNumberFormat="1" applyFont="1" applyFill="1" applyBorder="1" applyAlignment="1">
      <alignment horizontal="center" vertical="top" wrapText="1"/>
    </xf>
    <xf numFmtId="0" fontId="34" fillId="8" borderId="37" xfId="0" applyFont="1" applyFill="1" applyBorder="1" applyAlignment="1">
      <alignment vertical="center" wrapText="1"/>
    </xf>
    <xf numFmtId="0" fontId="36" fillId="0" borderId="11" xfId="0" applyFont="1" applyBorder="1" applyAlignment="1">
      <alignment vertical="top" wrapText="1"/>
    </xf>
    <xf numFmtId="0" fontId="36" fillId="0" borderId="14" xfId="0" applyFont="1" applyBorder="1" applyAlignment="1">
      <alignment vertical="top" wrapText="1"/>
    </xf>
    <xf numFmtId="0" fontId="36" fillId="0" borderId="15" xfId="0" applyFont="1" applyBorder="1" applyAlignment="1">
      <alignment vertical="top" wrapText="1"/>
    </xf>
    <xf numFmtId="49" fontId="36" fillId="13" borderId="1" xfId="0" applyNumberFormat="1" applyFont="1" applyFill="1" applyBorder="1" applyAlignment="1">
      <alignment horizontal="center" vertical="center" wrapText="1"/>
    </xf>
    <xf numFmtId="0" fontId="36" fillId="6" borderId="7" xfId="0" applyFont="1" applyFill="1" applyBorder="1" applyAlignment="1">
      <alignment horizontal="center" vertical="center" wrapText="1"/>
    </xf>
    <xf numFmtId="14" fontId="40" fillId="0" borderId="16" xfId="0" applyNumberFormat="1" applyFont="1" applyBorder="1" applyAlignment="1">
      <alignment horizontal="center" vertical="center" wrapText="1"/>
    </xf>
    <xf numFmtId="0" fontId="36" fillId="0" borderId="11" xfId="0"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14" fontId="17" fillId="0" borderId="1" xfId="0" applyNumberFormat="1" applyFont="1" applyBorder="1" applyAlignment="1">
      <alignment horizontal="center" vertical="top" wrapText="1"/>
    </xf>
    <xf numFmtId="0" fontId="17" fillId="13" borderId="11" xfId="0" applyFont="1" applyFill="1" applyBorder="1" applyAlignment="1">
      <alignment horizontal="left" vertical="top" wrapText="1"/>
    </xf>
    <xf numFmtId="0" fontId="17" fillId="13" borderId="1" xfId="0" applyFont="1" applyFill="1" applyBorder="1" applyAlignment="1">
      <alignment horizontal="left" vertical="top" wrapText="1"/>
    </xf>
    <xf numFmtId="0" fontId="17" fillId="15" borderId="11" xfId="0" applyFont="1" applyFill="1" applyBorder="1" applyAlignment="1">
      <alignment vertical="top" wrapText="1"/>
    </xf>
    <xf numFmtId="0" fontId="21" fillId="3" borderId="0" xfId="0" applyFont="1" applyFill="1" applyAlignment="1">
      <alignment horizontal="center" vertical="center"/>
    </xf>
    <xf numFmtId="0" fontId="21" fillId="6" borderId="0" xfId="0" applyFont="1" applyFill="1" applyAlignment="1">
      <alignment horizontal="center" vertical="center" wrapText="1"/>
    </xf>
    <xf numFmtId="0" fontId="21" fillId="5" borderId="0" xfId="0" applyFont="1" applyFill="1" applyAlignment="1">
      <alignment horizontal="center" vertical="center" wrapText="1"/>
    </xf>
    <xf numFmtId="0" fontId="21" fillId="12" borderId="0" xfId="0" applyFont="1" applyFill="1" applyAlignment="1">
      <alignment horizontal="center" vertical="center" wrapText="1"/>
    </xf>
    <xf numFmtId="0" fontId="36" fillId="15" borderId="11" xfId="0" applyFont="1" applyFill="1" applyBorder="1" applyAlignment="1">
      <alignment horizontal="left" vertical="top" wrapText="1"/>
    </xf>
    <xf numFmtId="14" fontId="36" fillId="15" borderId="1" xfId="0" applyNumberFormat="1" applyFont="1" applyFill="1" applyBorder="1" applyAlignment="1">
      <alignment horizontal="center" vertical="top" wrapText="1"/>
    </xf>
    <xf numFmtId="14" fontId="36" fillId="15" borderId="17" xfId="0" applyNumberFormat="1" applyFont="1" applyFill="1" applyBorder="1" applyAlignment="1">
      <alignment horizontal="center" vertical="top" wrapText="1"/>
    </xf>
    <xf numFmtId="14" fontId="21" fillId="8" borderId="3" xfId="0" applyNumberFormat="1" applyFont="1" applyFill="1" applyBorder="1" applyAlignment="1">
      <alignment horizontal="center" vertical="center"/>
    </xf>
    <xf numFmtId="14" fontId="13" fillId="8" borderId="20" xfId="0" applyNumberFormat="1" applyFont="1" applyFill="1" applyBorder="1" applyAlignment="1">
      <alignment horizontal="center" vertical="center" wrapText="1"/>
    </xf>
    <xf numFmtId="14" fontId="17" fillId="10" borderId="47" xfId="0" applyNumberFormat="1" applyFont="1" applyFill="1" applyBorder="1" applyAlignment="1">
      <alignment horizontal="center" vertical="top" wrapText="1"/>
    </xf>
    <xf numFmtId="14" fontId="17" fillId="10" borderId="17" xfId="0" applyNumberFormat="1" applyFont="1" applyFill="1" applyBorder="1" applyAlignment="1">
      <alignment horizontal="center" vertical="top" wrapText="1"/>
    </xf>
    <xf numFmtId="14" fontId="17" fillId="5" borderId="17" xfId="0" applyNumberFormat="1" applyFont="1" applyFill="1" applyBorder="1" applyAlignment="1">
      <alignment horizontal="center" vertical="top" wrapText="1"/>
    </xf>
    <xf numFmtId="14" fontId="17" fillId="12" borderId="17" xfId="0" applyNumberFormat="1" applyFont="1" applyFill="1" applyBorder="1" applyAlignment="1">
      <alignment horizontal="center" vertical="top" wrapText="1"/>
    </xf>
    <xf numFmtId="14" fontId="17" fillId="0" borderId="17" xfId="0" applyNumberFormat="1" applyFont="1" applyBorder="1" applyAlignment="1">
      <alignment horizontal="center" vertical="top" wrapText="1"/>
    </xf>
    <xf numFmtId="14" fontId="17" fillId="14" borderId="17" xfId="0" applyNumberFormat="1" applyFont="1" applyFill="1" applyBorder="1" applyAlignment="1">
      <alignment horizontal="center" vertical="top" wrapText="1"/>
    </xf>
    <xf numFmtId="14" fontId="17" fillId="14" borderId="16" xfId="0" applyNumberFormat="1" applyFont="1" applyFill="1" applyBorder="1" applyAlignment="1">
      <alignment horizontal="center" vertical="top" wrapText="1"/>
    </xf>
    <xf numFmtId="14" fontId="0" fillId="0" borderId="0" xfId="0" applyNumberFormat="1" applyAlignment="1">
      <alignment horizontal="center"/>
    </xf>
    <xf numFmtId="14" fontId="21" fillId="13" borderId="0" xfId="0" applyNumberFormat="1" applyFont="1" applyFill="1" applyAlignment="1">
      <alignment horizontal="center" vertical="center" wrapText="1"/>
    </xf>
    <xf numFmtId="14" fontId="21" fillId="14" borderId="0" xfId="0" applyNumberFormat="1" applyFont="1" applyFill="1" applyAlignment="1">
      <alignment horizontal="center" vertical="center" wrapText="1"/>
    </xf>
    <xf numFmtId="14" fontId="13" fillId="8" borderId="7" xfId="0" applyNumberFormat="1" applyFont="1" applyFill="1" applyBorder="1" applyAlignment="1">
      <alignment horizontal="center" vertical="center" wrapText="1"/>
    </xf>
    <xf numFmtId="14" fontId="13" fillId="8" borderId="22" xfId="0" applyNumberFormat="1" applyFont="1" applyFill="1" applyBorder="1" applyAlignment="1">
      <alignment horizontal="center" vertical="center" wrapText="1"/>
    </xf>
    <xf numFmtId="14" fontId="17" fillId="13" borderId="1" xfId="0" applyNumberFormat="1" applyFont="1" applyFill="1" applyBorder="1" applyAlignment="1">
      <alignment horizontal="left" vertical="top" wrapText="1"/>
    </xf>
    <xf numFmtId="14" fontId="17" fillId="15" borderId="1" xfId="0" applyNumberFormat="1" applyFont="1" applyFill="1" applyBorder="1" applyAlignment="1">
      <alignment vertical="top" wrapText="1"/>
    </xf>
    <xf numFmtId="14" fontId="17" fillId="15" borderId="1" xfId="0" applyNumberFormat="1" applyFont="1" applyFill="1" applyBorder="1" applyAlignment="1">
      <alignment horizontal="left" vertical="top" wrapText="1"/>
    </xf>
    <xf numFmtId="14" fontId="0" fillId="0" borderId="0" xfId="0" applyNumberFormat="1"/>
    <xf numFmtId="14" fontId="22" fillId="17" borderId="25" xfId="0" applyNumberFormat="1" applyFont="1" applyFill="1" applyBorder="1" applyAlignment="1">
      <alignment horizontal="center" vertical="center" wrapText="1"/>
    </xf>
    <xf numFmtId="14" fontId="28" fillId="17" borderId="6" xfId="0" applyNumberFormat="1" applyFont="1" applyFill="1" applyBorder="1" applyAlignment="1">
      <alignment vertical="center" wrapText="1"/>
    </xf>
    <xf numFmtId="14" fontId="21" fillId="17" borderId="15" xfId="0" applyNumberFormat="1" applyFont="1" applyFill="1" applyBorder="1" applyAlignment="1">
      <alignment horizontal="center" vertical="center" wrapText="1"/>
    </xf>
    <xf numFmtId="14" fontId="11" fillId="0" borderId="0" xfId="0" applyNumberFormat="1" applyFont="1" applyAlignment="1">
      <alignment horizontal="center" wrapText="1"/>
    </xf>
    <xf numFmtId="0" fontId="0" fillId="0" borderId="1" xfId="0" applyBorder="1" applyAlignment="1">
      <alignment horizontal="center" vertical="top" wrapText="1"/>
    </xf>
    <xf numFmtId="0" fontId="49" fillId="0" borderId="1" xfId="0" applyFont="1" applyBorder="1"/>
    <xf numFmtId="0" fontId="21" fillId="8" borderId="7" xfId="0" applyFont="1" applyFill="1" applyBorder="1" applyAlignment="1">
      <alignment horizontal="center" vertical="center"/>
    </xf>
    <xf numFmtId="0" fontId="50" fillId="9" borderId="1" xfId="0" applyFont="1" applyFill="1" applyBorder="1" applyAlignment="1">
      <alignment horizontal="center" vertical="center" wrapText="1"/>
    </xf>
    <xf numFmtId="0" fontId="51" fillId="9" borderId="1" xfId="0" applyFont="1" applyFill="1" applyBorder="1" applyAlignment="1">
      <alignment horizontal="center" vertical="center" wrapText="1"/>
    </xf>
    <xf numFmtId="0" fontId="52" fillId="0" borderId="0" xfId="0" applyFont="1" applyAlignment="1">
      <alignment vertical="center" wrapText="1"/>
    </xf>
    <xf numFmtId="0" fontId="52" fillId="0" borderId="0" xfId="0" applyFont="1" applyAlignment="1">
      <alignment horizontal="left" vertical="center" wrapText="1"/>
    </xf>
    <xf numFmtId="0" fontId="53" fillId="0" borderId="0" xfId="0" applyFont="1" applyAlignment="1">
      <alignment vertical="center" wrapText="1"/>
    </xf>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0" borderId="7" xfId="0" applyFont="1" applyBorder="1" applyAlignment="1">
      <alignment horizontal="center" vertical="center" wrapText="1"/>
    </xf>
    <xf numFmtId="0" fontId="22" fillId="0" borderId="0" xfId="0" applyFont="1" applyAlignment="1">
      <alignment vertical="center"/>
    </xf>
    <xf numFmtId="0" fontId="37"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xf>
    <xf numFmtId="0" fontId="36"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0" fontId="36" fillId="0" borderId="41" xfId="0" applyFont="1" applyBorder="1" applyAlignment="1">
      <alignment horizontal="center" vertical="center" wrapText="1"/>
    </xf>
    <xf numFmtId="14" fontId="36" fillId="0" borderId="41"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0" fontId="52" fillId="0" borderId="1" xfId="0" applyFont="1" applyBorder="1" applyAlignment="1">
      <alignment horizontal="center" vertical="center" wrapText="1"/>
    </xf>
    <xf numFmtId="0" fontId="53" fillId="0" borderId="1" xfId="0" applyFont="1" applyBorder="1" applyAlignment="1">
      <alignment horizontal="center" vertical="center" wrapText="1"/>
    </xf>
    <xf numFmtId="49" fontId="36" fillId="18" borderId="1" xfId="0" applyNumberFormat="1" applyFont="1" applyFill="1" applyBorder="1" applyAlignment="1">
      <alignment horizontal="left" vertical="top" wrapText="1"/>
    </xf>
    <xf numFmtId="49" fontId="36" fillId="13" borderId="1" xfId="0" applyNumberFormat="1" applyFont="1" applyFill="1" applyBorder="1" applyAlignment="1">
      <alignment horizontal="left" vertical="top" wrapText="1"/>
    </xf>
    <xf numFmtId="0" fontId="36" fillId="0" borderId="1" xfId="0" applyFont="1" applyBorder="1" applyAlignment="1">
      <alignment horizontal="center" vertical="top" wrapText="1"/>
    </xf>
    <xf numFmtId="0" fontId="36" fillId="0" borderId="7" xfId="0" applyFont="1" applyBorder="1" applyAlignment="1">
      <alignment vertical="top" wrapText="1"/>
    </xf>
    <xf numFmtId="16" fontId="36" fillId="0" borderId="1" xfId="0" applyNumberFormat="1" applyFont="1" applyBorder="1" applyAlignment="1">
      <alignment vertical="top" wrapText="1"/>
    </xf>
    <xf numFmtId="14" fontId="36" fillId="0" borderId="15" xfId="0" applyNumberFormat="1" applyFont="1" applyBorder="1" applyAlignment="1">
      <alignment horizontal="center" vertical="top" wrapText="1"/>
    </xf>
    <xf numFmtId="0" fontId="34" fillId="8" borderId="6" xfId="0" applyFont="1" applyFill="1" applyBorder="1" applyAlignment="1">
      <alignment vertical="center" wrapText="1"/>
    </xf>
    <xf numFmtId="0" fontId="36" fillId="0" borderId="29" xfId="0" applyFont="1" applyBorder="1" applyAlignment="1">
      <alignment vertical="top" wrapText="1"/>
    </xf>
    <xf numFmtId="0" fontId="19" fillId="8" borderId="24" xfId="0" applyFont="1" applyFill="1" applyBorder="1" applyAlignment="1">
      <alignment horizontal="center" vertical="center" wrapText="1"/>
    </xf>
    <xf numFmtId="0" fontId="36" fillId="0" borderId="39" xfId="0" applyFont="1" applyBorder="1" applyAlignment="1">
      <alignment horizontal="center" vertical="center" wrapText="1"/>
    </xf>
    <xf numFmtId="14" fontId="36" fillId="0" borderId="39" xfId="0" applyNumberFormat="1" applyFont="1" applyBorder="1" applyAlignment="1">
      <alignment horizontal="center" vertical="center" wrapText="1"/>
    </xf>
    <xf numFmtId="0" fontId="55" fillId="0" borderId="4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39" xfId="0" applyFont="1" applyBorder="1" applyAlignment="1">
      <alignment horizontal="center" vertical="center" wrapText="1"/>
    </xf>
    <xf numFmtId="0" fontId="36" fillId="12" borderId="40" xfId="0" applyFont="1" applyFill="1" applyBorder="1" applyAlignment="1">
      <alignment horizontal="center" vertical="center" wrapText="1"/>
    </xf>
    <xf numFmtId="14" fontId="36" fillId="12" borderId="40" xfId="0" applyNumberFormat="1"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7" xfId="0" applyFont="1" applyFill="1" applyBorder="1" applyAlignment="1">
      <alignment horizontal="center" vertical="center" wrapText="1"/>
    </xf>
    <xf numFmtId="14" fontId="36" fillId="0" borderId="17" xfId="0" applyNumberFormat="1" applyFont="1" applyBorder="1" applyAlignment="1">
      <alignment horizontal="center" vertical="top" wrapText="1"/>
    </xf>
    <xf numFmtId="0" fontId="36" fillId="0" borderId="3" xfId="0" applyFont="1" applyBorder="1" applyAlignment="1">
      <alignment vertical="top" wrapText="1"/>
    </xf>
    <xf numFmtId="0" fontId="38" fillId="0" borderId="3" xfId="0" applyFont="1" applyBorder="1" applyAlignment="1">
      <alignment vertical="top" wrapText="1"/>
    </xf>
    <xf numFmtId="0" fontId="21" fillId="7" borderId="2" xfId="0" applyFont="1" applyFill="1" applyBorder="1" applyAlignment="1">
      <alignment horizontal="center"/>
    </xf>
    <xf numFmtId="0" fontId="36" fillId="0" borderId="2" xfId="0" applyFont="1" applyBorder="1" applyAlignment="1">
      <alignment horizontal="center" vertical="center" wrapText="1"/>
    </xf>
    <xf numFmtId="0" fontId="0" fillId="2" borderId="18" xfId="0" applyFill="1" applyBorder="1" applyAlignment="1">
      <alignment horizontal="left" vertical="center" wrapText="1" indent="1"/>
    </xf>
    <xf numFmtId="0" fontId="0" fillId="0" borderId="17" xfId="0" applyBorder="1" applyAlignment="1">
      <alignment horizontal="center" vertical="center" wrapText="1"/>
    </xf>
    <xf numFmtId="14" fontId="40" fillId="0" borderId="20" xfId="0" applyNumberFormat="1" applyFont="1" applyBorder="1" applyAlignment="1">
      <alignment horizontal="center" vertical="center" wrapText="1"/>
    </xf>
    <xf numFmtId="0" fontId="0" fillId="0" borderId="1" xfId="0" applyBorder="1" applyAlignment="1">
      <alignment vertical="center" wrapText="1"/>
    </xf>
    <xf numFmtId="0" fontId="0" fillId="0" borderId="15" xfId="0" applyBorder="1" applyAlignment="1">
      <alignment vertical="center" wrapText="1"/>
    </xf>
    <xf numFmtId="0" fontId="11" fillId="10" borderId="22"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1" fillId="13" borderId="22" xfId="0" applyFont="1" applyFill="1" applyBorder="1" applyAlignment="1">
      <alignment horizontal="center" vertical="center" wrapText="1"/>
    </xf>
    <xf numFmtId="0" fontId="11" fillId="14" borderId="22" xfId="0" applyFont="1" applyFill="1" applyBorder="1" applyAlignment="1">
      <alignment horizontal="center" vertical="center" wrapText="1"/>
    </xf>
    <xf numFmtId="0" fontId="11" fillId="15" borderId="22" xfId="0" applyFont="1" applyFill="1" applyBorder="1" applyAlignment="1">
      <alignment horizontal="center" vertical="center" wrapText="1"/>
    </xf>
    <xf numFmtId="14" fontId="0" fillId="0" borderId="7" xfId="0" applyNumberFormat="1" applyBorder="1" applyAlignment="1">
      <alignment horizontal="center" vertical="center" wrapText="1"/>
    </xf>
    <xf numFmtId="14" fontId="0" fillId="0" borderId="15"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5" xfId="0" applyNumberFormat="1" applyBorder="1" applyAlignment="1">
      <alignment horizontal="center" vertical="center" wrapText="1"/>
    </xf>
    <xf numFmtId="165" fontId="0" fillId="0" borderId="7" xfId="0" applyNumberFormat="1" applyBorder="1" applyAlignment="1">
      <alignment horizontal="center" vertical="center" wrapText="1"/>
    </xf>
    <xf numFmtId="165" fontId="0" fillId="0" borderId="5" xfId="0" applyNumberFormat="1" applyBorder="1" applyAlignment="1">
      <alignment horizontal="center" vertical="center" wrapText="1"/>
    </xf>
    <xf numFmtId="164" fontId="14" fillId="0" borderId="1"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0" fillId="4" borderId="0" xfId="0" applyFill="1"/>
    <xf numFmtId="14" fontId="36" fillId="21" borderId="1" xfId="0" applyNumberFormat="1" applyFont="1" applyFill="1" applyBorder="1" applyAlignment="1">
      <alignment horizontal="center" vertical="top" wrapText="1"/>
    </xf>
    <xf numFmtId="0" fontId="36" fillId="21" borderId="1" xfId="0" applyFont="1" applyFill="1" applyBorder="1" applyAlignment="1">
      <alignment horizontal="center" vertical="top" wrapText="1"/>
    </xf>
    <xf numFmtId="14" fontId="36" fillId="21" borderId="7" xfId="0" applyNumberFormat="1" applyFont="1" applyFill="1" applyBorder="1" applyAlignment="1">
      <alignment horizontal="center" vertical="top" wrapText="1"/>
    </xf>
    <xf numFmtId="14" fontId="36" fillId="21" borderId="15" xfId="0" applyNumberFormat="1" applyFont="1" applyFill="1" applyBorder="1" applyAlignment="1">
      <alignment horizontal="center" vertical="top" wrapText="1"/>
    </xf>
    <xf numFmtId="0" fontId="36" fillId="21" borderId="41"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36" fillId="21" borderId="39" xfId="0" applyFont="1" applyFill="1" applyBorder="1" applyAlignment="1">
      <alignment horizontal="center" vertical="center" wrapText="1"/>
    </xf>
    <xf numFmtId="14" fontId="36" fillId="21" borderId="41" xfId="0" applyNumberFormat="1" applyFont="1" applyFill="1" applyBorder="1" applyAlignment="1">
      <alignment horizontal="center" vertical="center" wrapText="1"/>
    </xf>
    <xf numFmtId="14" fontId="36" fillId="21" borderId="1" xfId="0" applyNumberFormat="1" applyFont="1" applyFill="1" applyBorder="1" applyAlignment="1">
      <alignment horizontal="center" vertical="center" wrapText="1"/>
    </xf>
    <xf numFmtId="14" fontId="17" fillId="18" borderId="7" xfId="0" applyNumberFormat="1" applyFont="1" applyFill="1" applyBorder="1" applyAlignment="1">
      <alignment horizontal="center" vertical="center" wrapText="1"/>
    </xf>
    <xf numFmtId="0" fontId="36" fillId="15" borderId="1" xfId="0" applyFont="1" applyFill="1" applyBorder="1" applyAlignment="1">
      <alignment vertical="top" wrapText="1"/>
    </xf>
    <xf numFmtId="0" fontId="38" fillId="15" borderId="1" xfId="0" applyFont="1" applyFill="1" applyBorder="1" applyAlignment="1">
      <alignment vertical="top" wrapText="1"/>
    </xf>
    <xf numFmtId="0" fontId="52" fillId="7" borderId="1" xfId="0" applyFont="1" applyFill="1" applyBorder="1" applyAlignment="1">
      <alignment horizontal="center" vertical="center" wrapText="1"/>
    </xf>
    <xf numFmtId="165" fontId="36" fillId="0" borderId="1" xfId="0" applyNumberFormat="1" applyFont="1" applyBorder="1" applyAlignment="1">
      <alignment horizontal="center" vertical="center" wrapText="1"/>
    </xf>
    <xf numFmtId="165" fontId="0" fillId="0" borderId="17" xfId="0" applyNumberFormat="1" applyBorder="1" applyAlignment="1">
      <alignment horizontal="center" vertical="center" wrapText="1"/>
    </xf>
    <xf numFmtId="165" fontId="0" fillId="0" borderId="20" xfId="0" applyNumberFormat="1" applyBorder="1" applyAlignment="1">
      <alignment horizontal="center" vertical="center" wrapText="1"/>
    </xf>
    <xf numFmtId="165" fontId="0" fillId="0" borderId="26" xfId="0" applyNumberFormat="1" applyBorder="1" applyAlignment="1">
      <alignment horizontal="center" vertical="center" wrapText="1"/>
    </xf>
    <xf numFmtId="0" fontId="17" fillId="0" borderId="0" xfId="0" applyFont="1" applyAlignment="1">
      <alignment horizontal="center" vertical="center"/>
    </xf>
    <xf numFmtId="14" fontId="17" fillId="13" borderId="17" xfId="0" applyNumberFormat="1" applyFont="1" applyFill="1" applyBorder="1" applyAlignment="1">
      <alignment horizontal="center" vertical="top" wrapText="1"/>
    </xf>
    <xf numFmtId="14" fontId="36" fillId="22" borderId="1" xfId="0" applyNumberFormat="1" applyFont="1" applyFill="1" applyBorder="1" applyAlignment="1">
      <alignment horizontal="center" vertical="center" wrapText="1"/>
    </xf>
    <xf numFmtId="14" fontId="36" fillId="22" borderId="1" xfId="0" applyNumberFormat="1" applyFont="1" applyFill="1" applyBorder="1" applyAlignment="1">
      <alignment horizontal="center" vertical="top" wrapText="1"/>
    </xf>
    <xf numFmtId="0" fontId="36" fillId="22" borderId="1" xfId="0" applyFont="1" applyFill="1" applyBorder="1" applyAlignment="1">
      <alignment horizontal="center" vertical="center" wrapText="1"/>
    </xf>
    <xf numFmtId="0" fontId="18" fillId="0" borderId="0" xfId="0" applyFont="1" applyAlignment="1">
      <alignment horizontal="center" vertical="center"/>
    </xf>
    <xf numFmtId="0" fontId="20" fillId="0" borderId="1"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8" xfId="0" applyFont="1" applyBorder="1" applyAlignment="1">
      <alignment vertical="top" wrapText="1"/>
    </xf>
    <xf numFmtId="0" fontId="36" fillId="0" borderId="5" xfId="0" applyFont="1" applyBorder="1" applyAlignment="1">
      <alignment vertical="top" wrapText="1"/>
    </xf>
    <xf numFmtId="0" fontId="55" fillId="0" borderId="5" xfId="0" applyFont="1" applyBorder="1" applyAlignment="1">
      <alignment horizontal="center" vertical="center" wrapText="1"/>
    </xf>
    <xf numFmtId="49" fontId="36" fillId="0" borderId="5" xfId="0" applyNumberFormat="1" applyFont="1" applyBorder="1" applyAlignment="1">
      <alignment vertical="top" wrapText="1"/>
    </xf>
    <xf numFmtId="14" fontId="36" fillId="0" borderId="5" xfId="0" applyNumberFormat="1" applyFont="1" applyBorder="1" applyAlignment="1">
      <alignment horizontal="center" vertical="top" wrapText="1"/>
    </xf>
    <xf numFmtId="14" fontId="36" fillId="0" borderId="5" xfId="0" applyNumberFormat="1" applyFont="1" applyBorder="1" applyAlignment="1">
      <alignment horizontal="center" vertical="center" wrapText="1"/>
    </xf>
    <xf numFmtId="0" fontId="19" fillId="8" borderId="7"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34" fillId="8" borderId="7"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9" xfId="0" applyFont="1" applyBorder="1" applyAlignment="1">
      <alignment horizontal="center" vertical="center" wrapText="1"/>
    </xf>
    <xf numFmtId="0" fontId="52" fillId="0" borderId="0" xfId="0" applyFont="1" applyAlignment="1">
      <alignment horizontal="center" vertical="center" wrapText="1"/>
    </xf>
    <xf numFmtId="0" fontId="36" fillId="0" borderId="1" xfId="0" applyFont="1" applyBorder="1" applyAlignment="1">
      <alignment vertical="center" wrapText="1"/>
    </xf>
    <xf numFmtId="0" fontId="36" fillId="0" borderId="1" xfId="0" quotePrefix="1" applyFont="1" applyBorder="1" applyAlignment="1">
      <alignment horizontal="center" vertical="center" wrapText="1"/>
    </xf>
    <xf numFmtId="14" fontId="36" fillId="0" borderId="1" xfId="0" quotePrefix="1" applyNumberFormat="1" applyFont="1" applyBorder="1" applyAlignment="1">
      <alignment horizontal="center" vertical="center" wrapText="1"/>
    </xf>
    <xf numFmtId="0" fontId="18" fillId="0" borderId="0" xfId="0" applyFont="1" applyAlignment="1">
      <alignment vertical="center" wrapText="1"/>
    </xf>
    <xf numFmtId="0" fontId="17" fillId="13" borderId="1" xfId="0" applyFont="1" applyFill="1" applyBorder="1" applyAlignment="1">
      <alignment horizontal="center" vertical="top" wrapText="1"/>
    </xf>
    <xf numFmtId="14" fontId="17" fillId="15" borderId="7" xfId="0" applyNumberFormat="1" applyFont="1" applyFill="1" applyBorder="1" applyAlignment="1">
      <alignment horizontal="center" vertical="top" wrapText="1"/>
    </xf>
    <xf numFmtId="14" fontId="36" fillId="18" borderId="1" xfId="0" applyNumberFormat="1" applyFont="1" applyFill="1" applyBorder="1" applyAlignment="1">
      <alignment horizontal="center" vertical="center" wrapText="1"/>
    </xf>
    <xf numFmtId="14" fontId="17" fillId="22" borderId="1" xfId="0" applyNumberFormat="1" applyFont="1" applyFill="1" applyBorder="1" applyAlignment="1">
      <alignment horizontal="center" vertical="top" wrapText="1"/>
    </xf>
    <xf numFmtId="0" fontId="18" fillId="22" borderId="0" xfId="0" applyFont="1" applyFill="1" applyAlignment="1">
      <alignment wrapText="1"/>
    </xf>
    <xf numFmtId="166" fontId="36" fillId="0" borderId="1" xfId="0" applyNumberFormat="1" applyFont="1" applyBorder="1" applyAlignment="1">
      <alignment horizontal="center" vertical="center" wrapText="1"/>
    </xf>
    <xf numFmtId="14" fontId="36" fillId="0" borderId="17" xfId="0" applyNumberFormat="1" applyFont="1" applyBorder="1" applyAlignment="1">
      <alignment horizontal="center" vertical="top"/>
    </xf>
    <xf numFmtId="0" fontId="36" fillId="15" borderId="19" xfId="0" applyFont="1" applyFill="1" applyBorder="1" applyAlignment="1">
      <alignment horizontal="left" vertical="top" wrapText="1"/>
    </xf>
    <xf numFmtId="14" fontId="36" fillId="15" borderId="7" xfId="0" applyNumberFormat="1" applyFont="1" applyFill="1" applyBorder="1" applyAlignment="1">
      <alignment horizontal="center" vertical="top" wrapText="1"/>
    </xf>
    <xf numFmtId="0" fontId="58" fillId="23" borderId="1" xfId="0" applyFont="1" applyFill="1" applyBorder="1" applyAlignment="1">
      <alignment horizontal="center" vertical="center" wrapText="1"/>
    </xf>
    <xf numFmtId="0" fontId="0" fillId="0" borderId="3" xfId="0" applyBorder="1"/>
    <xf numFmtId="165" fontId="14" fillId="0" borderId="1" xfId="0" applyNumberFormat="1" applyFont="1" applyBorder="1" applyAlignment="1">
      <alignment horizontal="center" vertical="center" wrapText="1"/>
    </xf>
    <xf numFmtId="165" fontId="14" fillId="0" borderId="15" xfId="0" applyNumberFormat="1" applyFont="1" applyBorder="1" applyAlignment="1">
      <alignment horizontal="center" vertical="center" wrapText="1"/>
    </xf>
    <xf numFmtId="0" fontId="17" fillId="22" borderId="11" xfId="0" applyFont="1" applyFill="1" applyBorder="1" applyAlignment="1">
      <alignment horizontal="left" vertical="top" wrapText="1"/>
    </xf>
    <xf numFmtId="0" fontId="17" fillId="22" borderId="1" xfId="0" applyFont="1" applyFill="1" applyBorder="1" applyAlignment="1">
      <alignment horizontal="left" vertical="top" wrapText="1"/>
    </xf>
    <xf numFmtId="0" fontId="17" fillId="22" borderId="1" xfId="0" applyFont="1" applyFill="1" applyBorder="1" applyAlignment="1">
      <alignment horizontal="center" vertical="top" wrapText="1"/>
    </xf>
    <xf numFmtId="14" fontId="17" fillId="22" borderId="17" xfId="0" applyNumberFormat="1" applyFont="1" applyFill="1" applyBorder="1" applyAlignment="1">
      <alignment horizontal="center" vertical="top" wrapText="1"/>
    </xf>
    <xf numFmtId="0" fontId="36" fillId="0" borderId="1" xfId="0" applyFont="1" applyBorder="1" applyAlignment="1">
      <alignment horizontal="left" vertical="center" wrapText="1"/>
    </xf>
    <xf numFmtId="165" fontId="0" fillId="2" borderId="16" xfId="0" applyNumberFormat="1" applyFill="1" applyBorder="1" applyAlignment="1">
      <alignment horizontal="center" vertical="center" wrapText="1"/>
    </xf>
    <xf numFmtId="0" fontId="17" fillId="22" borderId="1" xfId="0" applyFont="1" applyFill="1" applyBorder="1" applyAlignment="1">
      <alignment vertical="top" wrapText="1"/>
    </xf>
    <xf numFmtId="0" fontId="36" fillId="22" borderId="1" xfId="0" applyFont="1" applyFill="1" applyBorder="1" applyAlignment="1">
      <alignment vertical="top" wrapText="1"/>
    </xf>
    <xf numFmtId="14" fontId="49" fillId="0" borderId="0" xfId="0" applyNumberFormat="1" applyFont="1" applyAlignment="1">
      <alignment horizontal="center" vertical="center"/>
    </xf>
    <xf numFmtId="14" fontId="36" fillId="0" borderId="7" xfId="0" applyNumberFormat="1" applyFont="1" applyBorder="1" applyAlignment="1">
      <alignment horizontal="center" vertical="center" wrapText="1"/>
    </xf>
    <xf numFmtId="14" fontId="37" fillId="0" borderId="5" xfId="0" applyNumberFormat="1" applyFont="1" applyBorder="1" applyAlignment="1">
      <alignment horizontal="center" vertical="center" wrapText="1"/>
    </xf>
    <xf numFmtId="14" fontId="48" fillId="0" borderId="1" xfId="0" applyNumberFormat="1" applyFont="1" applyBorder="1" applyAlignment="1">
      <alignment horizontal="center" vertical="center" wrapText="1"/>
    </xf>
    <xf numFmtId="0" fontId="36" fillId="22" borderId="1" xfId="0" applyFont="1" applyFill="1" applyBorder="1" applyAlignment="1">
      <alignment horizontal="left" vertical="top"/>
    </xf>
    <xf numFmtId="0" fontId="17" fillId="22" borderId="1" xfId="0" applyFont="1" applyFill="1" applyBorder="1" applyAlignment="1">
      <alignment horizontal="left" vertical="top"/>
    </xf>
    <xf numFmtId="14" fontId="17" fillId="22" borderId="1" xfId="0" applyNumberFormat="1" applyFont="1" applyFill="1" applyBorder="1" applyAlignment="1">
      <alignment horizontal="center" vertical="center" wrapText="1"/>
    </xf>
    <xf numFmtId="0" fontId="24" fillId="4" borderId="52" xfId="0" applyFont="1" applyFill="1" applyBorder="1" applyAlignment="1">
      <alignment horizontal="center" vertical="center"/>
    </xf>
    <xf numFmtId="0" fontId="24" fillId="4" borderId="53" xfId="0" applyFont="1" applyFill="1" applyBorder="1" applyAlignment="1">
      <alignment horizontal="center" vertical="center"/>
    </xf>
    <xf numFmtId="0" fontId="19" fillId="8" borderId="7"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29" xfId="0" applyFont="1" applyFill="1" applyBorder="1" applyAlignment="1">
      <alignment horizontal="center" vertical="center" wrapText="1"/>
    </xf>
    <xf numFmtId="0" fontId="23" fillId="8" borderId="1" xfId="0" applyFont="1" applyFill="1" applyBorder="1" applyAlignment="1">
      <alignment horizontal="center" vertical="center"/>
    </xf>
    <xf numFmtId="0" fontId="45" fillId="8" borderId="1" xfId="0" applyFont="1" applyFill="1" applyBorder="1" applyAlignment="1">
      <alignment horizontal="center" vertical="center"/>
    </xf>
    <xf numFmtId="0" fontId="24" fillId="4" borderId="42" xfId="0" applyFont="1" applyFill="1" applyBorder="1" applyAlignment="1">
      <alignment horizontal="center" vertical="top" wrapText="1"/>
    </xf>
    <xf numFmtId="0" fontId="24" fillId="4" borderId="43" xfId="0" applyFont="1" applyFill="1" applyBorder="1" applyAlignment="1">
      <alignment horizontal="center" vertical="top" wrapText="1"/>
    </xf>
    <xf numFmtId="0" fontId="24" fillId="4" borderId="44" xfId="0" applyFont="1" applyFill="1" applyBorder="1" applyAlignment="1">
      <alignment horizontal="center" vertical="top" wrapText="1"/>
    </xf>
    <xf numFmtId="0" fontId="13" fillId="15" borderId="1" xfId="0" applyFont="1" applyFill="1" applyBorder="1" applyAlignment="1">
      <alignment horizontal="center" vertical="center" wrapText="1"/>
    </xf>
    <xf numFmtId="0" fontId="21" fillId="8"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9" xfId="0" applyFont="1" applyFill="1" applyBorder="1" applyAlignment="1">
      <alignment horizontal="center" vertical="center"/>
    </xf>
    <xf numFmtId="0" fontId="54" fillId="8" borderId="22" xfId="0" applyFont="1" applyFill="1" applyBorder="1" applyAlignment="1">
      <alignment horizontal="right" vertical="center"/>
    </xf>
    <xf numFmtId="0" fontId="54" fillId="8" borderId="50" xfId="0" applyFont="1" applyFill="1" applyBorder="1" applyAlignment="1">
      <alignment horizontal="right" vertical="center"/>
    </xf>
    <xf numFmtId="0" fontId="54" fillId="8" borderId="48" xfId="0" applyFont="1" applyFill="1" applyBorder="1" applyAlignment="1">
      <alignment horizontal="right" vertical="center"/>
    </xf>
    <xf numFmtId="0" fontId="54" fillId="8" borderId="9" xfId="0" applyFont="1" applyFill="1" applyBorder="1" applyAlignment="1">
      <alignment horizontal="right" vertical="center"/>
    </xf>
    <xf numFmtId="0" fontId="54" fillId="8" borderId="0" xfId="0" applyFont="1" applyFill="1" applyAlignment="1">
      <alignment horizontal="right" vertical="center"/>
    </xf>
    <xf numFmtId="0" fontId="54" fillId="8" borderId="51" xfId="0" applyFont="1" applyFill="1" applyBorder="1" applyAlignment="1">
      <alignment horizontal="right" vertical="center"/>
    </xf>
    <xf numFmtId="0" fontId="54" fillId="8" borderId="4" xfId="0" applyFont="1" applyFill="1" applyBorder="1" applyAlignment="1">
      <alignment horizontal="right" vertical="center"/>
    </xf>
    <xf numFmtId="0" fontId="54" fillId="8" borderId="25" xfId="0" applyFont="1" applyFill="1" applyBorder="1" applyAlignment="1">
      <alignment horizontal="right" vertical="center"/>
    </xf>
    <xf numFmtId="0" fontId="54" fillId="8" borderId="8" xfId="0" applyFont="1" applyFill="1" applyBorder="1" applyAlignment="1">
      <alignment horizontal="right" vertical="center"/>
    </xf>
    <xf numFmtId="0" fontId="12" fillId="0" borderId="0" xfId="0" applyFont="1" applyAlignment="1">
      <alignment vertical="top" wrapText="1"/>
    </xf>
    <xf numFmtId="0" fontId="25" fillId="0" borderId="0" xfId="0" applyFont="1" applyAlignment="1">
      <alignment vertical="top" wrapText="1"/>
    </xf>
    <xf numFmtId="0" fontId="0" fillId="0" borderId="0" xfId="0" applyAlignment="1">
      <alignment vertical="top" wrapText="1"/>
    </xf>
    <xf numFmtId="0" fontId="11" fillId="14" borderId="20" xfId="0" applyFont="1" applyFill="1" applyBorder="1" applyAlignment="1">
      <alignment horizontal="center" vertical="center" wrapText="1"/>
    </xf>
    <xf numFmtId="0" fontId="11" fillId="14" borderId="21" xfId="0" applyFont="1" applyFill="1" applyBorder="1" applyAlignment="1">
      <alignment horizontal="center" vertical="center" wrapText="1"/>
    </xf>
    <xf numFmtId="0" fontId="11" fillId="15" borderId="19" xfId="0" applyFont="1" applyFill="1" applyBorder="1" applyAlignment="1">
      <alignment horizontal="center" vertical="center" wrapText="1"/>
    </xf>
    <xf numFmtId="0" fontId="11" fillId="15" borderId="23"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1" fillId="15" borderId="21" xfId="0" applyFont="1" applyFill="1" applyBorder="1" applyAlignment="1">
      <alignment horizontal="center" vertical="center" wrapText="1"/>
    </xf>
    <xf numFmtId="0" fontId="11" fillId="14" borderId="19"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1"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4" fillId="7" borderId="30"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wrapText="1"/>
    </xf>
    <xf numFmtId="14" fontId="0" fillId="2" borderId="20" xfId="0" applyNumberFormat="1" applyFill="1" applyBorder="1" applyAlignment="1">
      <alignment horizontal="center" vertical="center" wrapText="1"/>
    </xf>
    <xf numFmtId="0" fontId="0" fillId="2" borderId="12" xfId="0" applyFill="1" applyBorder="1" applyAlignment="1">
      <alignment horizontal="center" vertical="center" wrapText="1"/>
    </xf>
    <xf numFmtId="0" fontId="0" fillId="2" borderId="21" xfId="0"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3" borderId="24"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6" borderId="55" xfId="0" applyFont="1" applyFill="1" applyBorder="1" applyAlignment="1">
      <alignment horizontal="center" vertical="center" wrapText="1"/>
    </xf>
    <xf numFmtId="0" fontId="11" fillId="6" borderId="5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20" borderId="55" xfId="0" applyFont="1" applyFill="1" applyBorder="1" applyAlignment="1">
      <alignment horizontal="center" vertical="center" wrapText="1"/>
    </xf>
    <xf numFmtId="0" fontId="11" fillId="20" borderId="56"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47" fillId="4" borderId="0" xfId="0" applyFont="1" applyFill="1" applyAlignment="1">
      <alignment horizontal="center" vertical="center" wrapText="1"/>
    </xf>
    <xf numFmtId="0" fontId="0" fillId="2" borderId="20" xfId="0" applyFill="1" applyBorder="1" applyAlignment="1">
      <alignment horizontal="center" vertical="center" wrapText="1"/>
    </xf>
    <xf numFmtId="0" fontId="0" fillId="2" borderId="33" xfId="0" applyFill="1" applyBorder="1" applyAlignment="1">
      <alignment horizontal="center" vertical="center" wrapText="1"/>
    </xf>
    <xf numFmtId="0" fontId="11" fillId="20" borderId="2" xfId="0" applyFont="1" applyFill="1" applyBorder="1" applyAlignment="1">
      <alignment horizontal="center" vertical="center" wrapText="1"/>
    </xf>
    <xf numFmtId="0" fontId="11" fillId="20" borderId="29" xfId="0" applyFont="1" applyFill="1" applyBorder="1" applyAlignment="1">
      <alignment horizontal="center" vertical="center" wrapText="1"/>
    </xf>
    <xf numFmtId="0" fontId="11" fillId="20" borderId="20" xfId="0" applyFont="1" applyFill="1" applyBorder="1" applyAlignment="1">
      <alignment horizontal="center" vertical="center" wrapText="1"/>
    </xf>
    <xf numFmtId="0" fontId="11" fillId="20" borderId="21"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54"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29" xfId="0" applyFont="1" applyFill="1" applyBorder="1" applyAlignment="1">
      <alignment horizontal="center" vertical="center" wrapText="1"/>
    </xf>
    <xf numFmtId="0" fontId="11" fillId="13" borderId="20"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7" fillId="16" borderId="34" xfId="0" applyFont="1" applyFill="1" applyBorder="1" applyAlignment="1">
      <alignment horizontal="center" vertical="center" wrapText="1"/>
    </xf>
    <xf numFmtId="0" fontId="12" fillId="16" borderId="35" xfId="0" applyFont="1" applyFill="1" applyBorder="1" applyAlignment="1">
      <alignment horizontal="center" vertical="center" wrapText="1"/>
    </xf>
    <xf numFmtId="0" fontId="12" fillId="16" borderId="3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23"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29"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56"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29" xfId="0" applyFont="1" applyFill="1" applyBorder="1" applyAlignment="1">
      <alignment horizontal="center" vertical="center" wrapText="1"/>
    </xf>
    <xf numFmtId="165" fontId="0" fillId="0" borderId="2" xfId="0" applyNumberFormat="1" applyBorder="1" applyAlignment="1">
      <alignment horizontal="center" vertical="center" wrapText="1"/>
    </xf>
    <xf numFmtId="165" fontId="0" fillId="0" borderId="29" xfId="0" applyNumberFormat="1" applyBorder="1" applyAlignment="1">
      <alignment horizontal="center" vertical="center" wrapText="1"/>
    </xf>
    <xf numFmtId="0" fontId="11" fillId="8" borderId="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3" fillId="8" borderId="31" xfId="0" applyFont="1" applyFill="1" applyBorder="1" applyAlignment="1">
      <alignment horizontal="center" vertical="center" wrapText="1"/>
    </xf>
    <xf numFmtId="0" fontId="0" fillId="8" borderId="31" xfId="0" applyFill="1" applyBorder="1" applyAlignment="1">
      <alignment horizontal="center" vertical="center"/>
    </xf>
    <xf numFmtId="0" fontId="49" fillId="8" borderId="6" xfId="0" applyFont="1" applyFill="1" applyBorder="1" applyAlignment="1">
      <alignment horizontal="left" vertical="center" wrapText="1"/>
    </xf>
    <xf numFmtId="0" fontId="34" fillId="8" borderId="7" xfId="0" applyFont="1" applyFill="1" applyBorder="1" applyAlignment="1">
      <alignment horizontal="center" vertical="center" wrapText="1"/>
    </xf>
    <xf numFmtId="0" fontId="34" fillId="8" borderId="5" xfId="0" applyFont="1" applyFill="1" applyBorder="1" applyAlignment="1">
      <alignment horizontal="center" vertical="center" wrapText="1"/>
    </xf>
    <xf numFmtId="49" fontId="34" fillId="8" borderId="7" xfId="0" applyNumberFormat="1" applyFont="1" applyFill="1" applyBorder="1" applyAlignment="1">
      <alignment horizontal="center" vertical="center" wrapText="1"/>
    </xf>
    <xf numFmtId="49" fontId="34" fillId="8" borderId="5" xfId="0" applyNumberFormat="1"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14" fillId="17" borderId="6" xfId="0" applyFont="1" applyFill="1" applyBorder="1" applyAlignment="1">
      <alignment horizontal="left" vertical="center" wrapText="1" indent="30"/>
    </xf>
    <xf numFmtId="0" fontId="29" fillId="8" borderId="2" xfId="1" applyFont="1" applyFill="1" applyBorder="1" applyAlignment="1">
      <alignment horizontal="center" wrapText="1"/>
    </xf>
    <xf numFmtId="0" fontId="29" fillId="8" borderId="29" xfId="1" applyFont="1" applyFill="1" applyBorder="1" applyAlignment="1">
      <alignment horizontal="center" wrapText="1"/>
    </xf>
    <xf numFmtId="0" fontId="29" fillId="5" borderId="2" xfId="1" applyFont="1" applyFill="1" applyBorder="1" applyAlignment="1">
      <alignment horizontal="center" wrapText="1"/>
    </xf>
    <xf numFmtId="0" fontId="31" fillId="5" borderId="29" xfId="0" applyFont="1" applyFill="1" applyBorder="1" applyAlignment="1">
      <alignment horizontal="center" wrapText="1"/>
    </xf>
    <xf numFmtId="14" fontId="17" fillId="0" borderId="7" xfId="0" applyNumberFormat="1" applyFont="1" applyBorder="1" applyAlignment="1">
      <alignment horizontal="center" vertical="center"/>
    </xf>
    <xf numFmtId="0" fontId="17" fillId="0" borderId="5" xfId="0" applyFont="1" applyBorder="1" applyAlignment="1">
      <alignment horizontal="center" vertical="center"/>
    </xf>
    <xf numFmtId="0" fontId="29" fillId="5" borderId="4" xfId="1" applyFont="1" applyFill="1" applyBorder="1" applyAlignment="1">
      <alignment horizontal="center" wrapText="1"/>
    </xf>
    <xf numFmtId="0" fontId="31" fillId="5" borderId="8" xfId="0" applyFont="1" applyFill="1" applyBorder="1" applyAlignment="1">
      <alignment horizontal="center" wrapText="1"/>
    </xf>
    <xf numFmtId="0" fontId="30" fillId="7" borderId="1" xfId="2" applyFont="1" applyFill="1" applyBorder="1" applyAlignment="1">
      <alignment horizontal="center" wrapText="1"/>
    </xf>
    <xf numFmtId="0" fontId="30" fillId="7" borderId="1" xfId="0" applyFont="1" applyFill="1" applyBorder="1" applyAlignment="1">
      <alignment horizontal="center" wrapText="1"/>
    </xf>
    <xf numFmtId="14" fontId="20" fillId="9" borderId="2" xfId="0" applyNumberFormat="1" applyFont="1" applyFill="1" applyBorder="1" applyAlignment="1">
      <alignment horizontal="center" wrapText="1"/>
    </xf>
    <xf numFmtId="14" fontId="20" fillId="9" borderId="29" xfId="0" applyNumberFormat="1" applyFont="1" applyFill="1" applyBorder="1" applyAlignment="1">
      <alignment horizontal="center" wrapText="1"/>
    </xf>
    <xf numFmtId="0" fontId="22" fillId="8" borderId="30" xfId="0" applyFont="1" applyFill="1" applyBorder="1" applyAlignment="1">
      <alignment horizontal="center" vertical="center"/>
    </xf>
    <xf numFmtId="0" fontId="22" fillId="8" borderId="31" xfId="0" applyFont="1" applyFill="1" applyBorder="1" applyAlignment="1">
      <alignment horizontal="center" vertical="center"/>
    </xf>
    <xf numFmtId="0" fontId="22" fillId="8" borderId="32" xfId="0" applyFont="1" applyFill="1" applyBorder="1" applyAlignment="1">
      <alignment horizontal="center" vertical="center"/>
    </xf>
    <xf numFmtId="0" fontId="12" fillId="8" borderId="37" xfId="0" applyFont="1" applyFill="1" applyBorder="1" applyAlignment="1">
      <alignment horizontal="right" vertical="center"/>
    </xf>
    <xf numFmtId="0" fontId="12" fillId="8" borderId="6" xfId="0" applyFont="1" applyFill="1" applyBorder="1" applyAlignment="1">
      <alignment horizontal="right" vertical="center"/>
    </xf>
    <xf numFmtId="14" fontId="21" fillId="15" borderId="6" xfId="0" applyNumberFormat="1" applyFont="1" applyFill="1" applyBorder="1" applyAlignment="1">
      <alignment horizontal="center" vertical="center" wrapText="1"/>
    </xf>
    <xf numFmtId="0" fontId="21" fillId="10" borderId="6" xfId="0" applyFont="1" applyFill="1" applyBorder="1" applyAlignment="1">
      <alignment horizontal="center" vertical="center" wrapText="1"/>
    </xf>
    <xf numFmtId="0" fontId="23" fillId="0" borderId="9" xfId="0" applyFont="1" applyBorder="1" applyAlignment="1">
      <alignment horizontal="center" vertical="center"/>
    </xf>
    <xf numFmtId="0" fontId="23" fillId="0" borderId="0" xfId="0" applyFont="1" applyAlignment="1">
      <alignment horizontal="center" vertical="center"/>
    </xf>
    <xf numFmtId="0" fontId="13" fillId="7" borderId="2" xfId="0" applyFont="1" applyFill="1" applyBorder="1" applyAlignment="1">
      <alignment horizontal="right" vertical="center"/>
    </xf>
    <xf numFmtId="0" fontId="13" fillId="7" borderId="6" xfId="0" applyFont="1" applyFill="1" applyBorder="1" applyAlignment="1">
      <alignment horizontal="right" vertical="center"/>
    </xf>
    <xf numFmtId="0" fontId="19" fillId="0" borderId="7" xfId="0" applyFont="1" applyBorder="1" applyAlignment="1">
      <alignment horizontal="center" vertical="center" wrapText="1"/>
    </xf>
    <xf numFmtId="0" fontId="19" fillId="0" borderId="2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 xfId="0" applyFont="1" applyBorder="1" applyAlignment="1">
      <alignment horizontal="center" vertical="center"/>
    </xf>
    <xf numFmtId="0" fontId="13" fillId="0" borderId="29" xfId="0" applyFont="1" applyBorder="1" applyAlignment="1">
      <alignment horizontal="center" vertical="center"/>
    </xf>
    <xf numFmtId="0" fontId="17" fillId="0" borderId="9" xfId="0" applyFont="1" applyBorder="1" applyAlignment="1">
      <alignment horizontal="center"/>
    </xf>
    <xf numFmtId="0" fontId="17" fillId="0" borderId="0" xfId="0" applyFont="1" applyAlignment="1">
      <alignment horizontal="center"/>
    </xf>
    <xf numFmtId="0" fontId="17" fillId="0" borderId="4" xfId="0" applyFont="1" applyBorder="1" applyAlignment="1">
      <alignment horizontal="center"/>
    </xf>
    <xf numFmtId="0" fontId="17" fillId="0" borderId="25" xfId="0" applyFont="1" applyBorder="1" applyAlignment="1">
      <alignment horizontal="center"/>
    </xf>
    <xf numFmtId="0" fontId="54" fillId="0" borderId="22" xfId="0" applyFont="1" applyBorder="1" applyAlignment="1">
      <alignment horizontal="right" vertical="center"/>
    </xf>
    <xf numFmtId="0" fontId="54" fillId="0" borderId="50" xfId="0" applyFont="1" applyBorder="1" applyAlignment="1">
      <alignment horizontal="right" vertical="center"/>
    </xf>
    <xf numFmtId="0" fontId="54" fillId="0" borderId="48" xfId="0" applyFont="1" applyBorder="1" applyAlignment="1">
      <alignment horizontal="right" vertical="center"/>
    </xf>
    <xf numFmtId="0" fontId="54" fillId="0" borderId="9" xfId="0" applyFont="1" applyBorder="1" applyAlignment="1">
      <alignment horizontal="right" vertical="center"/>
    </xf>
    <xf numFmtId="0" fontId="54" fillId="0" borderId="0" xfId="0" applyFont="1" applyAlignment="1">
      <alignment horizontal="right" vertical="center"/>
    </xf>
    <xf numFmtId="0" fontId="54" fillId="0" borderId="51" xfId="0" applyFont="1" applyBorder="1" applyAlignment="1">
      <alignment horizontal="right" vertical="center"/>
    </xf>
    <xf numFmtId="0" fontId="54" fillId="0" borderId="4" xfId="0" applyFont="1" applyBorder="1" applyAlignment="1">
      <alignment horizontal="right" vertical="center"/>
    </xf>
    <xf numFmtId="0" fontId="54" fillId="0" borderId="25" xfId="0" applyFont="1" applyBorder="1" applyAlignment="1">
      <alignment horizontal="right" vertical="center"/>
    </xf>
    <xf numFmtId="0" fontId="54" fillId="0" borderId="8" xfId="0" applyFont="1" applyBorder="1" applyAlignment="1">
      <alignment horizontal="right"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49" xfId="0" applyFont="1" applyBorder="1" applyAlignment="1">
      <alignment horizontal="center" vertical="center" wrapText="1"/>
    </xf>
    <xf numFmtId="0" fontId="52" fillId="0" borderId="0" xfId="0" applyFont="1" applyAlignment="1">
      <alignment horizontal="center" vertical="center" wrapText="1"/>
    </xf>
    <xf numFmtId="0" fontId="23" fillId="0" borderId="1" xfId="0" applyFont="1" applyBorder="1" applyAlignment="1">
      <alignment horizontal="center" vertical="center"/>
    </xf>
    <xf numFmtId="0" fontId="17" fillId="0" borderId="22" xfId="0" applyFont="1" applyBorder="1" applyAlignment="1">
      <alignment horizontal="center"/>
    </xf>
    <xf numFmtId="0" fontId="17" fillId="0" borderId="50" xfId="0" applyFont="1" applyBorder="1" applyAlignment="1">
      <alignment horizontal="center"/>
    </xf>
    <xf numFmtId="0" fontId="17" fillId="0" borderId="48" xfId="0" applyFont="1" applyBorder="1" applyAlignment="1">
      <alignment horizontal="center"/>
    </xf>
    <xf numFmtId="0" fontId="17" fillId="0" borderId="51" xfId="0" applyFont="1" applyBorder="1" applyAlignment="1">
      <alignment horizontal="center"/>
    </xf>
    <xf numFmtId="0" fontId="17" fillId="0" borderId="8" xfId="0" applyFont="1" applyBorder="1" applyAlignment="1">
      <alignment horizontal="center"/>
    </xf>
  </cellXfs>
  <cellStyles count="4">
    <cellStyle name="Heading 1" xfId="1" builtinId="16"/>
    <cellStyle name="Heading 4" xfId="2" builtinId="19"/>
    <cellStyle name="Normal" xfId="0" builtinId="0"/>
    <cellStyle name="Title" xfId="3" builtinId="1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66FFFF"/>
      <color rgb="FFFF99CC"/>
      <color rgb="FFFFFF99"/>
      <color rgb="FFFFFFCC"/>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shby, Yashira" id="{181248CD-22DC-4A9E-A546-49EC4EC7995D}" userId="S::c-yashby@pa.gov::e53c1dc0-9c20-4ad4-8e85-c4c4b4c5ba6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74" dT="2024-08-16T13:13:17.72" personId="{181248CD-22DC-4A9E-A546-49EC4EC7995D}" id="{E9627125-540D-4796-8507-DEE9629DCF1F}">
    <text>Change to N/A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4A54-2398-4D9F-B9FD-DD3DBC2519B6}">
  <sheetPr>
    <tabColor rgb="FF0070C0"/>
    <pageSetUpPr fitToPage="1"/>
  </sheetPr>
  <dimension ref="A1:S90"/>
  <sheetViews>
    <sheetView tabSelected="1" topLeftCell="A5" zoomScale="70" zoomScaleNormal="80" zoomScaleSheetLayoutView="80" zoomScalePageLayoutView="75" workbookViewId="0">
      <pane ySplit="7" topLeftCell="A40" activePane="bottomLeft" state="frozen"/>
      <selection pane="bottomLeft" activeCell="D44" sqref="D44"/>
    </sheetView>
  </sheetViews>
  <sheetFormatPr defaultColWidth="8.88671875" defaultRowHeight="14.4" x14ac:dyDescent="0.3"/>
  <cols>
    <col min="1" max="1" width="24" style="45" bestFit="1" customWidth="1"/>
    <col min="2" max="2" width="19.33203125" style="45" bestFit="1" customWidth="1"/>
    <col min="3" max="3" width="16.6640625" style="45" customWidth="1"/>
    <col min="4" max="4" width="34.88671875" style="46" bestFit="1" customWidth="1"/>
    <col min="5" max="5" width="41" style="46" bestFit="1" customWidth="1"/>
    <col min="6" max="6" width="24.44140625" style="46" customWidth="1"/>
    <col min="7" max="7" width="26.6640625" style="46" customWidth="1"/>
    <col min="8" max="8" width="48.5546875" style="46" customWidth="1"/>
    <col min="9" max="9" width="43.44140625" style="46" customWidth="1"/>
    <col min="10" max="10" width="43.33203125" style="47" customWidth="1"/>
    <col min="11" max="11" width="17.33203125" style="47" customWidth="1"/>
    <col min="12" max="12" width="20.44140625" style="45" customWidth="1"/>
    <col min="13" max="13" width="27.5546875" style="45" customWidth="1"/>
    <col min="14" max="14" width="31.6640625" style="48" customWidth="1"/>
    <col min="15" max="15" width="25.5546875" style="44" customWidth="1"/>
    <col min="16" max="16384" width="8.88671875" style="42"/>
  </cols>
  <sheetData>
    <row r="1" spans="1:15" s="268" customFormat="1" ht="21" hidden="1" x14ac:dyDescent="0.3">
      <c r="A1" s="266" t="s">
        <v>0</v>
      </c>
      <c r="B1" s="267">
        <f>'New SY MASTER'!C1</f>
        <v>2023</v>
      </c>
      <c r="H1" s="390"/>
      <c r="I1" s="390"/>
      <c r="J1" s="269"/>
      <c r="K1" s="269"/>
      <c r="L1" s="390"/>
      <c r="M1" s="270"/>
    </row>
    <row r="2" spans="1:15" s="268" customFormat="1" ht="42" hidden="1" x14ac:dyDescent="0.3">
      <c r="A2" s="266" t="s">
        <v>1</v>
      </c>
      <c r="B2" s="267">
        <f>'New SY MASTER'!C2</f>
        <v>2024</v>
      </c>
      <c r="H2" s="390"/>
      <c r="I2" s="390"/>
      <c r="J2" s="269"/>
      <c r="K2" s="269"/>
      <c r="L2" s="390"/>
      <c r="M2" s="270"/>
    </row>
    <row r="3" spans="1:15" s="268" customFormat="1" ht="21" hidden="1" x14ac:dyDescent="0.3">
      <c r="A3" s="266" t="s">
        <v>2</v>
      </c>
      <c r="B3" s="267">
        <f>'New SY MASTER'!C3</f>
        <v>2025</v>
      </c>
      <c r="H3" s="390"/>
      <c r="I3" s="390"/>
      <c r="J3" s="269"/>
      <c r="K3" s="269"/>
      <c r="L3" s="390"/>
      <c r="M3" s="270"/>
    </row>
    <row r="4" spans="1:15" s="268" customFormat="1" ht="21" hidden="1" x14ac:dyDescent="0.3">
      <c r="A4" s="266" t="s">
        <v>3</v>
      </c>
      <c r="B4" s="267" t="str">
        <f>'New SY MASTER'!C4</f>
        <v>SY 24 - 25</v>
      </c>
      <c r="H4" s="390"/>
      <c r="I4" s="390"/>
      <c r="J4" s="269"/>
      <c r="K4" s="269"/>
      <c r="L4" s="390"/>
      <c r="M4" s="270"/>
    </row>
    <row r="5" spans="1:15" ht="31.2" x14ac:dyDescent="0.3">
      <c r="A5" s="430" t="s">
        <v>4</v>
      </c>
      <c r="B5" s="430"/>
      <c r="C5" s="430"/>
      <c r="D5" s="430"/>
      <c r="E5" s="430"/>
      <c r="F5" s="430"/>
      <c r="G5" s="430"/>
      <c r="H5" s="430"/>
      <c r="I5" s="430"/>
      <c r="J5" s="430"/>
      <c r="K5" s="430"/>
      <c r="L5" s="430"/>
      <c r="M5" s="430"/>
      <c r="N5" s="430"/>
      <c r="O5" s="430"/>
    </row>
    <row r="6" spans="1:15" ht="18" x14ac:dyDescent="0.3">
      <c r="A6" s="431" t="s">
        <v>5</v>
      </c>
      <c r="B6" s="431"/>
      <c r="C6" s="431"/>
      <c r="D6" s="431"/>
      <c r="E6" s="431"/>
      <c r="F6" s="431"/>
      <c r="G6" s="431"/>
      <c r="H6" s="431"/>
      <c r="I6" s="431"/>
      <c r="J6" s="431"/>
      <c r="K6" s="431"/>
      <c r="L6" s="431"/>
      <c r="M6" s="431"/>
      <c r="N6" s="431"/>
      <c r="O6" s="431"/>
    </row>
    <row r="7" spans="1:15" s="99" customFormat="1" ht="18" x14ac:dyDescent="0.3">
      <c r="A7" s="439" t="s">
        <v>6</v>
      </c>
      <c r="B7" s="440"/>
      <c r="C7" s="440"/>
      <c r="D7" s="441"/>
      <c r="E7" s="437" t="s">
        <v>7</v>
      </c>
      <c r="F7" s="438"/>
      <c r="G7" s="271" t="s">
        <v>8</v>
      </c>
      <c r="H7" s="272" t="s">
        <v>9</v>
      </c>
      <c r="I7" s="273" t="s">
        <v>10</v>
      </c>
      <c r="J7" s="274" t="s">
        <v>11</v>
      </c>
      <c r="K7" s="275" t="s">
        <v>12</v>
      </c>
      <c r="L7" s="435" t="s">
        <v>13</v>
      </c>
      <c r="M7" s="435"/>
      <c r="N7" s="436"/>
      <c r="O7" s="436"/>
    </row>
    <row r="8" spans="1:15" s="99" customFormat="1" ht="18" x14ac:dyDescent="0.3">
      <c r="A8" s="442"/>
      <c r="B8" s="443"/>
      <c r="C8" s="443"/>
      <c r="D8" s="444"/>
      <c r="E8" s="437" t="s">
        <v>12</v>
      </c>
      <c r="F8" s="438"/>
      <c r="G8" s="276" t="s">
        <v>14</v>
      </c>
      <c r="H8" s="277" t="s">
        <v>15</v>
      </c>
      <c r="I8" s="278" t="s">
        <v>16</v>
      </c>
      <c r="J8" s="279" t="s">
        <v>17</v>
      </c>
      <c r="K8" s="280" t="s">
        <v>18</v>
      </c>
      <c r="L8" s="281" t="s">
        <v>19</v>
      </c>
      <c r="M8" s="281">
        <f>B2</f>
        <v>2024</v>
      </c>
      <c r="N8" s="265"/>
      <c r="O8" s="265"/>
    </row>
    <row r="9" spans="1:15" s="99" customFormat="1" ht="18" x14ac:dyDescent="0.3">
      <c r="A9" s="445"/>
      <c r="B9" s="446"/>
      <c r="C9" s="446"/>
      <c r="D9" s="447"/>
      <c r="E9" s="282" t="s">
        <v>18</v>
      </c>
      <c r="F9" s="283">
        <f>B2</f>
        <v>2024</v>
      </c>
      <c r="G9" s="276">
        <f>B2</f>
        <v>2024</v>
      </c>
      <c r="H9" s="277">
        <f>B2</f>
        <v>2024</v>
      </c>
      <c r="I9" s="278">
        <f>B3</f>
        <v>2025</v>
      </c>
      <c r="J9" s="279">
        <f>B3</f>
        <v>2025</v>
      </c>
      <c r="K9" s="280">
        <f>B3</f>
        <v>2025</v>
      </c>
      <c r="L9" s="281" t="s">
        <v>20</v>
      </c>
      <c r="M9" s="281">
        <f>B3</f>
        <v>2025</v>
      </c>
      <c r="N9" s="265"/>
      <c r="O9" s="265"/>
    </row>
    <row r="10" spans="1:15" ht="36" x14ac:dyDescent="0.3">
      <c r="A10" s="427" t="s">
        <v>21</v>
      </c>
      <c r="B10" s="428"/>
      <c r="C10" s="429"/>
      <c r="D10" s="425" t="s">
        <v>22</v>
      </c>
      <c r="E10" s="425" t="s">
        <v>23</v>
      </c>
      <c r="F10" s="425" t="s">
        <v>24</v>
      </c>
      <c r="G10" s="425" t="s">
        <v>25</v>
      </c>
      <c r="H10" s="425" t="s">
        <v>26</v>
      </c>
      <c r="I10" s="425" t="s">
        <v>27</v>
      </c>
      <c r="J10" s="425" t="s">
        <v>28</v>
      </c>
      <c r="K10" s="375" t="s">
        <v>29</v>
      </c>
      <c r="L10" s="375" t="s">
        <v>30</v>
      </c>
      <c r="M10" s="375" t="s">
        <v>31</v>
      </c>
      <c r="N10" s="375" t="s">
        <v>32</v>
      </c>
      <c r="O10" s="375" t="s">
        <v>33</v>
      </c>
    </row>
    <row r="11" spans="1:15" ht="18.600000000000001" thickBot="1" x14ac:dyDescent="0.35">
      <c r="A11" s="376" t="s">
        <v>34</v>
      </c>
      <c r="B11" s="376" t="s">
        <v>35</v>
      </c>
      <c r="C11" s="376" t="s">
        <v>36</v>
      </c>
      <c r="D11" s="426"/>
      <c r="E11" s="426"/>
      <c r="F11" s="426"/>
      <c r="G11" s="426"/>
      <c r="H11" s="426"/>
      <c r="I11" s="426"/>
      <c r="J11" s="426"/>
      <c r="K11" s="376" t="str">
        <f>$B$4</f>
        <v>SY 24 - 25</v>
      </c>
      <c r="L11" s="376" t="str">
        <f>$B$4</f>
        <v>SY 24 - 25</v>
      </c>
      <c r="M11" s="376" t="str">
        <f>$B$4</f>
        <v>SY 24 - 25</v>
      </c>
      <c r="N11" s="376" t="str">
        <f>$B$4</f>
        <v>SY 24 - 25</v>
      </c>
      <c r="O11" s="376" t="str">
        <f>$B$4</f>
        <v>SY 24 - 25</v>
      </c>
    </row>
    <row r="12" spans="1:15" ht="78.599999999999994" thickTop="1" x14ac:dyDescent="0.3">
      <c r="A12" s="64" t="s">
        <v>37</v>
      </c>
      <c r="B12" s="64" t="str">
        <f>$E$9</f>
        <v>Summer</v>
      </c>
      <c r="C12" s="64">
        <f>$F$9</f>
        <v>2024</v>
      </c>
      <c r="D12" s="64" t="s">
        <v>38</v>
      </c>
      <c r="E12" s="64" t="str">
        <f>VLOOKUP(D12, 'New SY MASTER'!$F$15:$V$86, 3, FALSE)</f>
        <v>Child Accounting End-of-Year Collection</v>
      </c>
      <c r="F12" s="64">
        <f>VLOOKUP(D12, 'New SY MASTER'!$F$15:$V$86, 4, FALSE)</f>
        <v>2023</v>
      </c>
      <c r="G12" s="64">
        <f>VLOOKUP(D12, 'New SY MASTER'!$F$15:$V$86, 5, FALSE)</f>
        <v>2024</v>
      </c>
      <c r="H12" s="64" t="str">
        <f>VLOOKUP(D12, 'New SY MASTER'!$F$15:$V$86, 7, FALSE)</f>
        <v>Student Calendar Fact
School Calendar</v>
      </c>
      <c r="I12" s="64" t="str">
        <f>VLOOKUP(D12, 'New SY MASTER'!$F$15:$V$86, 8, FALSE)</f>
        <v>Required</v>
      </c>
      <c r="J12" s="64" t="str">
        <f>VLOOKUP(D12, 'New SY MASTER'!$F$15:$V$86, 9, FALSE)</f>
        <v>The due date for child accounting is 8-1. Section 2552.1 of the School Code allows for data to be submitted without penalty up to 30 days after the due date, until 8/31.</v>
      </c>
      <c r="K12" s="65">
        <f>VLOOKUP(D12, 'New SY MASTER'!$F$16:$V$86, 13, FALSE)</f>
        <v>45453</v>
      </c>
      <c r="L12" s="65">
        <f>VLOOKUP(D12, 'New SY MASTER'!$F$17:$V$86, 14, FALSE)</f>
        <v>45535</v>
      </c>
      <c r="M12" s="64" t="str">
        <f>VLOOKUP(D12, 'New SY MASTER'!$F$15:$V$86, 15, FALSE)</f>
        <v>N/A</v>
      </c>
      <c r="N12" s="64" t="str">
        <f>VLOOKUP(D12, 'New SY MASTER'!$F$15:$V$86, 16, FALSE)</f>
        <v>9/1 to 10/25</v>
      </c>
      <c r="O12" s="64" t="str">
        <f>VLOOKUP(D12, 'New SY MASTER'!$F$15:$V$86, 17, FALSE)</f>
        <v>Due immediately after submission. Updated ACS due after validated revision (upload or delete).</v>
      </c>
    </row>
    <row r="13" spans="1:15" ht="15.6" x14ac:dyDescent="0.3">
      <c r="A13" s="64" t="s">
        <v>37</v>
      </c>
      <c r="B13" s="66" t="str">
        <f t="shared" ref="B13:B16" si="0">$E$9</f>
        <v>Summer</v>
      </c>
      <c r="C13" s="66">
        <f t="shared" ref="C13:C16" si="1">$F$9</f>
        <v>2024</v>
      </c>
      <c r="D13" s="66" t="s">
        <v>39</v>
      </c>
      <c r="E13" s="64" t="str">
        <f>VLOOKUP(D13, 'New SY MASTER'!$F$15:$V$86, 3, FALSE)</f>
        <v xml:space="preserve">Title I Student Participation </v>
      </c>
      <c r="F13" s="66">
        <f>VLOOKUP(D13, 'New SY MASTER'!$F$15:$V$86, 4, FALSE)</f>
        <v>2023</v>
      </c>
      <c r="G13" s="66">
        <f>VLOOKUP(D13, 'New SY MASTER'!$F$15:$V$86, 5, FALSE)</f>
        <v>2024</v>
      </c>
      <c r="H13" s="66" t="str">
        <f>VLOOKUP(D13, 'New SY MASTER'!$F$15:$V$86, 7, FALSE)</f>
        <v>District Fact</v>
      </c>
      <c r="I13" s="66" t="str">
        <f>VLOOKUP(D13, 'New SY MASTER'!$F$15:$V$86, 8, FALSE)</f>
        <v>Required</v>
      </c>
      <c r="J13" s="66" t="str">
        <f>VLOOKUP(D13, 'New SY MASTER'!$F$15:$V$86, 9, FALSE)</f>
        <v>-</v>
      </c>
      <c r="K13" s="67">
        <f>VLOOKUP(D13, 'New SY MASTER'!$F$16:$V$86, 13, FALSE)</f>
        <v>45453</v>
      </c>
      <c r="L13" s="67">
        <f>VLOOKUP(D13, 'New SY MASTER'!$F$17:$V$86, 14, FALSE)</f>
        <v>45534</v>
      </c>
      <c r="M13" s="66" t="str">
        <f>VLOOKUP(D13, 'New SY MASTER'!$F$15:$V$86, 15, FALSE)</f>
        <v>N/A</v>
      </c>
      <c r="N13" s="66" t="str">
        <f>VLOOKUP(D13, 'New SY MASTER'!$F$15:$V$86, 16, FALSE)</f>
        <v>9/2 to 10/27</v>
      </c>
      <c r="O13" s="66" t="str">
        <f>VLOOKUP(D13, 'New SY MASTER'!$F$15:$V$86, 17, FALSE)</f>
        <v>N/A</v>
      </c>
    </row>
    <row r="14" spans="1:15" ht="66" customHeight="1" x14ac:dyDescent="0.3">
      <c r="A14" s="64" t="s">
        <v>37</v>
      </c>
      <c r="B14" s="66" t="str">
        <f t="shared" si="0"/>
        <v>Summer</v>
      </c>
      <c r="C14" s="66">
        <f t="shared" si="1"/>
        <v>2024</v>
      </c>
      <c r="D14" s="66" t="s">
        <v>40</v>
      </c>
      <c r="E14" s="66" t="str">
        <f>VLOOKUP(D14, 'New SY MASTER'!$F$15:$V$86, 3, FALSE)</f>
        <v xml:space="preserve">Interscholastic Athletic Opportunities </v>
      </c>
      <c r="F14" s="66">
        <f>VLOOKUP(D14, 'New SY MASTER'!$F$15:$V$86, 4, FALSE)</f>
        <v>2023</v>
      </c>
      <c r="G14" s="66">
        <f>VLOOKUP(D14, 'New SY MASTER'!$F$15:$V$86, 5, FALSE)</f>
        <v>2024</v>
      </c>
      <c r="H14" s="66" t="str">
        <f>VLOOKUP(D14, 'New SY MASTER'!$F$15:$V$86, 7, FALSE)</f>
        <v>Location Fact</v>
      </c>
      <c r="I14" s="66" t="str">
        <f>VLOOKUP(D14, 'New SY MASTER'!$F$15:$V$86, 8, FALSE)</f>
        <v>Required</v>
      </c>
      <c r="J14" s="66" t="str">
        <f>VLOOKUP(D14, 'New SY MASTER'!$F$15:$V$86, 9, FALSE)</f>
        <v xml:space="preserve">For schools in School Districts, Charter Schools, and Comprehensive CTCs with any  grade 7-12 </v>
      </c>
      <c r="K14" s="67">
        <f>VLOOKUP(D14, 'New SY MASTER'!$F$16:$V$86, 13, FALSE)</f>
        <v>45456</v>
      </c>
      <c r="L14" s="67">
        <f>VLOOKUP(D14, 'New SY MASTER'!$F$17:$V$86, 14, FALSE)</f>
        <v>45534</v>
      </c>
      <c r="M14" s="67" t="str">
        <f>VLOOKUP(D14, 'New SY MASTER'!$F$15:$V$86, 15, FALSE)</f>
        <v>N/A</v>
      </c>
      <c r="N14" s="66" t="str">
        <f>VLOOKUP(D14, 'New SY MASTER'!$F$15:$V$86, 16, FALSE)</f>
        <v>9/2 to 10/27</v>
      </c>
      <c r="O14" s="66" t="str">
        <f>VLOOKUP(D14, 'New SY MASTER'!$F$15:$V$86, 17, FALSE)</f>
        <v>Due within 7 days of data upload or no later than 11/15</v>
      </c>
    </row>
    <row r="15" spans="1:15" ht="31.2" x14ac:dyDescent="0.3">
      <c r="A15" s="64" t="s">
        <v>37</v>
      </c>
      <c r="B15" s="66" t="str">
        <f t="shared" si="0"/>
        <v>Summer</v>
      </c>
      <c r="C15" s="66">
        <f t="shared" si="1"/>
        <v>2024</v>
      </c>
      <c r="D15" s="66" t="s">
        <v>41</v>
      </c>
      <c r="E15" s="66" t="str">
        <f>VLOOKUP(D15, 'New SY MASTER'!$F$15:$V$86, 3, FALSE)</f>
        <v>Title III Professional Development
    Activities</v>
      </c>
      <c r="F15" s="66">
        <f>VLOOKUP(D15, 'New SY MASTER'!$F$15:$V$86, 4, FALSE)</f>
        <v>2023</v>
      </c>
      <c r="G15" s="66">
        <f>VLOOKUP(D15, 'New SY MASTER'!$F$15:$V$86, 5, FALSE)</f>
        <v>2024</v>
      </c>
      <c r="H15" s="66" t="str">
        <f>VLOOKUP(D15, 'New SY MASTER'!$F$15:$V$86, 7, FALSE)</f>
        <v>District Fact</v>
      </c>
      <c r="I15" s="66" t="str">
        <f>VLOOKUP(D15, 'New SY MASTER'!$F$15:$V$86, 8, FALSE)</f>
        <v>Required</v>
      </c>
      <c r="J15" s="66" t="str">
        <f>VLOOKUP(D15, 'New SY MASTER'!$F$15:$V$86, 9, FALSE)</f>
        <v>For reporting SY Title III subgrantees</v>
      </c>
      <c r="K15" s="67">
        <f>VLOOKUP(D15, 'New SY MASTER'!$F$16:$V$86, 13, FALSE)</f>
        <v>45456</v>
      </c>
      <c r="L15" s="67">
        <f>VLOOKUP(D15, 'New SY MASTER'!$F$17:$V$86, 14, FALSE)</f>
        <v>45533</v>
      </c>
      <c r="M15" s="67" t="str">
        <f>VLOOKUP(D15, 'New SY MASTER'!$F$15:$V$86, 15, FALSE)</f>
        <v>N/A</v>
      </c>
      <c r="N15" s="66" t="str">
        <f>VLOOKUP(D15, 'New SY MASTER'!$F$15:$V$86, 16, FALSE)</f>
        <v>9/1 to 10/27</v>
      </c>
      <c r="O15" s="66" t="str">
        <f>VLOOKUP(D15, 'New SY MASTER'!$F$15:$V$86, 17, FALSE)</f>
        <v>N/A</v>
      </c>
    </row>
    <row r="16" spans="1:15" ht="60" customHeight="1" thickBot="1" x14ac:dyDescent="0.35">
      <c r="A16" s="68" t="s">
        <v>12</v>
      </c>
      <c r="B16" s="68" t="str">
        <f t="shared" si="0"/>
        <v>Summer</v>
      </c>
      <c r="C16" s="68">
        <f t="shared" si="1"/>
        <v>2024</v>
      </c>
      <c r="D16" s="68" t="s">
        <v>42</v>
      </c>
      <c r="E16" s="68" t="str">
        <f>VLOOKUP(D16, 'New SY MASTER'!$F$15:$V$86, 3, FALSE)</f>
        <v>Students Home Schooled or Privately
    Tutored during the prior school year</v>
      </c>
      <c r="F16" s="68">
        <f>VLOOKUP(D16, 'New SY MASTER'!$F$15:$V$86, 4, FALSE)</f>
        <v>2023</v>
      </c>
      <c r="G16" s="68">
        <f>VLOOKUP(D16, 'New SY MASTER'!$F$15:$V$86, 5, FALSE)</f>
        <v>2024</v>
      </c>
      <c r="H16" s="68" t="str">
        <f>VLOOKUP(D16, 'New SY MASTER'!$F$15:$V$86, 7, FALSE)</f>
        <v>District Fact</v>
      </c>
      <c r="I16" s="68" t="str">
        <f>VLOOKUP(D16, 'New SY MASTER'!$F$15:$V$86, 8, FALSE)</f>
        <v>Required</v>
      </c>
      <c r="J16" s="68" t="str">
        <f>VLOOKUP(D16, 'New SY MASTER'!$F$15:$V$86, 9, FALSE)</f>
        <v>For all School Districts; ACS submitted through the FRCPP</v>
      </c>
      <c r="K16" s="69">
        <f>VLOOKUP(D16, 'New SY MASTER'!$F$16:$V$86, 13, FALSE)</f>
        <v>45456</v>
      </c>
      <c r="L16" s="69">
        <f>VLOOKUP(D16, 'New SY MASTER'!$F$17:$V$86, 14, FALSE)</f>
        <v>45534</v>
      </c>
      <c r="M16" s="69" t="str">
        <f>VLOOKUP(D16, 'New SY MASTER'!$F$15:$V$86, 15, FALSE)</f>
        <v>N/A</v>
      </c>
      <c r="N16" s="68" t="str">
        <f>VLOOKUP(D16, 'New SY MASTER'!$F$15:$V$86, 16, FALSE)</f>
        <v>9/2 to 10/27</v>
      </c>
      <c r="O16" s="68" t="str">
        <f>VLOOKUP(D16, 'New SY MASTER'!$F$15:$V$86, 17, FALSE)</f>
        <v>Due within 7 days of data upload or no later than 11/15</v>
      </c>
    </row>
    <row r="17" spans="1:19" ht="31.8" thickTop="1" x14ac:dyDescent="0.3">
      <c r="A17" s="70" t="s">
        <v>8</v>
      </c>
      <c r="B17" s="70" t="str">
        <f>$G$8</f>
        <v>October</v>
      </c>
      <c r="C17" s="70">
        <f>$G$9</f>
        <v>2024</v>
      </c>
      <c r="D17" s="70" t="s">
        <v>43</v>
      </c>
      <c r="E17" s="70" t="str">
        <f>VLOOKUP(D17, 'New SY MASTER'!$F$15:$V$86, 3, FALSE)</f>
        <v>Graduate and Dropout Counts, and
    Cohort Graduation Rates</v>
      </c>
      <c r="F17" s="70">
        <f>VLOOKUP(D17, 'New SY MASTER'!$F$15:$V$86, 4, FALSE)</f>
        <v>2023</v>
      </c>
      <c r="G17" s="70">
        <f>VLOOKUP(D17, 'New SY MASTER'!$F$15:$V$86, 5, FALSE)</f>
        <v>2024</v>
      </c>
      <c r="H17" s="70" t="str">
        <f>VLOOKUP(D17, 'New SY MASTER'!$F$15:$V$86, 7, FALSE)</f>
        <v>Student
School Enrollment</v>
      </c>
      <c r="I17" s="70" t="str">
        <f>VLOOKUP(D17, 'New SY MASTER'!$F$15:$V$86, 8, FALSE)</f>
        <v>Updates</v>
      </c>
      <c r="J17" s="70" t="str">
        <f>VLOOKUP(D17, 'New SY MASTER'!$F$15:$V$86, 9, FALSE)</f>
        <v>-</v>
      </c>
      <c r="K17" s="71">
        <f>VLOOKUP(D17, 'New SY MASTER'!$F$16:$V$86, 13, FALSE)</f>
        <v>45565</v>
      </c>
      <c r="L17" s="71">
        <f>VLOOKUP(D17, 'New SY MASTER'!$F$17:$V$86, 14, FALSE)</f>
        <v>45576</v>
      </c>
      <c r="M17" s="71" t="str">
        <f>VLOOKUP(D17, 'New SY MASTER'!$F$15:$V$86, 15, FALSE)</f>
        <v>N/A</v>
      </c>
      <c r="N17" s="71" t="str">
        <f>VLOOKUP(D17, 'New SY MASTER'!$F$15:$V$86, 16, FALSE)</f>
        <v>10/17 to 10/30</v>
      </c>
      <c r="O17" s="71" t="str">
        <f>VLOOKUP(D17, 'New SY MASTER'!$F$15:$V$86, 17, FALSE)</f>
        <v>11/15 (Grad/Drop)
1/30 (Cohort)</v>
      </c>
    </row>
    <row r="18" spans="1:19" ht="46.8" x14ac:dyDescent="0.3">
      <c r="A18" s="72" t="s">
        <v>8</v>
      </c>
      <c r="B18" s="72" t="str">
        <f t="shared" ref="B18:B24" si="2">$G$8</f>
        <v>October</v>
      </c>
      <c r="C18" s="72">
        <f t="shared" ref="C18:C24" si="3">$G$9</f>
        <v>2024</v>
      </c>
      <c r="D18" s="72" t="s">
        <v>44</v>
      </c>
      <c r="E18" s="72" t="str">
        <f>VLOOKUP(D18, 'New SY MASTER'!$F$15:$V$86, 3, FALSE)</f>
        <v>Special Education Act 16 -- Services cost
    per student</v>
      </c>
      <c r="F18" s="72">
        <f>VLOOKUP(D18, 'New SY MASTER'!$F$15:$V$86, 4, FALSE)</f>
        <v>2023</v>
      </c>
      <c r="G18" s="72">
        <f>VLOOKUP(D18, 'New SY MASTER'!$F$15:$V$86, 5, FALSE)</f>
        <v>2024</v>
      </c>
      <c r="H18" s="72" t="str">
        <f>VLOOKUP(D18, 'New SY MASTER'!$F$15:$V$86, 7, FALSE)</f>
        <v>Student Fact
Student</v>
      </c>
      <c r="I18" s="72" t="str">
        <f>VLOOKUP(D18, 'New SY MASTER'!$F$15:$V$86, 8, FALSE)</f>
        <v>Required
Updates</v>
      </c>
      <c r="J18" s="72" t="str">
        <f>VLOOKUP(D18, 'New SY MASTER'!$F$15:$V$86, 9, FALSE)</f>
        <v>District of Residence and Charter Schools submit for all special education students being educated at district or off site</v>
      </c>
      <c r="K18" s="73">
        <f>VLOOKUP(D18, 'New SY MASTER'!$F$16:$V$86, 13, FALSE)</f>
        <v>45566</v>
      </c>
      <c r="L18" s="73">
        <f>VLOOKUP(D18, 'New SY MASTER'!$F$17:$V$86, 14, FALSE)</f>
        <v>45576</v>
      </c>
      <c r="M18" s="72" t="str">
        <f>VLOOKUP(D18, 'New SY MASTER'!$F$15:$V$86, 15, FALSE)</f>
        <v>N/A</v>
      </c>
      <c r="N18" s="73" t="str">
        <f>VLOOKUP(D18, 'New SY MASTER'!$F$15:$V$86, 16, FALSE)</f>
        <v>10/17 to 10/30</v>
      </c>
      <c r="O18" s="72" t="str">
        <f>VLOOKUP(D18, 'New SY MASTER'!$F$15:$V$86, 17, FALSE)</f>
        <v>N/A</v>
      </c>
    </row>
    <row r="19" spans="1:19" ht="93.6" x14ac:dyDescent="0.3">
      <c r="A19" s="72" t="s">
        <v>8</v>
      </c>
      <c r="B19" s="72" t="str">
        <f t="shared" si="2"/>
        <v>October</v>
      </c>
      <c r="C19" s="72">
        <f t="shared" si="3"/>
        <v>2024</v>
      </c>
      <c r="D19" s="72" t="s">
        <v>45</v>
      </c>
      <c r="E19" s="72" t="str">
        <f>VLOOKUP(D19, 'New SY MASTER'!$F$15:$V$86, 3, FALSE)</f>
        <v xml:space="preserve">Student (October 1)
Programs
</v>
      </c>
      <c r="F19" s="72">
        <f>VLOOKUP(D19, 'New SY MASTER'!$F$15:$V$86, 4, FALSE)</f>
        <v>2024</v>
      </c>
      <c r="G19" s="72">
        <f>VLOOKUP(D19, 'New SY MASTER'!$F$15:$V$86, 5, FALSE)</f>
        <v>2025</v>
      </c>
      <c r="H19" s="72" t="str">
        <f>VLOOKUP(D19, 'New SY MASTER'!$F$15:$V$86, 7, FALSE)</f>
        <v>Student
Student Snapshot (10/1)
School Enrollment
Programs Fact</v>
      </c>
      <c r="I19" s="72" t="str">
        <f>VLOOKUP(D19, 'New SY MASTER'!$F$15:$V$86, 8, FALSE)</f>
        <v>Required
Required</v>
      </c>
      <c r="J19" s="72" t="str">
        <f>VLOOKUP(D19, 'New SY MASTER'!$F$15:$V$86, 9, FALSE)</f>
        <v>One Student Template can be submitted for multiple Data Sets
For all schools with any of the tracked programs</v>
      </c>
      <c r="K19" s="73">
        <f>VLOOKUP(D19, 'New SY MASTER'!$F$16:$V$86, 13, FALSE)</f>
        <v>45566</v>
      </c>
      <c r="L19" s="73">
        <f>VLOOKUP(D19, 'New SY MASTER'!$F$17:$V$86, 14, FALSE)</f>
        <v>45576</v>
      </c>
      <c r="M19" s="73" t="str">
        <f>VLOOKUP(D19, 'New SY MASTER'!$F$15:$V$86, 15, FALSE)</f>
        <v>N/A</v>
      </c>
      <c r="N19" s="73" t="str">
        <f>VLOOKUP(D19, 'New SY MASTER'!$F$15:$V$86, 16, FALSE)</f>
        <v>10/17 to 10/30</v>
      </c>
      <c r="O19" s="73">
        <f>VLOOKUP(D19, 'New SY MASTER'!$F$15:$V$86, 17, FALSE)</f>
        <v>45611</v>
      </c>
    </row>
    <row r="20" spans="1:19" ht="61.8" customHeight="1" x14ac:dyDescent="0.3">
      <c r="A20" s="72" t="s">
        <v>8</v>
      </c>
      <c r="B20" s="72" t="str">
        <f t="shared" si="2"/>
        <v>October</v>
      </c>
      <c r="C20" s="72">
        <f t="shared" si="3"/>
        <v>2024</v>
      </c>
      <c r="D20" s="72" t="s">
        <v>483</v>
      </c>
      <c r="E20" s="72" t="str">
        <f>VLOOKUP(D20, 'New SY MASTER'!$F$15:$V$86, 3, FALSE)</f>
        <v>Child Accounting SD &amp; CS (kindergarten
    starting age)</v>
      </c>
      <c r="F20" s="72">
        <f>VLOOKUP(D20, 'New SY MASTER'!$F$15:$V$86, 4, FALSE)</f>
        <v>2024</v>
      </c>
      <c r="G20" s="72">
        <f>VLOOKUP(D20, 'New SY MASTER'!$F$15:$V$86, 5, FALSE)</f>
        <v>2025</v>
      </c>
      <c r="H20" s="72" t="str">
        <f>VLOOKUP(D20, 'New SY MASTER'!$F$15:$V$86, 7, FALSE)</f>
        <v>District Snapshot</v>
      </c>
      <c r="I20" s="72" t="str">
        <f>VLOOKUP(D20, 'New SY MASTER'!$F$15:$V$86, 8, FALSE)</f>
        <v>Required</v>
      </c>
      <c r="J20" s="72" t="str">
        <f>VLOOKUP(D20, 'New SY MASTER'!$F$15:$V$86, 9, FALSE)</f>
        <v>For School Districts and Charter Schools with kindergarten program only
CA (Kindergarten starting age) - No ACS</v>
      </c>
      <c r="K20" s="73">
        <f>VLOOKUP(D20, 'New SY MASTER'!$F$16:$V$86, 13, FALSE)</f>
        <v>45565</v>
      </c>
      <c r="L20" s="73">
        <f>VLOOKUP(D20, 'New SY MASTER'!$F$17:$V$86, 14, FALSE)</f>
        <v>45576</v>
      </c>
      <c r="M20" s="73" t="str">
        <f>VLOOKUP(D20, 'New SY MASTER'!$F$15:$V$86, 15, FALSE)</f>
        <v>N/A</v>
      </c>
      <c r="N20" s="73" t="str">
        <f>VLOOKUP(D20, 'New SY MASTER'!$F$15:$V$86, 16, FALSE)</f>
        <v>10/17 to 10/30</v>
      </c>
      <c r="O20" s="73" t="str">
        <f>VLOOKUP(D20, 'New SY MASTER'!$F$15:$V$86, 17, FALSE)</f>
        <v>N/A</v>
      </c>
    </row>
    <row r="21" spans="1:19" ht="46.8" x14ac:dyDescent="0.3">
      <c r="A21" s="72" t="s">
        <v>46</v>
      </c>
      <c r="B21" s="72" t="str">
        <f t="shared" si="2"/>
        <v>October</v>
      </c>
      <c r="C21" s="72">
        <f t="shared" si="3"/>
        <v>2024</v>
      </c>
      <c r="D21" s="72" t="s">
        <v>47</v>
      </c>
      <c r="E21" s="72" t="str">
        <f>VLOOKUP(D21, 'New SY MASTER'!$F$15:$V$86, 3, FALSE)</f>
        <v>Title III Nonpublic Student Count</v>
      </c>
      <c r="F21" s="72">
        <f>VLOOKUP(D21, 'New SY MASTER'!$F$15:$V$86, 4, FALSE)</f>
        <v>2024</v>
      </c>
      <c r="G21" s="72">
        <f>VLOOKUP(D21, 'New SY MASTER'!$F$15:$V$86, 5, FALSE)</f>
        <v>2025</v>
      </c>
      <c r="H21" s="72" t="str">
        <f>VLOOKUP(D21, 'New SY MASTER'!$F$15:$V$86, 7, FALSE)</f>
        <v>District Fact</v>
      </c>
      <c r="I21" s="72" t="str">
        <f>VLOOKUP(D21, 'New SY MASTER'!$F$15:$V$86, 8, FALSE)</f>
        <v>Required</v>
      </c>
      <c r="J21" s="72" t="str">
        <f>VLOOKUP(D21, 'New SY MASTER'!$F$15:$V$86, 9, FALSE)</f>
        <v>For all School Districts</v>
      </c>
      <c r="K21" s="73">
        <f>VLOOKUP(D21, 'New SY MASTER'!$F$16:$V$86, 13, FALSE)</f>
        <v>45565</v>
      </c>
      <c r="L21" s="73">
        <f>VLOOKUP(D21, 'New SY MASTER'!$F$17:$V$86, 14, FALSE)</f>
        <v>45576</v>
      </c>
      <c r="M21" s="73" t="str">
        <f>VLOOKUP(D21, 'New SY MASTER'!$F$15:$V$86, 15, FALSE)</f>
        <v>N/A</v>
      </c>
      <c r="N21" s="73" t="str">
        <f>VLOOKUP(D21, 'New SY MASTER'!$F$15:$V$86, 16, FALSE)</f>
        <v>10/17 to 10/30</v>
      </c>
      <c r="O21" s="74" t="str">
        <f>VLOOKUP(D21, 'New SY MASTER'!$F$15:$V$86, 17, FALSE)</f>
        <v>On the October Enrollment, Low Income, and EL Data ACS</v>
      </c>
    </row>
    <row r="22" spans="1:19" ht="31.2" x14ac:dyDescent="0.3">
      <c r="A22" s="72" t="s">
        <v>8</v>
      </c>
      <c r="B22" s="225" t="str">
        <f t="shared" si="2"/>
        <v>October</v>
      </c>
      <c r="C22" s="225">
        <f t="shared" si="3"/>
        <v>2024</v>
      </c>
      <c r="D22" s="225" t="s">
        <v>49</v>
      </c>
      <c r="E22" s="225" t="str">
        <f>VLOOKUP(D22, 'New SY MASTER'!$F$15:$V$86, 3, FALSE)</f>
        <v>Professional Staff Vacancy</v>
      </c>
      <c r="F22" s="225">
        <f>VLOOKUP(D22, 'New SY MASTER'!$F$15:$V$86, 4, FALSE)</f>
        <v>2024</v>
      </c>
      <c r="G22" s="225">
        <f>VLOOKUP(D22, 'New SY MASTER'!$F$15:$V$86, 5, FALSE)</f>
        <v>2025</v>
      </c>
      <c r="H22" s="225" t="str">
        <f>VLOOKUP(D22, 'New SY MASTER'!$F$15:$V$86, 7, FALSE)</f>
        <v>District Fact reporting date 10/1/2024</v>
      </c>
      <c r="I22" s="225" t="str">
        <f>VLOOKUP(D22, 'New SY MASTER'!$F$15:$V$86, 8, FALSE)</f>
        <v>Required</v>
      </c>
      <c r="J22" s="225" t="str">
        <f>VLOOKUP(D22, 'New SY MASTER'!$F$15:$V$86, 9, FALSE)</f>
        <v>Required for all LEA's that report C1 Staff</v>
      </c>
      <c r="K22" s="73">
        <f>VLOOKUP(D22, 'New SY MASTER'!$F$16:$V$86, 13, FALSE)</f>
        <v>45566</v>
      </c>
      <c r="L22" s="73">
        <f>VLOOKUP(D22, 'New SY MASTER'!$F$17:$V$86, 14, FALSE)</f>
        <v>45576</v>
      </c>
      <c r="M22" s="73" t="str">
        <f>VLOOKUP(D22, 'New SY MASTER'!$F$15:$V$86, 15, FALSE)</f>
        <v>N/A</v>
      </c>
      <c r="N22" s="73" t="str">
        <f>VLOOKUP(D22, 'New SY MASTER'!$F$15:$V$86, 16, FALSE)</f>
        <v>10/17 to 10/30</v>
      </c>
      <c r="O22" s="285" t="str">
        <f>VLOOKUP(D22, 'New SY MASTER'!$F$15:$V$86, 17, FALSE)</f>
        <v>Included on the LEA Staff 
Profile ACS (Due 11/15)</v>
      </c>
    </row>
    <row r="23" spans="1:19" ht="140.4" x14ac:dyDescent="0.3">
      <c r="A23" s="72" t="s">
        <v>8</v>
      </c>
      <c r="B23" s="72" t="str">
        <f t="shared" si="2"/>
        <v>October</v>
      </c>
      <c r="C23" s="72">
        <f t="shared" si="3"/>
        <v>2024</v>
      </c>
      <c r="D23" s="72" t="s">
        <v>48</v>
      </c>
      <c r="E23" s="72" t="str">
        <f>VLOOKUP(D23, 'New SY MASTER'!$F$15:$V$86, 3, FALSE)</f>
        <v>Professional Personnel
Support Personnel
EL Coordinator</v>
      </c>
      <c r="F23" s="72">
        <f>VLOOKUP(D23, 'New SY MASTER'!$F$15:$V$86, 4, FALSE)</f>
        <v>2024</v>
      </c>
      <c r="G23" s="72">
        <f>VLOOKUP(D23, 'New SY MASTER'!$F$15:$V$86, 5, FALSE)</f>
        <v>2025</v>
      </c>
      <c r="H23" s="72" t="str">
        <f>VLOOKUP(D23, 'New SY MASTER'!$F$15:$V$86, 7, FALSE)</f>
        <v>Staff
Staff Snapshot (10/1/2024)
Staff Assignment
District Fact
Person
Person Role</v>
      </c>
      <c r="I23" s="72" t="str">
        <f>VLOOKUP(D23, 'New SY MASTER'!$F$15:$V$86, 8, FALSE)</f>
        <v>Required
Required
Required</v>
      </c>
      <c r="J23" s="72" t="str">
        <f>VLOOKUP(D23, 'New SY MASTER'!$F$15:$V$86, 9, FALSE)</f>
        <v>-</v>
      </c>
      <c r="K23" s="73">
        <f>VLOOKUP(D23, 'New SY MASTER'!$F$16:$V$86, 13, FALSE)</f>
        <v>45566</v>
      </c>
      <c r="L23" s="73">
        <f>VLOOKUP(D23, 'New SY MASTER'!$F$17:$V$86, 14, FALSE)</f>
        <v>45576</v>
      </c>
      <c r="M23" s="73" t="str">
        <f>VLOOKUP(D23, 'New SY MASTER'!$F$15:$V$86, 15, FALSE)</f>
        <v>N/A</v>
      </c>
      <c r="N23" s="73" t="str">
        <f>VLOOKUP(D23, 'New SY MASTER'!$F$15:$V$86, 16, FALSE)</f>
        <v>10/17 to 10/30</v>
      </c>
      <c r="O23" s="73" t="str">
        <f>VLOOKUP(D23, 'New SY MASTER'!$F$15:$V$86, 17, FALSE)</f>
        <v>11/15/2024
EL Coordinator - No ACS</v>
      </c>
    </row>
    <row r="24" spans="1:19" ht="100.2" customHeight="1" thickBot="1" x14ac:dyDescent="0.35">
      <c r="A24" s="72" t="s">
        <v>8</v>
      </c>
      <c r="B24" s="72" t="str">
        <f t="shared" si="2"/>
        <v>October</v>
      </c>
      <c r="C24" s="72">
        <f t="shared" si="3"/>
        <v>2024</v>
      </c>
      <c r="D24" s="72" t="s">
        <v>50</v>
      </c>
      <c r="E24" s="72" t="str">
        <f>VLOOKUP(D24, 'New SY MASTER'!$F$15:$V$86, 3, FALSE)</f>
        <v>Act 35</v>
      </c>
      <c r="F24" s="72">
        <f>VLOOKUP(D24, 'New SY MASTER'!$F$15:$V$86, 4, FALSE)</f>
        <v>2024</v>
      </c>
      <c r="G24" s="72">
        <f>VLOOKUP(D24, 'New SY MASTER'!$F$15:$V$86, 5, FALSE)</f>
        <v>2025</v>
      </c>
      <c r="H24" s="72" t="str">
        <f>VLOOKUP(D24, 'New SY MASTER'!$F$15:$V$86, 7, FALSE)</f>
        <v>District Fact</v>
      </c>
      <c r="I24" s="72" t="str">
        <f>VLOOKUP(D24, 'New SY MASTER'!$F$15:$V$86, 8, FALSE)</f>
        <v>Required</v>
      </c>
      <c r="J24" s="72" t="str">
        <f>VLOOKUP(D24, 'New SY MASTER'!$F$15:$V$86, 9, FALSE)</f>
        <v>Required for all LEA's that report C1 Staff</v>
      </c>
      <c r="K24" s="73">
        <f>VLOOKUP(D24, 'New SY MASTER'!$F$16:$V$86, 13, FALSE)</f>
        <v>45566</v>
      </c>
      <c r="L24" s="73">
        <f>VLOOKUP(D24, 'New SY MASTER'!$F$17:$V$86, 14, FALSE)</f>
        <v>45597</v>
      </c>
      <c r="M24" s="73" t="str">
        <f>VLOOKUP(D24, 'New SY MASTER'!$F$15:$V$86, 15, FALSE)</f>
        <v xml:space="preserve"> N/A</v>
      </c>
      <c r="N24" s="73" t="str">
        <f>VLOOKUP(D24, 'New SY MASTER'!$F$15:$V$86, 16, FALSE)</f>
        <v>Until the Day the Collection Closes</v>
      </c>
      <c r="O24" s="73">
        <f>VLOOKUP(D24, 'New SY MASTER'!$F$15:$V$86, 17, FALSE)</f>
        <v>45611</v>
      </c>
    </row>
    <row r="25" spans="1:19" ht="63.6" thickTop="1" thickBot="1" x14ac:dyDescent="0.35">
      <c r="A25" s="75" t="s">
        <v>9</v>
      </c>
      <c r="B25" s="75" t="str">
        <f>H8</f>
        <v>December</v>
      </c>
      <c r="C25" s="75">
        <f>H9</f>
        <v>2024</v>
      </c>
      <c r="D25" s="75" t="s">
        <v>51</v>
      </c>
      <c r="E25" s="75" t="str">
        <f>VLOOKUP(D25, 'New SY MASTER'!$F$15:$V$86, 3, FALSE)</f>
        <v>Special Education 12/1 Count</v>
      </c>
      <c r="F25" s="75">
        <f>VLOOKUP(D25, 'New SY MASTER'!$F$15:$V$86, 4, FALSE)</f>
        <v>2024</v>
      </c>
      <c r="G25" s="75">
        <f>VLOOKUP(D25, 'New SY MASTER'!$F$15:$V$86, 5, FALSE)</f>
        <v>2025</v>
      </c>
      <c r="H25" s="75" t="str">
        <f>VLOOKUP(D25, 'New SY MASTER'!$F$15:$V$86, 7, FALSE)</f>
        <v>Special Education Snapshot (12/1)
Student
School Enrollment</v>
      </c>
      <c r="I25" s="75" t="str">
        <f>VLOOKUP(D25, 'New SY MASTER'!$F$15:$V$86, 8, FALSE)</f>
        <v>Required
Updates
Updates</v>
      </c>
      <c r="J25" s="75" t="str">
        <f>VLOOKUP(D25, 'New SY MASTER'!$F$15:$V$86, 9, FALSE)</f>
        <v>District of Residence and Charter Schools submit for all special education students being educated at district or off site</v>
      </c>
      <c r="K25" s="76">
        <f>VLOOKUP(D25, 'New SY MASTER'!$F$16:$V$86, 13, FALSE)</f>
        <v>45628</v>
      </c>
      <c r="L25" s="76">
        <f>VLOOKUP(D25, 'New SY MASTER'!$F$17:$V$86, 14, FALSE)</f>
        <v>45646</v>
      </c>
      <c r="M25" s="75" t="str">
        <f>VLOOKUP(D25, 'New SY MASTER'!$F$15:$V$86, 15, FALSE)</f>
        <v>12/21 to 1/5</v>
      </c>
      <c r="N25" s="75" t="str">
        <f>VLOOKUP(D25, 'New SY MASTER'!$F$15:$V$86, 16, FALSE)</f>
        <v>1/6 to 1/24</v>
      </c>
      <c r="O25" s="75" t="str">
        <f>VLOOKUP(D25, 'New SY MASTER'!$F$15:$V$86, 17, FALSE)</f>
        <v>N/A</v>
      </c>
    </row>
    <row r="26" spans="1:19" ht="32.4" thickTop="1" thickBot="1" x14ac:dyDescent="0.35">
      <c r="A26" s="312" t="s">
        <v>52</v>
      </c>
      <c r="B26" s="312" t="str">
        <f>I8</f>
        <v>February</v>
      </c>
      <c r="C26" s="312">
        <f>I9</f>
        <v>2025</v>
      </c>
      <c r="D26" s="312" t="s">
        <v>53</v>
      </c>
      <c r="E26" s="312" t="str">
        <f>VLOOKUP(D26, 'New SY MASTER'!$F$15:$V$86, 3, FALSE)</f>
        <v>Child Accounting SD &amp; IU Preliminary
    JIAF Collection</v>
      </c>
      <c r="F26" s="312">
        <f>VLOOKUP(D26, 'New SY MASTER'!$F$15:$V$86, 4, FALSE)</f>
        <v>2024</v>
      </c>
      <c r="G26" s="312">
        <f>VLOOKUP(D26, 'New SY MASTER'!$F$15:$V$86, 5, FALSE)</f>
        <v>2025</v>
      </c>
      <c r="H26" s="312" t="str">
        <f>VLOOKUP(D26, 'New SY MASTER'!$F$15:$V$86, 7, FALSE)</f>
        <v>Student Calendar Fact
School Calendar</v>
      </c>
      <c r="I26" s="312" t="str">
        <f>VLOOKUP(D26, 'New SY MASTER'!$F$15:$V$86, 8, FALSE)</f>
        <v xml:space="preserve">Required
</v>
      </c>
      <c r="J26" s="312" t="str">
        <f>VLOOKUP(D26, 'New SY MASTER'!$F$15:$V$86, 9, FALSE)</f>
        <v>For School Districts and Intermediate Units with JIAF programs only</v>
      </c>
      <c r="K26" s="313">
        <f>VLOOKUP(D26, 'New SY MASTER'!$F$16:$V$86, 13, FALSE)</f>
        <v>45709</v>
      </c>
      <c r="L26" s="313">
        <f>VLOOKUP(D26, 'New SY MASTER'!$F$17:$V$86, 14, FALSE)</f>
        <v>45722</v>
      </c>
      <c r="M26" s="312" t="str">
        <f>VLOOKUP(D26, 'New SY MASTER'!$F$15:$V$86, 15, FALSE)</f>
        <v>3/8 to 3/22</v>
      </c>
      <c r="N26" s="312" t="str">
        <f>VLOOKUP(D26, 'New SY MASTER'!$F$15:$V$86, 16, FALSE)</f>
        <v>N/A</v>
      </c>
      <c r="O26" s="312" t="str">
        <f>VLOOKUP(D26, 'New SY MASTER'!$F$15:$V$86, 17, FALSE)</f>
        <v>N/A</v>
      </c>
    </row>
    <row r="27" spans="1:19" ht="32.4" thickTop="1" thickBot="1" x14ac:dyDescent="0.35">
      <c r="A27" s="432" t="s">
        <v>519</v>
      </c>
      <c r="B27" s="433"/>
      <c r="C27" s="433"/>
      <c r="D27" s="433"/>
      <c r="E27" s="433"/>
      <c r="F27" s="433"/>
      <c r="G27" s="433"/>
      <c r="H27" s="433"/>
      <c r="I27" s="433"/>
      <c r="J27" s="433"/>
      <c r="K27" s="433"/>
      <c r="L27" s="433"/>
      <c r="M27" s="433"/>
      <c r="N27" s="433"/>
      <c r="O27" s="434"/>
      <c r="P27" s="62"/>
      <c r="Q27" s="62"/>
      <c r="R27" s="62"/>
      <c r="S27" s="63"/>
    </row>
    <row r="28" spans="1:19" ht="156.6" customHeight="1" thickTop="1" x14ac:dyDescent="0.3">
      <c r="A28" s="95" t="s">
        <v>11</v>
      </c>
      <c r="B28" s="95" t="str">
        <f>$J$8</f>
        <v>June</v>
      </c>
      <c r="C28" s="95">
        <f>$J$9</f>
        <v>2025</v>
      </c>
      <c r="D28" s="95" t="s">
        <v>54</v>
      </c>
      <c r="E28" s="95" t="str">
        <f>VLOOKUP(D28, 'New SY MASTER'!$F$15:$V$86, 3, FALSE)</f>
        <v>Special Education Transition/Exits</v>
      </c>
      <c r="F28" s="95">
        <f>VLOOKUP(D28, 'New SY MASTER'!$F$15:$V$86, 4, FALSE)</f>
        <v>2024</v>
      </c>
      <c r="G28" s="95">
        <f>VLOOKUP(D28, 'New SY MASTER'!$F$15:$V$86, 5, FALSE)</f>
        <v>2025</v>
      </c>
      <c r="H28" s="95" t="str">
        <f>VLOOKUP(D28, 'New SY MASTER'!$F$15:$V$86, 7, FALSE)</f>
        <v>Special Education Snapshot (6/30)
Student
School Enrollment</v>
      </c>
      <c r="I28" s="95" t="str">
        <f>VLOOKUP(D28, 'New SY MASTER'!$F$15:$V$86, 8, FALSE)</f>
        <v>Required
Updates
Updates</v>
      </c>
      <c r="J28" s="95" t="str">
        <f>VLOOKUP(D28, 'New SY MASTER'!$F$15:$V$86, 9, FALSE)</f>
        <v>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v>
      </c>
      <c r="K28" s="77">
        <f>VLOOKUP(D28, 'New SY MASTER'!$F$16:$V$86, 13, FALSE)</f>
        <v>45810</v>
      </c>
      <c r="L28" s="77">
        <f>VLOOKUP(D28, 'New SY MASTER'!$F$17:$V$86, 14, FALSE)</f>
        <v>45856</v>
      </c>
      <c r="M28" s="95" t="str">
        <f>VLOOKUP(D28, 'New SY MASTER'!$F$15:$V$86, 15, FALSE)</f>
        <v>7/19 to 7/27</v>
      </c>
      <c r="N28" s="95" t="str">
        <f>VLOOKUP(D28, 'New SY MASTER'!$F$15:$V$86, 16, FALSE)</f>
        <v>7/28 to 8/15</v>
      </c>
      <c r="O28" s="95" t="str">
        <f>VLOOKUP(D28, 'New SY MASTER'!$F$15:$V$86, 17, FALSE)</f>
        <v>N/A</v>
      </c>
    </row>
    <row r="29" spans="1:19" ht="46.8" x14ac:dyDescent="0.3">
      <c r="A29" s="96" t="s">
        <v>11</v>
      </c>
      <c r="B29" s="96" t="str">
        <f t="shared" ref="B29:B30" si="4">$J$8</f>
        <v>June</v>
      </c>
      <c r="C29" s="96">
        <f t="shared" ref="C29:C30" si="5">$J$9</f>
        <v>2025</v>
      </c>
      <c r="D29" s="224" t="s">
        <v>55</v>
      </c>
      <c r="E29" s="96" t="str">
        <f>VLOOKUP(D29, 'New SY MASTER'!$F$15:$V$86, 3, FALSE)</f>
        <v>LIEP Survey</v>
      </c>
      <c r="F29" s="96">
        <f>VLOOKUP(D29, 'New SY MASTER'!$F$15:$V$86, 4, FALSE)</f>
        <v>2024</v>
      </c>
      <c r="G29" s="96">
        <f>VLOOKUP(D29, 'New SY MASTER'!$F$15:$V$86, 5, FALSE)</f>
        <v>2025</v>
      </c>
      <c r="H29" s="96" t="str">
        <f>VLOOKUP(D29, 'New SY MASTER'!$F$15:$V$86, 7, FALSE)</f>
        <v>District Fact</v>
      </c>
      <c r="I29" s="96" t="str">
        <f>VLOOKUP(D29, 'New SY MASTER'!$F$15:$V$86, 8, FALSE)</f>
        <v>Required</v>
      </c>
      <c r="J29" s="96" t="str">
        <f>VLOOKUP(D29, 'New SY MASTER'!$F$15:$V$86, 9, FALSE)</f>
        <v>For all School Districts, Charter Schools and Comprehensive Career and Technical Centers</v>
      </c>
      <c r="K29" s="78">
        <f>VLOOKUP(D29, 'New SY MASTER'!$F$16:$V$86, 13, FALSE)</f>
        <v>45810</v>
      </c>
      <c r="L29" s="78">
        <f>VLOOKUP(D29, 'New SY MASTER'!$F$17:$V$86, 14, FALSE)</f>
        <v>45856</v>
      </c>
      <c r="M29" s="96" t="str">
        <f>VLOOKUP(D29, 'New SY MASTER'!$F$15:$V$86, 15, FALSE)</f>
        <v>7/22 to 7/26</v>
      </c>
      <c r="N29" s="96" t="str">
        <f>VLOOKUP(D29, 'New SY MASTER'!$F$15:$V$86, 16, FALSE)</f>
        <v>7/29 to 8/9</v>
      </c>
      <c r="O29" s="96" t="str">
        <f>VLOOKUP(D29, 'New SY MASTER'!$F$15:$V$86, 17, FALSE)</f>
        <v>N/A</v>
      </c>
    </row>
    <row r="30" spans="1:19" ht="125.4" thickBot="1" x14ac:dyDescent="0.35">
      <c r="A30" s="97" t="s">
        <v>11</v>
      </c>
      <c r="B30" s="97" t="str">
        <f t="shared" si="4"/>
        <v>June</v>
      </c>
      <c r="C30" s="97">
        <f t="shared" si="5"/>
        <v>2025</v>
      </c>
      <c r="D30" s="97" t="s">
        <v>56</v>
      </c>
      <c r="E30" s="97" t="str">
        <f>VLOOKUP(D30, 'New SY MASTER'!$F$15:$V$86, 3, FALSE)</f>
        <v>Career &amp; Technical Education</v>
      </c>
      <c r="F30" s="97">
        <f>VLOOKUP(D30, 'New SY MASTER'!$F$15:$V$86, 4, FALSE)</f>
        <v>2024</v>
      </c>
      <c r="G30" s="97">
        <f>VLOOKUP(D30, 'New SY MASTER'!$F$15:$V$86, 5, FALSE)</f>
        <v>2025</v>
      </c>
      <c r="H30" s="97" t="str">
        <f>VLOOKUP(D30, 'New SY MASTER'!$F$15:$V$86, 7, FALSE)</f>
        <v>CTE Student Fact
CTE Industry Credential
Student Snapshot CTE Students
    Only (6/30) - A year long
    compiled snapshot.</v>
      </c>
      <c r="I30" s="97" t="str">
        <f>VLOOKUP(D30, 'New SY MASTER'!$F$15:$V$86, 8, FALSE)</f>
        <v>Required if LEA has PDE approved / registered secondary or adult CTE programs.</v>
      </c>
      <c r="J30" s="97" t="str">
        <f>VLOOKUP(D30, 'New SY MASTER'!$F$15:$V$86, 9, FALSE)</f>
        <v xml:space="preserve">
Snapshot Date 6/30; data must reflect all CTE students in the current SY</v>
      </c>
      <c r="K30" s="79">
        <f>VLOOKUP(D30, 'New SY MASTER'!$F$16:$V$86, 13, FALSE)</f>
        <v>45810</v>
      </c>
      <c r="L30" s="79">
        <f>VLOOKUP(D30, 'New SY MASTER'!$F$17:$V$86, 14, FALSE)</f>
        <v>45856</v>
      </c>
      <c r="M30" s="97" t="str">
        <f>VLOOKUP(D30, 'New SY MASTER'!$F$15:$V$86, 15, FALSE)</f>
        <v>7/21 to 7/25</v>
      </c>
      <c r="N30" s="97" t="str">
        <f>VLOOKUP(D30, 'New SY MASTER'!$F$15:$V$86, 16, FALSE)</f>
        <v>7/28 to 8/8</v>
      </c>
      <c r="O30" s="79">
        <f>VLOOKUP(D30, 'New SY MASTER'!$F$15:$V$86, 17, FALSE)</f>
        <v>45898</v>
      </c>
    </row>
    <row r="31" spans="1:19" s="43" customFormat="1" ht="78.599999999999994" thickTop="1" x14ac:dyDescent="0.3">
      <c r="A31" s="100" t="s">
        <v>12</v>
      </c>
      <c r="B31" s="100" t="str">
        <f>$K$8</f>
        <v>Summer</v>
      </c>
      <c r="C31" s="100">
        <f>$K$9</f>
        <v>2025</v>
      </c>
      <c r="D31" s="100" t="s">
        <v>57</v>
      </c>
      <c r="E31" s="100" t="str">
        <f>VLOOKUP(D31, 'New SY MASTER'!$F$15:$V$86, 3, FALSE)</f>
        <v>Child Accounting End-of-Year Collection</v>
      </c>
      <c r="F31" s="100">
        <f>VLOOKUP(D31, 'New SY MASTER'!$F$15:$V$86, 4, FALSE)</f>
        <v>2024</v>
      </c>
      <c r="G31" s="100">
        <f>VLOOKUP(D31, 'New SY MASTER'!$F$15:$V$86, 5, FALSE)</f>
        <v>2025</v>
      </c>
      <c r="H31" s="100" t="str">
        <f>VLOOKUP(D31, 'New SY MASTER'!$F$15:$V$86, 7, FALSE)</f>
        <v>Student Calendar Fact
School Calendar</v>
      </c>
      <c r="I31" s="100" t="str">
        <f>VLOOKUP(D31, 'New SY MASTER'!$F$15:$V$86, 8, FALSE)</f>
        <v>Required</v>
      </c>
      <c r="J31" s="100" t="str">
        <f>VLOOKUP(D31, 'New SY MASTER'!$F$15:$V$86, 9, FALSE)</f>
        <v>The due date for child accounting is 8-1. Section 2552.1 of the School Code allows for data to be submitted without penalty up to 30 days after the due date, until 8/31.</v>
      </c>
      <c r="K31" s="101">
        <f>VLOOKUP(D31, 'New SY MASTER'!$F$16:$V$86, 13, FALSE)</f>
        <v>45817</v>
      </c>
      <c r="L31" s="101">
        <f>VLOOKUP(D31, 'New SY MASTER'!$F$17:$V$86, 14, FALSE)</f>
        <v>45900</v>
      </c>
      <c r="M31" s="100" t="str">
        <f>VLOOKUP(D31, 'New SY MASTER'!$F$15:$V$86, 15, FALSE)</f>
        <v>N/A</v>
      </c>
      <c r="N31" s="100" t="str">
        <f>VLOOKUP(D31, 'New SY MASTER'!$F$15:$V$86, 16, FALSE)</f>
        <v>9/1 to 10/25</v>
      </c>
      <c r="O31" s="100" t="str">
        <f>VLOOKUP(D31, 'New SY MASTER'!$F$15:$V$86, 17, FALSE)</f>
        <v>Due immediately after submission. Updated ACS due after validated revision (upload or delete).</v>
      </c>
    </row>
    <row r="32" spans="1:19" s="43" customFormat="1" ht="15.6" x14ac:dyDescent="0.3">
      <c r="A32" s="102" t="s">
        <v>12</v>
      </c>
      <c r="B32" s="102" t="str">
        <f t="shared" ref="B32:B35" si="6">$K$8</f>
        <v>Summer</v>
      </c>
      <c r="C32" s="102">
        <f t="shared" ref="C32:C35" si="7">$K$9</f>
        <v>2025</v>
      </c>
      <c r="D32" s="102" t="s">
        <v>58</v>
      </c>
      <c r="E32" s="102" t="str">
        <f>VLOOKUP(D32, 'New SY MASTER'!$F$15:$V$86, 3, FALSE)</f>
        <v xml:space="preserve">Title I Student Participation </v>
      </c>
      <c r="F32" s="102">
        <f>VLOOKUP(D32, 'New SY MASTER'!$F$15:$V$86, 4, FALSE)</f>
        <v>2024</v>
      </c>
      <c r="G32" s="102">
        <f>VLOOKUP(D32, 'New SY MASTER'!$F$15:$V$86, 5, FALSE)</f>
        <v>2025</v>
      </c>
      <c r="H32" s="102" t="str">
        <f>VLOOKUP(D32, 'New SY MASTER'!$F$15:$V$86, 7, FALSE)</f>
        <v>District Fact</v>
      </c>
      <c r="I32" s="102" t="str">
        <f>VLOOKUP(D32, 'New SY MASTER'!$F$15:$V$86, 8, FALSE)</f>
        <v>Required</v>
      </c>
      <c r="J32" s="102" t="str">
        <f>VLOOKUP(D32, 'New SY MASTER'!$F$15:$V$86, 9, FALSE)</f>
        <v>-</v>
      </c>
      <c r="K32" s="103">
        <f>VLOOKUP(D32, 'New SY MASTER'!$F$16:$V$86, 13, FALSE)</f>
        <v>45817</v>
      </c>
      <c r="L32" s="103">
        <f>VLOOKUP(D32, 'New SY MASTER'!$F$17:$V$86, 14, FALSE)</f>
        <v>45898</v>
      </c>
      <c r="M32" s="102" t="str">
        <f>VLOOKUP(D32, 'New SY MASTER'!$F$15:$V$86, 15, FALSE)</f>
        <v>N/A</v>
      </c>
      <c r="N32" s="102" t="str">
        <f>VLOOKUP(D32, 'New SY MASTER'!$F$15:$V$86, 16, FALSE)</f>
        <v>9/1 to 10/24</v>
      </c>
      <c r="O32" s="102" t="str">
        <f>VLOOKUP(D32, 'New SY MASTER'!$F$15:$V$86, 17, FALSE)</f>
        <v>N/A</v>
      </c>
    </row>
    <row r="33" spans="1:19" s="43" customFormat="1" ht="46.8" x14ac:dyDescent="0.3">
      <c r="A33" s="102" t="s">
        <v>12</v>
      </c>
      <c r="B33" s="102" t="str">
        <f t="shared" si="6"/>
        <v>Summer</v>
      </c>
      <c r="C33" s="102">
        <f t="shared" si="7"/>
        <v>2025</v>
      </c>
      <c r="D33" s="102" t="s">
        <v>59</v>
      </c>
      <c r="E33" s="102" t="str">
        <f>VLOOKUP(D33, 'New SY MASTER'!$F$15:$V$86, 3, FALSE)</f>
        <v xml:space="preserve">Interscholastic Athletic Opportunities </v>
      </c>
      <c r="F33" s="102">
        <f>VLOOKUP(D33, 'New SY MASTER'!$F$15:$V$86, 4, FALSE)</f>
        <v>2024</v>
      </c>
      <c r="G33" s="102">
        <f>VLOOKUP(D33, 'New SY MASTER'!$F$15:$V$86, 5, FALSE)</f>
        <v>2025</v>
      </c>
      <c r="H33" s="102" t="str">
        <f>VLOOKUP(D33, 'New SY MASTER'!$F$15:$V$86, 7, FALSE)</f>
        <v>Location Fact</v>
      </c>
      <c r="I33" s="102" t="str">
        <f>VLOOKUP(D33, 'New SY MASTER'!$F$15:$V$86, 8, FALSE)</f>
        <v>Required</v>
      </c>
      <c r="J33" s="102" t="str">
        <f>VLOOKUP(D33, 'New SY MASTER'!$F$15:$V$86, 9, FALSE)</f>
        <v>For all schools with any of the grades 7 - 12</v>
      </c>
      <c r="K33" s="103">
        <f>VLOOKUP(D33, 'New SY MASTER'!$F$16:$V$86, 13, FALSE)</f>
        <v>45817</v>
      </c>
      <c r="L33" s="103">
        <f>VLOOKUP(D33, 'New SY MASTER'!$F$17:$V$86, 14, FALSE)</f>
        <v>45898</v>
      </c>
      <c r="M33" s="103" t="str">
        <f>VLOOKUP(D33, 'New SY MASTER'!$F$15:$V$86, 15, FALSE)</f>
        <v>N/A</v>
      </c>
      <c r="N33" s="102" t="str">
        <f>VLOOKUP(D33, 'New SY MASTER'!$F$15:$V$86, 16, FALSE)</f>
        <v>9/1 to 10/24</v>
      </c>
      <c r="O33" s="102" t="str">
        <f>VLOOKUP(D33, 'New SY MASTER'!$F$15:$V$86, 17, FALSE)</f>
        <v>Due within 7 days of data upload or no later than 11/15</v>
      </c>
    </row>
    <row r="34" spans="1:19" s="43" customFormat="1" ht="31.2" x14ac:dyDescent="0.3">
      <c r="A34" s="102" t="s">
        <v>12</v>
      </c>
      <c r="B34" s="102" t="str">
        <f t="shared" si="6"/>
        <v>Summer</v>
      </c>
      <c r="C34" s="102">
        <f t="shared" si="7"/>
        <v>2025</v>
      </c>
      <c r="D34" s="102" t="s">
        <v>60</v>
      </c>
      <c r="E34" s="102" t="str">
        <f>VLOOKUP(D34, 'New SY MASTER'!$F$15:$V$86, 3, FALSE)</f>
        <v>Title III Professional Development
    Activities</v>
      </c>
      <c r="F34" s="102">
        <f>VLOOKUP(D34, 'New SY MASTER'!$F$15:$V$86, 4, FALSE)</f>
        <v>2024</v>
      </c>
      <c r="G34" s="102">
        <f>VLOOKUP(D34, 'New SY MASTER'!$F$15:$V$86, 5, FALSE)</f>
        <v>2025</v>
      </c>
      <c r="H34" s="102" t="str">
        <f>VLOOKUP(D34, 'New SY MASTER'!$F$15:$V$86, 7, FALSE)</f>
        <v>District Fact</v>
      </c>
      <c r="I34" s="102" t="str">
        <f>VLOOKUP(D34, 'New SY MASTER'!$F$15:$V$86, 8, FALSE)</f>
        <v>Required</v>
      </c>
      <c r="J34" s="102" t="str">
        <f>VLOOKUP(D34, 'New SY MASTER'!$F$15:$V$86, 9, FALSE)</f>
        <v>For current SY Title III subgrantees</v>
      </c>
      <c r="K34" s="103">
        <f>VLOOKUP(D34, 'New SY MASTER'!$F$16:$V$86, 13, FALSE)</f>
        <v>45817</v>
      </c>
      <c r="L34" s="103">
        <f>VLOOKUP(D34, 'New SY MASTER'!$F$17:$V$86, 14, FALSE)</f>
        <v>45899</v>
      </c>
      <c r="M34" s="103" t="str">
        <f>VLOOKUP(D34, 'New SY MASTER'!$F$15:$V$86, 15, FALSE)</f>
        <v>N/A</v>
      </c>
      <c r="N34" s="102" t="str">
        <f>VLOOKUP(D34, 'New SY MASTER'!$F$15:$V$86, 16, FALSE)</f>
        <v>9/1 to 10/25</v>
      </c>
      <c r="O34" s="102" t="str">
        <f>VLOOKUP(D34, 'New SY MASTER'!$F$15:$V$86, 17, FALSE)</f>
        <v>N/A</v>
      </c>
    </row>
    <row r="35" spans="1:19" ht="47.4" thickBot="1" x14ac:dyDescent="0.35">
      <c r="A35" s="104" t="s">
        <v>12</v>
      </c>
      <c r="B35" s="104" t="str">
        <f t="shared" si="6"/>
        <v>Summer</v>
      </c>
      <c r="C35" s="104">
        <f t="shared" si="7"/>
        <v>2025</v>
      </c>
      <c r="D35" s="104" t="s">
        <v>61</v>
      </c>
      <c r="E35" s="104" t="str">
        <f>VLOOKUP(D35, 'New SY MASTER'!$F$15:$V$86, 3, FALSE)</f>
        <v>Students Home Schooled or Privately
    Tutored during the prior school year</v>
      </c>
      <c r="F35" s="104">
        <f>VLOOKUP(D35, 'New SY MASTER'!$F$15:$V$86, 4, FALSE)</f>
        <v>2024</v>
      </c>
      <c r="G35" s="104">
        <f>VLOOKUP(D35, 'New SY MASTER'!$F$15:$V$86, 5, FALSE)</f>
        <v>2025</v>
      </c>
      <c r="H35" s="104" t="str">
        <f>VLOOKUP(D35, 'New SY MASTER'!$F$15:$V$86, 7, FALSE)</f>
        <v>District Fact</v>
      </c>
      <c r="I35" s="104" t="str">
        <f>VLOOKUP(D35, 'New SY MASTER'!$F$15:$V$86, 8, FALSE)</f>
        <v>Required</v>
      </c>
      <c r="J35" s="104" t="str">
        <f>VLOOKUP(D35, 'New SY MASTER'!$F$15:$V$86, 9, FALSE)</f>
        <v>For all School Districts; ACS submitted through the FRCPP</v>
      </c>
      <c r="K35" s="105">
        <f>VLOOKUP(D35, 'New SY MASTER'!$F$16:$V$86, 13, FALSE)</f>
        <v>45817</v>
      </c>
      <c r="L35" s="105">
        <f>VLOOKUP(D35, 'New SY MASTER'!$F$17:$V$86, 14, FALSE)</f>
        <v>45898</v>
      </c>
      <c r="M35" s="105" t="str">
        <f>VLOOKUP(D35, 'New SY MASTER'!$F$15:$V$86, 15, FALSE)</f>
        <v>N/A</v>
      </c>
      <c r="N35" s="104" t="str">
        <f>VLOOKUP(D35, 'New SY MASTER'!$F$15:$V$86, 16, FALSE)</f>
        <v>9/1 to 10/24</v>
      </c>
      <c r="O35" s="104" t="str">
        <f>VLOOKUP(D35, 'New SY MASTER'!$F$15:$V$86, 17, FALSE)</f>
        <v>Due within 7 days of data upload or no later than 11/15</v>
      </c>
    </row>
    <row r="36" spans="1:19" ht="31.8" thickTop="1" x14ac:dyDescent="0.3">
      <c r="A36" s="423" t="s">
        <v>518</v>
      </c>
      <c r="B36" s="424"/>
      <c r="C36" s="424"/>
      <c r="D36" s="424"/>
      <c r="E36" s="424"/>
      <c r="F36" s="424"/>
      <c r="G36" s="424"/>
      <c r="H36" s="424"/>
      <c r="I36" s="424"/>
      <c r="J36" s="424"/>
      <c r="K36" s="424"/>
      <c r="L36" s="424"/>
      <c r="M36" s="424"/>
      <c r="N36" s="424"/>
      <c r="O36" s="424"/>
      <c r="P36" s="284"/>
      <c r="Q36" s="284"/>
      <c r="R36" s="284"/>
      <c r="S36" s="284"/>
    </row>
    <row r="37" spans="1:19" ht="93.6" x14ac:dyDescent="0.3">
      <c r="A37" s="80" t="s">
        <v>62</v>
      </c>
      <c r="B37" s="80" t="s">
        <v>65</v>
      </c>
      <c r="C37" s="80" t="s">
        <v>274</v>
      </c>
      <c r="D37" s="80" t="s">
        <v>489</v>
      </c>
      <c r="E37" s="80" t="str">
        <f>VLOOKUP(D37, 'New SY MASTER'!$F$10:$V$86, 3, FALSE)</f>
        <v>Teacher Student Linkages</v>
      </c>
      <c r="F37" s="80">
        <f>VLOOKUP(D37, 'New SY MASTER'!$F$10:$V$86, 4, FALSE)</f>
        <v>2024</v>
      </c>
      <c r="G37" s="80">
        <f>VLOOKUP(D37, 'New SY MASTER'!$F$10:$V$86, 5, FALSE)</f>
        <v>2025</v>
      </c>
      <c r="H37" s="80" t="str">
        <f>VLOOKUP(D37, 'New SY MASTER'!$F$10:$V$86, 7, FALSE)</f>
        <v>Staff Student Subtest Template for Teacher-Student Linkages</v>
      </c>
      <c r="I37" s="80" t="str">
        <f>VLOOKUP(D37, 'New SY MASTER'!$F$10:$V$86, 8, FALSE)</f>
        <v>Updates</v>
      </c>
      <c r="J37" s="80" t="str">
        <f>VLOOKUP(D37, 'New SY MASTER'!$F$10:$V$86, 9, FALSE)</f>
        <v>Data Pull 1 is scheduled for 10/4/2024 - Updates must be in by noon on 10/3/2024 to be included in Data Pull 1.
Data Pull 2 is scheduled for 1/10/2025 - Updates must be in by close of business on 1/10/2025 to be included in Data Pull 2.</v>
      </c>
      <c r="K37" s="81" t="str">
        <f>VLOOKUP(D37, 'New SY MASTER'!$F$10:$V$86, 13, FALSE)</f>
        <v>Open Through 10/3/2024</v>
      </c>
      <c r="L37" s="81">
        <f>VLOOKUP(D37, 'New SY MASTER'!$F$10:$V$86, 14, FALSE)</f>
        <v>45569</v>
      </c>
      <c r="M37" s="81" t="str">
        <f>VLOOKUP(D37, 'New SY MASTER'!$F$10:$V$86, 15, FALSE)</f>
        <v>-</v>
      </c>
      <c r="N37" s="80" t="str">
        <f>VLOOKUP(D37, 'New SY MASTER'!$F$10:$V$86, 16, FALSE)</f>
        <v>Updates Through 1/10/2025</v>
      </c>
      <c r="O37" s="81" t="str">
        <f>VLOOKUP(D37, 'New SY MASTER'!$F$10:$V$86, 17, FALSE)</f>
        <v>N/A</v>
      </c>
      <c r="P37" s="284"/>
      <c r="Q37" s="284"/>
      <c r="R37" s="284"/>
      <c r="S37" s="284"/>
    </row>
    <row r="38" spans="1:19" s="46" customFormat="1" ht="31.2" x14ac:dyDescent="0.3">
      <c r="A38" s="80" t="s">
        <v>62</v>
      </c>
      <c r="B38" s="80" t="s">
        <v>63</v>
      </c>
      <c r="C38" s="80" t="str">
        <f>$B$4</f>
        <v>SY 24 - 25</v>
      </c>
      <c r="D38" s="80" t="s">
        <v>64</v>
      </c>
      <c r="E38" s="80" t="str">
        <f>VLOOKUP(D38, 'New SY MASTER'!$F$15:$V$86, 3, FALSE)</f>
        <v>Professional Staff Vacancy</v>
      </c>
      <c r="F38" s="80">
        <f>VLOOKUP(D38, 'New SY MASTER'!$F$15:$V$86, 4, FALSE)</f>
        <v>2024</v>
      </c>
      <c r="G38" s="80">
        <f>VLOOKUP(D38, 'New SY MASTER'!$F$15:$V$86, 5, FALSE)</f>
        <v>2025</v>
      </c>
      <c r="H38" s="80" t="str">
        <f>VLOOKUP(D38, 'New SY MASTER'!$F$15:$V$86, 7, FALSE)</f>
        <v>District Fact reporting data 1/2/2025</v>
      </c>
      <c r="I38" s="80" t="str">
        <f>VLOOKUP(D38, 'New SY MASTER'!$F$15:$V$86, 8, FALSE)</f>
        <v>Required</v>
      </c>
      <c r="J38" s="80" t="str">
        <f>VLOOKUP(D38, 'New SY MASTER'!$F$15:$V$86, 9, FALSE)</f>
        <v>Required for all LEA's that report C1 Staff</v>
      </c>
      <c r="K38" s="81">
        <f>VLOOKUP(D38, 'New SY MASTER'!$F$16:$V$86, 13, FALSE)</f>
        <v>45659</v>
      </c>
      <c r="L38" s="81">
        <f>VLOOKUP(D38, 'New SY MASTER'!$F$17:$V$86, 14, FALSE)</f>
        <v>45688</v>
      </c>
      <c r="M38" s="81" t="str">
        <f>VLOOKUP(D38, 'New SY MASTER'!$F$15:$V$86, 15, FALSE)</f>
        <v xml:space="preserve"> N/A</v>
      </c>
      <c r="N38" s="80" t="str">
        <f>VLOOKUP(D38, 'New SY MASTER'!$F$15:$V$86, 16, FALSE)</f>
        <v>Until the Day the Collection Closes</v>
      </c>
      <c r="O38" s="81" t="str">
        <f>VLOOKUP(D38, 'New SY MASTER'!$F$15:$V$86, 17, FALSE)</f>
        <v>N/A</v>
      </c>
    </row>
    <row r="39" spans="1:19" s="46" customFormat="1" ht="15.6" x14ac:dyDescent="0.3">
      <c r="A39" s="80" t="s">
        <v>62</v>
      </c>
      <c r="B39" s="80" t="s">
        <v>65</v>
      </c>
      <c r="C39" s="80" t="str">
        <f>$B$4</f>
        <v>SY 24 - 25</v>
      </c>
      <c r="D39" s="80" t="s">
        <v>66</v>
      </c>
      <c r="E39" s="80" t="str">
        <f>VLOOKUP(D39, 'New SY MASTER'!$F$15:$V$86, 3, FALSE)</f>
        <v>ESSER Collection</v>
      </c>
      <c r="F39" s="80">
        <f>VLOOKUP(D39, 'New SY MASTER'!$F$15:$V$86, 4, FALSE)</f>
        <v>2023</v>
      </c>
      <c r="G39" s="80">
        <f>VLOOKUP(D39, 'New SY MASTER'!$F$15:$V$86, 5, FALSE)</f>
        <v>2024</v>
      </c>
      <c r="H39" s="80" t="str">
        <f>VLOOKUP(D39, 'New SY MASTER'!$F$15:$V$86, 7, FALSE)</f>
        <v>District Fact</v>
      </c>
      <c r="I39" s="80" t="str">
        <f>VLOOKUP(D39, 'New SY MASTER'!$F$15:$V$86, 8, FALSE)</f>
        <v>Required if LEA received ESSER funds</v>
      </c>
      <c r="J39" s="80" t="str">
        <f>VLOOKUP(D39, 'New SY MASTER'!$F$15:$V$86, 9, FALSE)</f>
        <v>-</v>
      </c>
      <c r="K39" s="80" t="str">
        <f>VLOOKUP(D39, 'New SY MASTER'!$F$16:$V$86, 13, FALSE)</f>
        <v>Open Through</v>
      </c>
      <c r="L39" s="81">
        <f>VLOOKUP(D39, 'New SY MASTER'!$F$17:$V$86, 14, FALSE)</f>
        <v>45723</v>
      </c>
      <c r="M39" s="81" t="str">
        <f>VLOOKUP(D39, 'New SY MASTER'!$F$15:$V$86, 15, FALSE)</f>
        <v>N/A</v>
      </c>
      <c r="N39" s="80" t="str">
        <f>VLOOKUP(D39, 'New SY MASTER'!$F$15:$V$86, 16, FALSE)</f>
        <v>With override, through 4/19</v>
      </c>
      <c r="O39" s="81">
        <f>VLOOKUP(D39, 'New SY MASTER'!$F$15:$V$86, 17, FALSE)</f>
        <v>45751</v>
      </c>
    </row>
    <row r="40" spans="1:19" s="46" customFormat="1" ht="15.6" x14ac:dyDescent="0.3">
      <c r="A40" s="82" t="s">
        <v>62</v>
      </c>
      <c r="B40" s="82" t="s">
        <v>65</v>
      </c>
      <c r="C40" s="82" t="str">
        <f t="shared" ref="C40:C55" si="8">$B$4</f>
        <v>SY 24 - 25</v>
      </c>
      <c r="D40" s="82" t="s">
        <v>67</v>
      </c>
      <c r="E40" s="82" t="str">
        <f>VLOOKUP(D40, 'New SY MASTER'!$F$15:$V$86, 3, FALSE)</f>
        <v xml:space="preserve">EANS Collection </v>
      </c>
      <c r="F40" s="82">
        <f>VLOOKUP(D40, 'New SY MASTER'!$F$15:$V$86, 4, FALSE)</f>
        <v>2023</v>
      </c>
      <c r="G40" s="82">
        <f>VLOOKUP(D40, 'New SY MASTER'!$F$15:$V$86, 5, FALSE)</f>
        <v>2024</v>
      </c>
      <c r="H40" s="82" t="str">
        <f>VLOOKUP(D40, 'New SY MASTER'!$F$15:$V$86, 7, FALSE)</f>
        <v>District Fact</v>
      </c>
      <c r="I40" s="82" t="str">
        <f>VLOOKUP(D40, 'New SY MASTER'!$F$15:$V$86, 8, FALSE)</f>
        <v xml:space="preserve">Required for IUs </v>
      </c>
      <c r="J40" s="82" t="str">
        <f>VLOOKUP(D40, 'New SY MASTER'!$F$15:$V$86, 9, FALSE)</f>
        <v>-</v>
      </c>
      <c r="K40" s="82" t="str">
        <f>VLOOKUP(D40, 'New SY MASTER'!$F$16:$V$86, 13, FALSE)</f>
        <v>Open Through</v>
      </c>
      <c r="L40" s="83">
        <f>VLOOKUP(D40, 'New SY MASTER'!$F$17:$V$86, 14, FALSE)</f>
        <v>45723</v>
      </c>
      <c r="M40" s="83" t="str">
        <f>VLOOKUP(D40, 'New SY MASTER'!$F$15:$V$86, 15, FALSE)</f>
        <v>N/A</v>
      </c>
      <c r="N40" s="80" t="str">
        <f>VLOOKUP(D40, 'New SY MASTER'!$F$15:$V$86, 16, FALSE)</f>
        <v>With override, through 4/19</v>
      </c>
      <c r="O40" s="81">
        <f>VLOOKUP(D40, 'New SY MASTER'!$F$15:$V$86, 17, FALSE)</f>
        <v>45751</v>
      </c>
    </row>
    <row r="41" spans="1:19" ht="78" x14ac:dyDescent="0.3">
      <c r="A41" s="82" t="s">
        <v>62</v>
      </c>
      <c r="B41" s="82" t="s">
        <v>65</v>
      </c>
      <c r="C41" s="82" t="str">
        <f t="shared" si="8"/>
        <v>SY 24 - 25</v>
      </c>
      <c r="D41" s="82" t="s">
        <v>68</v>
      </c>
      <c r="E41" s="82" t="str">
        <f>VLOOKUP(D41, 'New SY MASTER'!$F$15:$V$86, 3, FALSE)</f>
        <v>PVAAS</v>
      </c>
      <c r="F41" s="82">
        <f>VLOOKUP(D41, 'New SY MASTER'!$F$15:$V$86, 4, FALSE)</f>
        <v>2024</v>
      </c>
      <c r="G41" s="82">
        <f>VLOOKUP(D41, 'New SY MASTER'!$F$15:$V$86, 5, FALSE)</f>
        <v>2025</v>
      </c>
      <c r="H41" s="82" t="str">
        <f>VLOOKUP(D41, 'New SY MASTER'!$F$15:$V$86, 7, FALSE)</f>
        <v xml:space="preserve">Staff Student Subtest Template for Act 13 Educator Effectiveness </v>
      </c>
      <c r="I41" s="82" t="str">
        <f>VLOOKUP(D41, 'New SY MASTER'!$F$15:$V$86, 8, FALSE)</f>
        <v>Updates</v>
      </c>
      <c r="J41" s="82" t="str">
        <f>VLOOKUP(D41, 'New SY MASTER'!$F$15:$V$86, 9, FALSE)</f>
        <v>Required for SD, IU, and CTC (CTCs that offer Keystone "trigger" courses). Optional for Charter Schools. (Must submit PIMS SSS data to receive PVAAS teacher-specific reporting.</v>
      </c>
      <c r="K41" s="82" t="str">
        <f>VLOOKUP(D41, 'New SY MASTER'!$F$16:$V$86, 13, FALSE)</f>
        <v>Open Through</v>
      </c>
      <c r="L41" s="83">
        <f>VLOOKUP(D41, 'New SY MASTER'!$F$17:$V$86, 14, FALSE)</f>
        <v>45719</v>
      </c>
      <c r="M41" s="83" t="str">
        <f>VLOOKUP(D41, 'New SY MASTER'!$F$15:$V$86, 15, FALSE)</f>
        <v>N/A</v>
      </c>
      <c r="N41" s="82" t="str">
        <f>VLOOKUP(D41, 'New SY MASTER'!$F$15:$V$86, 16, FALSE)</f>
        <v>-</v>
      </c>
      <c r="O41" s="83" t="str">
        <f>VLOOKUP(D41, 'New SY MASTER'!$F$15:$V$86, 17, FALSE)</f>
        <v>N/A</v>
      </c>
    </row>
    <row r="42" spans="1:19" ht="31.2" x14ac:dyDescent="0.3">
      <c r="A42" s="82" t="s">
        <v>62</v>
      </c>
      <c r="B42" s="82" t="s">
        <v>65</v>
      </c>
      <c r="C42" s="82" t="str">
        <f t="shared" si="8"/>
        <v>SY 24 - 25</v>
      </c>
      <c r="D42" s="82" t="s">
        <v>69</v>
      </c>
      <c r="E42" s="82" t="str">
        <f>VLOOKUP(D42, 'New SY MASTER'!$F$15:$V$86, 3, FALSE)</f>
        <v>Safe Schools - Bus Evacuation Drills</v>
      </c>
      <c r="F42" s="82">
        <f>VLOOKUP(D42, 'New SY MASTER'!$F$15:$V$86, 4, FALSE)</f>
        <v>2024</v>
      </c>
      <c r="G42" s="82">
        <f>VLOOKUP(D42, 'New SY MASTER'!$F$15:$V$86, 5, FALSE)</f>
        <v>2025</v>
      </c>
      <c r="H42" s="82" t="str">
        <f>VLOOKUP(D42, 'New SY MASTER'!$F$15:$V$86, 7, FALSE)</f>
        <v>Location Fact</v>
      </c>
      <c r="I42" s="82" t="str">
        <f>VLOOKUP(D42, 'New SY MASTER'!$F$15:$V$86, 8, FALSE)</f>
        <v>Required</v>
      </c>
      <c r="J42" s="82" t="str">
        <f>VLOOKUP(D42, 'New SY MASTER'!$F$15:$V$86, 9, FALSE)</f>
        <v>ACS submitted through the FRCPP</v>
      </c>
      <c r="K42" s="82" t="str">
        <f>VLOOKUP(D42, 'New SY MASTER'!$F$16:$V$86, 13, FALSE)</f>
        <v>Open Through</v>
      </c>
      <c r="L42" s="83">
        <f>VLOOKUP(D42, 'New SY MASTER'!$F$17:$V$86, 14, FALSE)</f>
        <v>45757</v>
      </c>
      <c r="M42" s="83" t="str">
        <f>VLOOKUP(D42, 'New SY MASTER'!$F$15:$V$86, 15, FALSE)</f>
        <v>N/A</v>
      </c>
      <c r="N42" s="82" t="str">
        <f>VLOOKUP(D42, 'New SY MASTER'!$F$15:$V$86, 16, FALSE)</f>
        <v>Until the Day the Collection Closes</v>
      </c>
      <c r="O42" s="83">
        <f>VLOOKUP(D42, 'New SY MASTER'!$F$15:$V$86, 17, FALSE)</f>
        <v>45757</v>
      </c>
    </row>
    <row r="43" spans="1:19" ht="31.2" x14ac:dyDescent="0.3">
      <c r="A43" s="82" t="s">
        <v>62</v>
      </c>
      <c r="B43" s="82" t="s">
        <v>70</v>
      </c>
      <c r="C43" s="82" t="str">
        <f t="shared" si="8"/>
        <v>SY 24 - 25</v>
      </c>
      <c r="D43" s="82" t="s">
        <v>71</v>
      </c>
      <c r="E43" s="82" t="str">
        <f>VLOOKUP(D43, 'New SY MASTER'!$F$15:$V$86, 3, FALSE)</f>
        <v>Professional Staff Vacancy</v>
      </c>
      <c r="F43" s="82">
        <f>VLOOKUP(D43, 'New SY MASTER'!$F$15:$V$86, 4, FALSE)</f>
        <v>2024</v>
      </c>
      <c r="G43" s="82">
        <f>VLOOKUP(D43, 'New SY MASTER'!$F$15:$V$86, 5, FALSE)</f>
        <v>2025</v>
      </c>
      <c r="H43" s="365" t="str">
        <f>VLOOKUP(D43, 'New SY MASTER'!$F$15:$V$86, 7, FALSE)</f>
        <v>District Fact reporting data 4/2/2025</v>
      </c>
      <c r="I43" s="82" t="str">
        <f>VLOOKUP(D43, 'New SY MASTER'!$F$15:$V$86, 8, FALSE)</f>
        <v>Required</v>
      </c>
      <c r="J43" s="82" t="str">
        <f>VLOOKUP(D43, 'New SY MASTER'!$F$15:$V$86, 9, FALSE)</f>
        <v>Required for all LEA's that report C1 Staff</v>
      </c>
      <c r="K43" s="83">
        <f>VLOOKUP(D43, 'New SY MASTER'!$F$16:$V$86, 13, FALSE)</f>
        <v>45748</v>
      </c>
      <c r="L43" s="83">
        <f>VLOOKUP(D43, 'New SY MASTER'!$F$17:$V$86, 14, FALSE)</f>
        <v>45777</v>
      </c>
      <c r="M43" s="83" t="str">
        <f>VLOOKUP(D43, 'New SY MASTER'!$F$15:$V$86, 15, FALSE)</f>
        <v xml:space="preserve"> N/A</v>
      </c>
      <c r="N43" s="82" t="str">
        <f>VLOOKUP(D43, 'New SY MASTER'!$F$15:$V$86, 16, FALSE)</f>
        <v>Until the Day the Collection Closes</v>
      </c>
      <c r="O43" s="83" t="str">
        <f>VLOOKUP(D43, 'New SY MASTER'!$F$15:$V$86, 17, FALSE)</f>
        <v>N/A</v>
      </c>
    </row>
    <row r="44" spans="1:19" ht="46.8" x14ac:dyDescent="0.3">
      <c r="A44" s="82" t="s">
        <v>62</v>
      </c>
      <c r="B44" s="82" t="s">
        <v>65</v>
      </c>
      <c r="C44" s="82" t="str">
        <f t="shared" si="8"/>
        <v>SY 24 - 25</v>
      </c>
      <c r="D44" s="82" t="s">
        <v>72</v>
      </c>
      <c r="E44" s="82" t="str">
        <f>VLOOKUP(D44, 'New SY MASTER'!$F$15:$V$86, 3, FALSE)</f>
        <v>Course/Instructor</v>
      </c>
      <c r="F44" s="82">
        <f>VLOOKUP(D44, 'New SY MASTER'!$F$15:$V$86, 4, FALSE)</f>
        <v>2024</v>
      </c>
      <c r="G44" s="82">
        <f>VLOOKUP(D44, 'New SY MASTER'!$F$15:$V$86, 5, FALSE)</f>
        <v>2025</v>
      </c>
      <c r="H44" s="82" t="str">
        <f>VLOOKUP(D44, 'New SY MASTER'!$F$15:$V$86, 7, FALSE)</f>
        <v>Course
Course Instructor
Student Course Enrollment</v>
      </c>
      <c r="I44" s="82" t="str">
        <f>VLOOKUP(D44, 'New SY MASTER'!$F$15:$V$86, 8, FALSE)</f>
        <v>Required</v>
      </c>
      <c r="J44" s="82" t="str">
        <f>VLOOKUP(D44, 'New SY MASTER'!$F$15:$V$86, 9, FALSE)</f>
        <v>-</v>
      </c>
      <c r="K44" s="83" t="str">
        <f>VLOOKUP(D44, 'New SY MASTER'!$F$16:$V$86, 13, FALSE)</f>
        <v>Open Through</v>
      </c>
      <c r="L44" s="83">
        <f>VLOOKUP(D44, 'New SY MASTER'!$F$17:$V$86, 14, FALSE)</f>
        <v>45814</v>
      </c>
      <c r="M44" s="83" t="str">
        <f>VLOOKUP(D44, 'New SY MASTER'!$F$15:$V$86, 15, FALSE)</f>
        <v>N/A</v>
      </c>
      <c r="N44" s="82" t="str">
        <f>VLOOKUP(D44, 'New SY MASTER'!$F$15:$V$86, 16, FALSE)</f>
        <v>Until the Day the Collection Closes</v>
      </c>
      <c r="O44" s="83">
        <f>VLOOKUP(D44, 'New SY MASTER'!$F$15:$V$86, 17, FALSE)</f>
        <v>45821</v>
      </c>
    </row>
    <row r="45" spans="1:19" ht="46.8" x14ac:dyDescent="0.3">
      <c r="A45" s="82" t="s">
        <v>73</v>
      </c>
      <c r="B45" s="82" t="s">
        <v>65</v>
      </c>
      <c r="C45" s="82" t="str">
        <f t="shared" si="8"/>
        <v>SY 24 - 25</v>
      </c>
      <c r="D45" s="82" t="s">
        <v>74</v>
      </c>
      <c r="E45" s="82" t="str">
        <f>VLOOKUP(D45, 'New SY MASTER'!$F$15:$V$86, 3, FALSE)</f>
        <v xml:space="preserve">Student - Industry-Recognized
    Credentials and Work-Based Learning
    Experiences for Non-CTE Students </v>
      </c>
      <c r="F45" s="82">
        <f>VLOOKUP(D45, 'New SY MASTER'!$F$15:$V$86, 4, FALSE)</f>
        <v>2024</v>
      </c>
      <c r="G45" s="82">
        <f>VLOOKUP(D45, 'New SY MASTER'!$F$15:$V$86, 5, FALSE)</f>
        <v>2025</v>
      </c>
      <c r="H45" s="82" t="str">
        <f>VLOOKUP(D45, 'New SY MASTER'!$F$15:$V$86, 7, FALSE)</f>
        <v>Student Award Fact</v>
      </c>
      <c r="I45" s="82" t="str">
        <f>VLOOKUP(D45, 'New SY MASTER'!$F$15:$V$86, 8, FALSE)</f>
        <v>Required</v>
      </c>
      <c r="J45" s="82" t="str">
        <f>VLOOKUP(D45, 'New SY MASTER'!$F$15:$V$86, 9, FALSE)</f>
        <v>ACS required for all SD, CS, CTCs, and any IU, APS, PRRI, or SJCI that reports in this collection.</v>
      </c>
      <c r="K45" s="83" t="str">
        <f>VLOOKUP(D45, 'New SY MASTER'!$F$16:$V$86, 13, FALSE)</f>
        <v>Open Through</v>
      </c>
      <c r="L45" s="83">
        <f>VLOOKUP(D45, 'New SY MASTER'!$F$17:$V$86, 14, FALSE)</f>
        <v>45838</v>
      </c>
      <c r="M45" s="83" t="str">
        <f>VLOOKUP(D45, 'New SY MASTER'!$F$15:$V$86, 15, FALSE)</f>
        <v>N/A</v>
      </c>
      <c r="N45" s="83" t="str">
        <f>VLOOKUP(D45, 'New SY MASTER'!$F$15:$V$86, 16, FALSE)</f>
        <v>Until the Day the Collection Closes</v>
      </c>
      <c r="O45" s="83">
        <f>VLOOKUP(D45, 'New SY MASTER'!$F$15:$V$86, 17, FALSE)</f>
        <v>45838</v>
      </c>
    </row>
    <row r="46" spans="1:19" ht="46.8" x14ac:dyDescent="0.3">
      <c r="A46" s="82" t="s">
        <v>62</v>
      </c>
      <c r="B46" s="82" t="s">
        <v>65</v>
      </c>
      <c r="C46" s="82" t="str">
        <f t="shared" si="8"/>
        <v>SY 24 - 25</v>
      </c>
      <c r="D46" s="82" t="s">
        <v>75</v>
      </c>
      <c r="E46" s="82" t="str">
        <f>VLOOKUP(D46, 'New SY MASTER'!$F$15:$V$86, 3, FALSE)</f>
        <v>Student - Career Standards Benchmarks</v>
      </c>
      <c r="F46" s="82">
        <f>VLOOKUP(D46, 'New SY MASTER'!$F$15:$V$86, 4, FALSE)</f>
        <v>2024</v>
      </c>
      <c r="G46" s="82">
        <f>VLOOKUP(D46, 'New SY MASTER'!$F$15:$V$86, 5, FALSE)</f>
        <v>2025</v>
      </c>
      <c r="H46" s="82" t="str">
        <f>VLOOKUP(D46, 'New SY MASTER'!$F$15:$V$86, 7, FALSE)</f>
        <v>Student Fact</v>
      </c>
      <c r="I46" s="82" t="str">
        <f>VLOOKUP(D46, 'New SY MASTER'!$F$15:$V$86, 8, FALSE)</f>
        <v>Required</v>
      </c>
      <c r="J46" s="82" t="str">
        <f>VLOOKUP(D46, 'New SY MASTER'!$F$15:$V$86, 9, FALSE)</f>
        <v>ACS required for all SD, CS, CTCs, and any IU, APS, PRRI, or SJCI that reports in this collection.</v>
      </c>
      <c r="K46" s="83" t="str">
        <f>VLOOKUP(D46, 'New SY MASTER'!$F$16:$V$86, 13, FALSE)</f>
        <v>Open Through</v>
      </c>
      <c r="L46" s="83">
        <f>VLOOKUP(D46, 'New SY MASTER'!$F$17:$V$86, 14, FALSE)</f>
        <v>45838</v>
      </c>
      <c r="M46" s="83" t="str">
        <f>VLOOKUP(D46, 'New SY MASTER'!$F$15:$V$86, 15, FALSE)</f>
        <v>N/A</v>
      </c>
      <c r="N46" s="83" t="str">
        <f>VLOOKUP(D46, 'New SY MASTER'!$F$15:$V$86, 16, FALSE)</f>
        <v>Until the Day the Collection Closes</v>
      </c>
      <c r="O46" s="83">
        <f>VLOOKUP(D46, 'New SY MASTER'!$F$15:$V$86, 17, FALSE)</f>
        <v>45838</v>
      </c>
    </row>
    <row r="47" spans="1:19" ht="31.2" x14ac:dyDescent="0.3">
      <c r="A47" s="82" t="s">
        <v>62</v>
      </c>
      <c r="B47" s="82" t="s">
        <v>65</v>
      </c>
      <c r="C47" s="82" t="str">
        <f t="shared" si="8"/>
        <v>SY 24 - 25</v>
      </c>
      <c r="D47" s="82" t="s">
        <v>76</v>
      </c>
      <c r="E47" s="82" t="str">
        <f>VLOOKUP(D47, 'New SY MASTER'!$F$15:$V$86, 3, FALSE)</f>
        <v>Student - Local Assessment for Early
   Indicators of Success</v>
      </c>
      <c r="F47" s="82">
        <f>VLOOKUP(D47, 'New SY MASTER'!$F$15:$V$86, 4, FALSE)</f>
        <v>2024</v>
      </c>
      <c r="G47" s="82">
        <f>VLOOKUP(D47, 'New SY MASTER'!$F$15:$V$86, 5, FALSE)</f>
        <v>2025</v>
      </c>
      <c r="H47" s="82" t="str">
        <f>VLOOKUP(D47, 'New SY MASTER'!$F$15:$V$86, 7, FALSE)</f>
        <v>Student Local Assessment
    Subtest</v>
      </c>
      <c r="I47" s="82" t="str">
        <f>VLOOKUP(D47, 'New SY MASTER'!$F$15:$V$86, 8, FALSE)</f>
        <v>Updates</v>
      </c>
      <c r="J47" s="82" t="str">
        <f>VLOOKUP(D47, 'New SY MASTER'!$F$15:$V$86, 9, FALSE)</f>
        <v>ACS required for any LEA that reports in this collection.</v>
      </c>
      <c r="K47" s="83" t="str">
        <f>VLOOKUP(D47, 'New SY MASTER'!$F$16:$V$86, 13, FALSE)</f>
        <v>Open Through</v>
      </c>
      <c r="L47" s="83">
        <f>VLOOKUP(D47, 'New SY MASTER'!$F$17:$V$86, 14, FALSE)</f>
        <v>45838</v>
      </c>
      <c r="M47" s="83" t="str">
        <f>VLOOKUP(D47, 'New SY MASTER'!$F$15:$V$86, 15, FALSE)</f>
        <v>N/A</v>
      </c>
      <c r="N47" s="83" t="str">
        <f>VLOOKUP(D47, 'New SY MASTER'!$F$15:$V$86, 16, FALSE)</f>
        <v>Until the Day the Collection Closes</v>
      </c>
      <c r="O47" s="83">
        <f>VLOOKUP(D47, 'New SY MASTER'!$F$15:$V$86, 17, FALSE)</f>
        <v>45838</v>
      </c>
    </row>
    <row r="48" spans="1:19" ht="31.2" x14ac:dyDescent="0.3">
      <c r="A48" s="82" t="s">
        <v>62</v>
      </c>
      <c r="B48" s="82" t="s">
        <v>65</v>
      </c>
      <c r="C48" s="82" t="str">
        <f t="shared" si="8"/>
        <v>SY 24 - 25</v>
      </c>
      <c r="D48" s="82" t="s">
        <v>77</v>
      </c>
      <c r="E48" s="82" t="str">
        <f>VLOOKUP(D48, 'New SY MASTER'!$F$15:$V$86, 3, FALSE)</f>
        <v>Staff</v>
      </c>
      <c r="F48" s="82">
        <f>VLOOKUP(D48, 'New SY MASTER'!$F$15:$V$86, 4, FALSE)</f>
        <v>2024</v>
      </c>
      <c r="G48" s="82">
        <f>VLOOKUP(D48, 'New SY MASTER'!$F$15:$V$86, 5, FALSE)</f>
        <v>2025</v>
      </c>
      <c r="H48" s="82" t="str">
        <f>VLOOKUP(D48, 'New SY MASTER'!$F$15:$V$86, 7, FALSE)</f>
        <v>Staff
Staff Assignment (PIL position only)</v>
      </c>
      <c r="I48" s="82" t="str">
        <f>VLOOKUP(D48, 'New SY MASTER'!$F$15:$V$86, 8, FALSE)</f>
        <v>Updates</v>
      </c>
      <c r="J48" s="82" t="str">
        <f>VLOOKUP(D48, 'New SY MASTER'!$F$15:$V$86, 9, FALSE)</f>
        <v>-</v>
      </c>
      <c r="K48" s="83" t="str">
        <f>VLOOKUP(D48, 'New SY MASTER'!$F$16:$V$86, 13, FALSE)</f>
        <v>Open Through</v>
      </c>
      <c r="L48" s="83">
        <f>VLOOKUP(D48, 'New SY MASTER'!$F$17:$V$86, 14, FALSE)</f>
        <v>45835</v>
      </c>
      <c r="M48" s="83" t="str">
        <f>VLOOKUP(D48, 'New SY MASTER'!$F$15:$V$86, 15, FALSE)</f>
        <v>N/A</v>
      </c>
      <c r="N48" s="83" t="str">
        <f>VLOOKUP(D48, 'New SY MASTER'!$F$15:$V$86, 16, FALSE)</f>
        <v>Until the Day the Collection Closes</v>
      </c>
      <c r="O48" s="83" t="str">
        <f>VLOOKUP(D48, 'New SY MASTER'!$F$15:$V$86, 17, FALSE)</f>
        <v>N/A</v>
      </c>
    </row>
    <row r="49" spans="1:15" ht="31.2" x14ac:dyDescent="0.3">
      <c r="A49" s="82" t="s">
        <v>485</v>
      </c>
      <c r="B49" s="82" t="s">
        <v>65</v>
      </c>
      <c r="C49" s="82" t="str">
        <f t="shared" si="8"/>
        <v>SY 24 - 25</v>
      </c>
      <c r="D49" s="82" t="s">
        <v>484</v>
      </c>
      <c r="E49" s="82" t="str">
        <f>VLOOKUP(D49, 'New SY MASTER'!$F$15:$V$86, 3, FALSE)</f>
        <v>EL Coordinator</v>
      </c>
      <c r="F49" s="82">
        <f>VLOOKUP(D49, 'New SY MASTER'!$F$15:$V$86, 4, FALSE)</f>
        <v>2024</v>
      </c>
      <c r="G49" s="82">
        <f>VLOOKUP(D49, 'New SY MASTER'!$F$15:$V$86, 5, FALSE)</f>
        <v>2025</v>
      </c>
      <c r="H49" s="82" t="str">
        <f>VLOOKUP(D49, 'New SY MASTER'!$F$15:$V$86, 7, FALSE)</f>
        <v>Person
Person Role</v>
      </c>
      <c r="I49" s="82" t="str">
        <f>VLOOKUP(D49, 'New SY MASTER'!$F$15:$V$86, 8, FALSE)</f>
        <v>Updates</v>
      </c>
      <c r="J49" s="82" t="str">
        <f>VLOOKUP(D49, 'New SY MASTER'!$F$15:$V$86, 9, FALSE)</f>
        <v>-</v>
      </c>
      <c r="K49" s="83" t="str">
        <f>VLOOKUP(D49, 'New SY MASTER'!$F$16:$V$86, 13, FALSE)</f>
        <v>Open Through</v>
      </c>
      <c r="L49" s="83">
        <f>VLOOKUP(D49, 'New SY MASTER'!$F$17:$V$86, 14, FALSE)</f>
        <v>45835</v>
      </c>
      <c r="M49" s="83" t="str">
        <f>VLOOKUP(D49, 'New SY MASTER'!$F$15:$V$86, 15, FALSE)</f>
        <v>N/A</v>
      </c>
      <c r="N49" s="83" t="str">
        <f>VLOOKUP(D49, 'New SY MASTER'!$F$15:$V$86, 16, FALSE)</f>
        <v>Until the Day the Collection Closes</v>
      </c>
      <c r="O49" s="83" t="str">
        <f>VLOOKUP(D49, 'New SY MASTER'!$F$15:$V$86, 17, FALSE)</f>
        <v>EL Coordinator - No ACS</v>
      </c>
    </row>
    <row r="50" spans="1:15" ht="31.2" x14ac:dyDescent="0.3">
      <c r="A50" s="82" t="s">
        <v>62</v>
      </c>
      <c r="B50" s="82" t="s">
        <v>65</v>
      </c>
      <c r="C50" s="82" t="str">
        <f t="shared" si="8"/>
        <v>SY 24 - 25</v>
      </c>
      <c r="D50" s="82" t="s">
        <v>78</v>
      </c>
      <c r="E50" s="82" t="str">
        <f>VLOOKUP(D50, 'New SY MASTER'!$F$15:$V$86, 3, FALSE)</f>
        <v>Student - Local Assessment for Reporting
   and Analytics</v>
      </c>
      <c r="F50" s="82">
        <f>VLOOKUP(D50, 'New SY MASTER'!$F$15:$V$86, 4, FALSE)</f>
        <v>2024</v>
      </c>
      <c r="G50" s="82">
        <f>VLOOKUP(D50, 'New SY MASTER'!$F$15:$V$86, 5, FALSE)</f>
        <v>2025</v>
      </c>
      <c r="H50" s="82" t="str">
        <f>VLOOKUP(D50, 'New SY MASTER'!$F$15:$V$86, 7, FALSE)</f>
        <v>Student Local Assessment Subtest</v>
      </c>
      <c r="I50" s="82" t="str">
        <f>VLOOKUP(D50, 'New SY MASTER'!$F$15:$V$86, 8, FALSE)</f>
        <v>Updates</v>
      </c>
      <c r="J50" s="82" t="str">
        <f>VLOOKUP(D50, 'New SY MASTER'!$F$15:$V$86, 9, FALSE)</f>
        <v>-</v>
      </c>
      <c r="K50" s="83" t="str">
        <f>VLOOKUP(D50, 'New SY MASTER'!$F$16:$V$86, 13, FALSE)</f>
        <v>Open Through</v>
      </c>
      <c r="L50" s="83">
        <f>VLOOKUP(D50, 'New SY MASTER'!$F$17:$V$86, 14, FALSE)</f>
        <v>45834</v>
      </c>
      <c r="M50" s="83" t="str">
        <f>VLOOKUP(D50, 'New SY MASTER'!$F$15:$V$86, 15, FALSE)</f>
        <v>N/A</v>
      </c>
      <c r="N50" s="83" t="str">
        <f>VLOOKUP(D50, 'New SY MASTER'!$F$15:$V$86, 16, FALSE)</f>
        <v>Until the Day the Collection Closes</v>
      </c>
      <c r="O50" s="83" t="str">
        <f>VLOOKUP(D50, 'New SY MASTER'!$F$15:$V$86, 17, FALSE)</f>
        <v>N/A</v>
      </c>
    </row>
    <row r="51" spans="1:15" s="399" customFormat="1" ht="93.6" x14ac:dyDescent="0.3">
      <c r="A51" s="365" t="s">
        <v>62</v>
      </c>
      <c r="B51" s="365" t="s">
        <v>65</v>
      </c>
      <c r="C51" s="365" t="str">
        <f t="shared" si="8"/>
        <v>SY 24 - 25</v>
      </c>
      <c r="D51" s="365" t="s">
        <v>504</v>
      </c>
      <c r="E51" s="365" t="str">
        <f>VLOOKUP(D51, 'New SY MASTER'!$F$15:$V$86, 3, FALSE)</f>
        <v>Student Updates &amp; Internal Snapshot
Grad Drop Cohort
School Enrollment
Programs</v>
      </c>
      <c r="F51" s="365">
        <f>VLOOKUP(D51, 'New SY MASTER'!$F$15:$V$86, 4, FALSE)</f>
        <v>2024</v>
      </c>
      <c r="G51" s="365">
        <f>VLOOKUP(D51, 'New SY MASTER'!$F$15:$V$86, 5, FALSE)</f>
        <v>2025</v>
      </c>
      <c r="H51" s="365" t="str">
        <f>VLOOKUP(D51, 'New SY MASTER'!$F$15:$V$86, 7, FALSE)</f>
        <v>Student
School Enrollment
Programs Fact</v>
      </c>
      <c r="I51" s="365" t="str">
        <f>VLOOKUP(D51, 'New SY MASTER'!$F$15:$V$86, 8, FALSE)</f>
        <v>Updates, 1 day prior to internal snapshot
Updates
Updates</v>
      </c>
      <c r="J51" s="365" t="str">
        <f>VLOOKUP(D51, 'New SY MASTER'!$F$15:$V$86, 9, FALSE)</f>
        <v>-</v>
      </c>
      <c r="K51" s="363" t="str">
        <f>VLOOKUP(D51, 'New SY MASTER'!$F$16:$V$86, 13, FALSE)</f>
        <v>Open Through</v>
      </c>
      <c r="L51" s="363">
        <f>VLOOKUP(D51, 'New SY MASTER'!$F$17:$V$86, 14, FALSE)</f>
        <v>45869</v>
      </c>
      <c r="M51" s="363" t="str">
        <f>VLOOKUP(D51, 'New SY MASTER'!$F$15:$V$86, 15, FALSE)</f>
        <v>N/A</v>
      </c>
      <c r="N51" s="363" t="str">
        <f>VLOOKUP(D51, 'New SY MASTER'!$F$15:$V$86, 16, FALSE)</f>
        <v>Until the Day the Collection Closes</v>
      </c>
      <c r="O51" s="363" t="str">
        <f>VLOOKUP(D51, 'New SY MASTER'!$F$15:$V$86, 17, FALSE)</f>
        <v>N/A</v>
      </c>
    </row>
    <row r="52" spans="1:15" ht="31.2" x14ac:dyDescent="0.3">
      <c r="A52" s="82" t="s">
        <v>62</v>
      </c>
      <c r="B52" s="82" t="s">
        <v>17</v>
      </c>
      <c r="C52" s="82" t="str">
        <f t="shared" si="8"/>
        <v>SY 24 - 25</v>
      </c>
      <c r="D52" s="82" t="s">
        <v>80</v>
      </c>
      <c r="E52" s="84" t="str">
        <f>VLOOKUP(D52, 'New SY MASTER'!$F$15:$V$86, 3, FALSE)</f>
        <v>Professional Staff Vacancy</v>
      </c>
      <c r="F52" s="82">
        <f>VLOOKUP(D52, 'New SY MASTER'!$F$15:$V$86, 4, FALSE)</f>
        <v>2024</v>
      </c>
      <c r="G52" s="82">
        <f>VLOOKUP(D52, 'New SY MASTER'!$F$15:$V$86, 5, FALSE)</f>
        <v>2025</v>
      </c>
      <c r="H52" s="82" t="str">
        <f>VLOOKUP(D52, 'New SY MASTER'!$F$15:$V$86, 7, FALSE)</f>
        <v>District Fact reporting data 6/27/2025</v>
      </c>
      <c r="I52" s="82" t="str">
        <f>VLOOKUP(D52, 'New SY MASTER'!$F$15:$V$86, 8, FALSE)</f>
        <v>Required</v>
      </c>
      <c r="J52" s="82" t="str">
        <f>VLOOKUP(D52, 'New SY MASTER'!$F$15:$V$86, 9, FALSE)</f>
        <v>Required for all LEA's that report C1 Staff</v>
      </c>
      <c r="K52" s="83">
        <f>VLOOKUP(D52, 'New SY MASTER'!$F$16:$V$86, 13, FALSE)</f>
        <v>45835</v>
      </c>
      <c r="L52" s="83">
        <f>VLOOKUP(D52, 'New SY MASTER'!$F$17:$V$86, 14, FALSE)</f>
        <v>45869</v>
      </c>
      <c r="M52" s="83" t="str">
        <f>VLOOKUP(D52, 'New SY MASTER'!$F$15:$V$86, 15, FALSE)</f>
        <v xml:space="preserve"> N/A</v>
      </c>
      <c r="N52" s="83" t="str">
        <f>VLOOKUP(D52, 'New SY MASTER'!$F$15:$V$86, 16, FALSE)</f>
        <v>Until the Day the Collection Closes</v>
      </c>
      <c r="O52" s="83">
        <f>VLOOKUP(D52, 'New SY MASTER'!$F$15:$V$86, 17, FALSE)</f>
        <v>45884</v>
      </c>
    </row>
    <row r="53" spans="1:15" ht="109.2" x14ac:dyDescent="0.3">
      <c r="A53" s="82" t="s">
        <v>62</v>
      </c>
      <c r="B53" s="82" t="s">
        <v>65</v>
      </c>
      <c r="C53" s="82" t="str">
        <f t="shared" si="8"/>
        <v>SY 24 - 25</v>
      </c>
      <c r="D53" s="82" t="s">
        <v>81</v>
      </c>
      <c r="E53" s="84" t="str">
        <f>VLOOKUP(D53, 'New SY MASTER'!$F$15:$V$86, 3, FALSE)</f>
        <v>Safe Schools - Fire &amp; Security Drills</v>
      </c>
      <c r="F53" s="82">
        <f>VLOOKUP(D53, 'New SY MASTER'!$F$15:$V$86, 4, FALSE)</f>
        <v>2024</v>
      </c>
      <c r="G53" s="82">
        <f>VLOOKUP(D53, 'New SY MASTER'!$F$15:$V$86, 5, FALSE)</f>
        <v>2025</v>
      </c>
      <c r="H53" s="82" t="str">
        <f>VLOOKUP(D53, 'New SY MASTER'!$F$15:$V$86, 7, FALSE)</f>
        <v>Location Fact</v>
      </c>
      <c r="I53" s="82" t="str">
        <f>VLOOKUP(D53, 'New SY MASTER'!$F$15:$V$86, 8, FALSE)</f>
        <v>Required</v>
      </c>
      <c r="J53" s="82" t="str">
        <f>VLOOKUP(D53, 'New SY MASTER'!$F$15:$V$86, 9, FALSE)</f>
        <v>Fire Drills and Security Drills must be reported by 7/29.
However, the Bus Evacuation Drill ACS and Security Drill Certification must be submitted by 4/10 .
ACS submitted through the FRCPP</v>
      </c>
      <c r="K53" s="83" t="str">
        <f>VLOOKUP(D53, 'New SY MASTER'!$F$16:$V$86, 13, FALSE)</f>
        <v>Open Through</v>
      </c>
      <c r="L53" s="83">
        <f>VLOOKUP(D53, 'New SY MASTER'!$F$17:$V$86, 14, FALSE)</f>
        <v>45869</v>
      </c>
      <c r="M53" s="83" t="str">
        <f>VLOOKUP(D53, 'New SY MASTER'!$F$15:$V$86, 15, FALSE)</f>
        <v>N/A</v>
      </c>
      <c r="N53" s="83" t="str">
        <f>VLOOKUP(D53, 'New SY MASTER'!$F$15:$V$86, 16, FALSE)</f>
        <v>Until the Day the Collection Closes</v>
      </c>
      <c r="O53" s="83">
        <f>VLOOKUP(D53, 'New SY MASTER'!$F$15:$V$86, 17, FALSE)</f>
        <v>45869</v>
      </c>
    </row>
    <row r="54" spans="1:15" ht="218.4" x14ac:dyDescent="0.3">
      <c r="A54" s="82" t="s">
        <v>62</v>
      </c>
      <c r="B54" s="82" t="s">
        <v>65</v>
      </c>
      <c r="C54" s="82" t="str">
        <f t="shared" si="8"/>
        <v>SY 24 - 25</v>
      </c>
      <c r="D54" s="82" t="s">
        <v>82</v>
      </c>
      <c r="E54" s="82" t="str">
        <f>VLOOKUP(D54, 'New SY MASTER'!$F$15:$V$86, 3, FALSE)</f>
        <v>Safe Schools</v>
      </c>
      <c r="F54" s="82">
        <f>VLOOKUP(D54, 'New SY MASTER'!$F$15:$V$86, 4, FALSE)</f>
        <v>2024</v>
      </c>
      <c r="G54" s="82">
        <f>VLOOKUP(D54, 'New SY MASTER'!$F$15:$V$86, 5, FALSE)</f>
        <v>2025</v>
      </c>
      <c r="H54" s="82" t="str">
        <f>VLOOKUP(D54, 'New SY MASTER'!$F$15:$V$86, 7, FALSE)</f>
        <v>District Fact
Incident
Incident Offender
Incident Offender Disciplinary Action
Incident Offender Infraction
Incident Offender Infraction Weapon
Incident Offender Parent Involvement
Incident Victim
Person
Location Fact
Staff (School Security Personnel Only)
Staff Snapshot (School Security Personnel Only)
Staff Assignment (9998 Only)
Staff Development Fact</v>
      </c>
      <c r="I54" s="82" t="str">
        <f>VLOOKUP(D54, 'New SY MASTER'!$F$15:$V$86, 8, FALSE)</f>
        <v>Required</v>
      </c>
      <c r="J54" s="82" t="str">
        <f>VLOOKUP(D54, 'New SY MASTER'!$F$15:$V$86, 9, FALSE)</f>
        <v>ACS submitted through the FRCPP</v>
      </c>
      <c r="K54" s="83" t="str">
        <f>VLOOKUP(D54, 'New SY MASTER'!$F$16:$V$86, 13, FALSE)</f>
        <v>Open Through</v>
      </c>
      <c r="L54" s="83">
        <f>VLOOKUP(D54, 'New SY MASTER'!$F$17:$V$86, 14, FALSE)</f>
        <v>45869</v>
      </c>
      <c r="M54" s="83" t="str">
        <f>VLOOKUP(D54, 'New SY MASTER'!$F$15:$V$86, 15, FALSE)</f>
        <v>N/A</v>
      </c>
      <c r="N54" s="83" t="str">
        <f>VLOOKUP(D54, 'New SY MASTER'!$F$15:$V$86, 16, FALSE)</f>
        <v>Until the Day the Collection Closes</v>
      </c>
      <c r="O54" s="83">
        <f>VLOOKUP(D54, 'New SY MASTER'!$F$15:$V$86, 17, FALSE)</f>
        <v>45869</v>
      </c>
    </row>
    <row r="55" spans="1:15" ht="94.2" thickBot="1" x14ac:dyDescent="0.35">
      <c r="A55" s="85" t="s">
        <v>62</v>
      </c>
      <c r="B55" s="85" t="s">
        <v>65</v>
      </c>
      <c r="C55" s="85" t="str">
        <f t="shared" si="8"/>
        <v>SY 24 - 25</v>
      </c>
      <c r="D55" s="85" t="s">
        <v>83</v>
      </c>
      <c r="E55" s="85" t="str">
        <f>VLOOKUP(D55, 'New SY MASTER'!$F$15:$V$86, 3, FALSE)</f>
        <v>Safe Schools - AED</v>
      </c>
      <c r="F55" s="85">
        <f>VLOOKUP(D55, 'New SY MASTER'!$F$15:$V$86, 4, FALSE)</f>
        <v>2024</v>
      </c>
      <c r="G55" s="85">
        <f>VLOOKUP(D55, 'New SY MASTER'!$F$15:$V$86, 5, FALSE)</f>
        <v>2025</v>
      </c>
      <c r="H55" s="85" t="str">
        <f>VLOOKUP(D55, 'New SY MASTER'!$F$15:$V$86, 7, FALSE)</f>
        <v>Location Fact</v>
      </c>
      <c r="I55" s="85" t="str">
        <f>VLOOKUP(D55, 'New SY MASTER'!$F$15:$V$86, 8, FALSE)</f>
        <v>Required</v>
      </c>
      <c r="J55" s="85" t="str">
        <f>VLOOKUP(D55, 'New SY MASTER'!$F$15:$V$86, 9, FALSE)</f>
        <v>Required for all public schools, APSs and PRRIs receiving AEDs through the program described in Act 35 of 2014, 24 P.S. § 14-1423 Automatic external defibrillators.
ACS submitted through the FRCPP</v>
      </c>
      <c r="K55" s="86" t="str">
        <f>VLOOKUP(D55, 'New SY MASTER'!$F$16:$V$86, 13, FALSE)</f>
        <v>Open Through</v>
      </c>
      <c r="L55" s="86">
        <f>VLOOKUP(D55, 'New SY MASTER'!$F$17:$V$86, 14, FALSE)</f>
        <v>45869</v>
      </c>
      <c r="M55" s="86" t="str">
        <f>VLOOKUP(D55, 'New SY MASTER'!$F$15:$V$86, 15, FALSE)</f>
        <v>N/A</v>
      </c>
      <c r="N55" s="86" t="str">
        <f>VLOOKUP(D55, 'New SY MASTER'!$F$15:$V$86, 16, FALSE)</f>
        <v>Until the Day the Collection Closes</v>
      </c>
      <c r="O55" s="87" t="str">
        <f>VLOOKUP(D55, 'New SY MASTER'!$F$15:$V$86, 17, FALSE)</f>
        <v>On the Safe Schools ACS</v>
      </c>
    </row>
    <row r="56" spans="1:15" ht="15" thickTop="1" x14ac:dyDescent="0.3">
      <c r="D56" s="45"/>
      <c r="E56" s="45"/>
      <c r="F56" s="48"/>
      <c r="J56" s="60"/>
      <c r="K56" s="60"/>
      <c r="L56" s="60"/>
      <c r="M56" s="57"/>
      <c r="N56" s="60"/>
      <c r="O56" s="61"/>
    </row>
    <row r="90" spans="1:17" s="48" customFormat="1" x14ac:dyDescent="0.3">
      <c r="A90" s="56"/>
      <c r="B90" s="56"/>
      <c r="C90" s="56"/>
      <c r="D90" s="46"/>
      <c r="E90" s="46"/>
      <c r="G90" s="46"/>
      <c r="H90" s="46"/>
      <c r="I90" s="46"/>
      <c r="J90" s="47"/>
      <c r="K90" s="47"/>
      <c r="L90" s="57"/>
      <c r="M90" s="57"/>
      <c r="O90" s="44"/>
      <c r="P90" s="42"/>
      <c r="Q90" s="42"/>
    </row>
  </sheetData>
  <mergeCells count="17">
    <mergeCell ref="A5:O5"/>
    <mergeCell ref="A6:O6"/>
    <mergeCell ref="A27:O27"/>
    <mergeCell ref="L7:M7"/>
    <mergeCell ref="N7:O7"/>
    <mergeCell ref="E8:F8"/>
    <mergeCell ref="E7:F7"/>
    <mergeCell ref="D10:D11"/>
    <mergeCell ref="E10:E11"/>
    <mergeCell ref="F10:F11"/>
    <mergeCell ref="G10:G11"/>
    <mergeCell ref="A7:D9"/>
    <mergeCell ref="A36:O36"/>
    <mergeCell ref="H10:H11"/>
    <mergeCell ref="I10:I11"/>
    <mergeCell ref="J10:J11"/>
    <mergeCell ref="A10:C10"/>
  </mergeCells>
  <phoneticPr fontId="32" type="noConversion"/>
  <conditionalFormatting sqref="D1:D1048576">
    <cfRule type="duplicateValues" dxfId="2" priority="1"/>
  </conditionalFormatting>
  <printOptions gridLines="1"/>
  <pageMargins left="0.25" right="0.25" top="0.75" bottom="0.75" header="0.3" footer="0.3"/>
  <pageSetup paperSize="5" scale="37" fitToHeight="0" orientation="landscape" r:id="rId1"/>
  <headerFooter>
    <oddFooter>&amp;C&amp;P of &amp;N&amp;RDate Printed -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BDB5-2436-4734-9B3C-C79A812035AD}">
  <sheetPr>
    <tabColor rgb="FFFF0000"/>
    <pageSetUpPr fitToPage="1"/>
  </sheetPr>
  <dimension ref="A1:W116"/>
  <sheetViews>
    <sheetView topLeftCell="E1" zoomScale="80" zoomScaleNormal="80" zoomScaleSheetLayoutView="80" zoomScalePageLayoutView="75" workbookViewId="0">
      <pane ySplit="12" topLeftCell="A67" activePane="bottomLeft" state="frozen"/>
      <selection pane="bottomLeft" activeCell="E70" sqref="E70"/>
    </sheetView>
  </sheetViews>
  <sheetFormatPr defaultColWidth="8.88671875" defaultRowHeight="14.4" x14ac:dyDescent="0.3"/>
  <cols>
    <col min="1" max="1" width="24" style="45" bestFit="1" customWidth="1"/>
    <col min="2" max="2" width="19.33203125" style="45" bestFit="1" customWidth="1"/>
    <col min="3" max="4" width="16.6640625" style="45" customWidth="1"/>
    <col min="5" max="5" width="34.88671875" style="46" bestFit="1" customWidth="1"/>
    <col min="6" max="6" width="34.88671875" style="46" customWidth="1"/>
    <col min="7" max="7" width="41" style="46" bestFit="1" customWidth="1"/>
    <col min="8" max="8" width="24.44140625" style="46" customWidth="1"/>
    <col min="9" max="10" width="26.6640625" style="46" customWidth="1"/>
    <col min="11" max="11" width="32.6640625" style="46" customWidth="1"/>
    <col min="12" max="12" width="29.33203125" style="46" customWidth="1"/>
    <col min="13" max="15" width="43.33203125" style="47" customWidth="1"/>
    <col min="16" max="16" width="27.88671875" style="47" customWidth="1"/>
    <col min="17" max="17" width="17.33203125" style="47" customWidth="1"/>
    <col min="18" max="18" width="20.44140625" style="45" customWidth="1"/>
    <col min="19" max="19" width="27.5546875" style="45" customWidth="1"/>
    <col min="20" max="20" width="31.6640625" style="48" customWidth="1"/>
    <col min="21" max="21" width="21" style="44" customWidth="1"/>
    <col min="22" max="22" width="34.88671875" style="46" bestFit="1" customWidth="1"/>
    <col min="23" max="16384" width="8.88671875" style="42"/>
  </cols>
  <sheetData>
    <row r="1" spans="1:22" s="268" customFormat="1" ht="25.2" customHeight="1" x14ac:dyDescent="0.3">
      <c r="A1" s="296" t="s">
        <v>0</v>
      </c>
      <c r="B1" s="297">
        <v>2023</v>
      </c>
      <c r="D1" s="589" t="s">
        <v>429</v>
      </c>
      <c r="E1" s="589"/>
      <c r="F1" s="589"/>
      <c r="G1" s="589"/>
      <c r="H1" s="589"/>
      <c r="I1" s="589"/>
      <c r="J1" s="589"/>
      <c r="K1" s="390"/>
      <c r="L1" s="356" t="s">
        <v>430</v>
      </c>
      <c r="M1" s="356" t="s">
        <v>431</v>
      </c>
      <c r="N1" s="356" t="s">
        <v>432</v>
      </c>
      <c r="O1" s="269"/>
      <c r="P1" s="269"/>
      <c r="Q1" s="269"/>
      <c r="R1" s="390"/>
      <c r="S1" s="270"/>
    </row>
    <row r="2" spans="1:22" s="268" customFormat="1" ht="42" x14ac:dyDescent="0.3">
      <c r="A2" s="296" t="s">
        <v>1</v>
      </c>
      <c r="B2" s="297">
        <v>2024</v>
      </c>
      <c r="D2" s="589"/>
      <c r="E2" s="589"/>
      <c r="F2" s="589"/>
      <c r="G2" s="589"/>
      <c r="H2" s="589"/>
      <c r="I2" s="589"/>
      <c r="J2" s="589"/>
      <c r="K2" s="390"/>
      <c r="L2" s="296">
        <v>2023</v>
      </c>
      <c r="M2" s="296">
        <v>2024</v>
      </c>
      <c r="N2" s="296">
        <v>2</v>
      </c>
      <c r="O2" s="269"/>
      <c r="P2" s="269"/>
      <c r="Q2" s="269"/>
      <c r="R2" s="390"/>
      <c r="S2" s="270"/>
    </row>
    <row r="3" spans="1:22" s="268" customFormat="1" ht="25.2" customHeight="1" x14ac:dyDescent="0.3">
      <c r="A3" s="296" t="s">
        <v>2</v>
      </c>
      <c r="B3" s="297">
        <v>2025</v>
      </c>
      <c r="K3" s="390"/>
      <c r="L3" s="296">
        <v>2024</v>
      </c>
      <c r="M3" s="296">
        <v>2025</v>
      </c>
      <c r="N3" s="296">
        <v>1</v>
      </c>
      <c r="O3" s="269"/>
      <c r="P3" s="269"/>
      <c r="Q3" s="269"/>
      <c r="R3" s="390"/>
      <c r="S3" s="270"/>
    </row>
    <row r="4" spans="1:22" s="268" customFormat="1" ht="25.2" customHeight="1" x14ac:dyDescent="0.3">
      <c r="A4" s="296" t="s">
        <v>3</v>
      </c>
      <c r="B4" s="297" t="s">
        <v>274</v>
      </c>
      <c r="K4" s="390"/>
      <c r="L4" s="390"/>
      <c r="M4" s="269"/>
      <c r="N4" s="269"/>
      <c r="O4" s="269"/>
      <c r="P4" s="269"/>
      <c r="Q4" s="269"/>
      <c r="R4" s="390"/>
      <c r="S4" s="270"/>
    </row>
    <row r="5" spans="1:22" ht="31.2" customHeight="1" x14ac:dyDescent="0.3">
      <c r="A5" s="590" t="s">
        <v>4</v>
      </c>
      <c r="B5" s="590"/>
      <c r="C5" s="590"/>
      <c r="D5" s="590"/>
      <c r="E5" s="590"/>
      <c r="F5" s="590"/>
      <c r="G5" s="590"/>
      <c r="H5" s="590"/>
      <c r="I5" s="590"/>
      <c r="J5" s="590"/>
      <c r="K5" s="590"/>
      <c r="L5" s="590"/>
      <c r="M5" s="590"/>
      <c r="N5" s="590"/>
      <c r="O5" s="590"/>
      <c r="P5" s="590"/>
      <c r="Q5" s="590"/>
      <c r="R5" s="590"/>
      <c r="S5" s="590"/>
      <c r="T5" s="590"/>
      <c r="U5" s="590"/>
      <c r="V5" s="42"/>
    </row>
    <row r="6" spans="1:22" s="99" customFormat="1" ht="46.95" customHeight="1" x14ac:dyDescent="0.3">
      <c r="A6" s="576" t="s">
        <v>6</v>
      </c>
      <c r="B6" s="577"/>
      <c r="C6" s="577"/>
      <c r="D6" s="577"/>
      <c r="E6" s="578"/>
      <c r="F6" s="570" t="s">
        <v>7</v>
      </c>
      <c r="G6" s="571"/>
      <c r="H6" s="286" t="s">
        <v>8</v>
      </c>
      <c r="I6" s="286" t="s">
        <v>9</v>
      </c>
      <c r="J6" s="286" t="s">
        <v>10</v>
      </c>
      <c r="K6" s="286" t="s">
        <v>11</v>
      </c>
      <c r="L6" s="286" t="s">
        <v>12</v>
      </c>
      <c r="M6" s="568" t="s">
        <v>13</v>
      </c>
      <c r="N6" s="569"/>
      <c r="O6" s="591"/>
      <c r="P6" s="592"/>
      <c r="Q6" s="592"/>
      <c r="R6" s="592"/>
      <c r="S6" s="592"/>
      <c r="T6" s="592"/>
      <c r="U6" s="593"/>
    </row>
    <row r="7" spans="1:22" s="99" customFormat="1" ht="21" customHeight="1" x14ac:dyDescent="0.3">
      <c r="A7" s="579"/>
      <c r="B7" s="580"/>
      <c r="C7" s="580"/>
      <c r="D7" s="580"/>
      <c r="E7" s="581"/>
      <c r="F7" s="570" t="s">
        <v>12</v>
      </c>
      <c r="G7" s="571"/>
      <c r="H7" s="283" t="s">
        <v>14</v>
      </c>
      <c r="I7" s="283" t="s">
        <v>15</v>
      </c>
      <c r="J7" s="283" t="s">
        <v>16</v>
      </c>
      <c r="K7" s="283" t="s">
        <v>17</v>
      </c>
      <c r="L7" s="283" t="s">
        <v>18</v>
      </c>
      <c r="M7" s="283" t="s">
        <v>19</v>
      </c>
      <c r="N7" s="283">
        <f>B2</f>
        <v>2024</v>
      </c>
      <c r="O7" s="572"/>
      <c r="P7" s="573"/>
      <c r="Q7" s="573"/>
      <c r="R7" s="573"/>
      <c r="S7" s="573"/>
      <c r="T7" s="573"/>
      <c r="U7" s="594"/>
    </row>
    <row r="8" spans="1:22" s="99" customFormat="1" ht="21" customHeight="1" x14ac:dyDescent="0.3">
      <c r="A8" s="582"/>
      <c r="B8" s="583"/>
      <c r="C8" s="583"/>
      <c r="D8" s="583"/>
      <c r="E8" s="584"/>
      <c r="F8" s="287" t="s">
        <v>18</v>
      </c>
      <c r="G8" s="283">
        <f>B2</f>
        <v>2024</v>
      </c>
      <c r="H8" s="283">
        <f>B2</f>
        <v>2024</v>
      </c>
      <c r="I8" s="283">
        <f>B2</f>
        <v>2024</v>
      </c>
      <c r="J8" s="283">
        <f>B3</f>
        <v>2025</v>
      </c>
      <c r="K8" s="283">
        <f>B3</f>
        <v>2025</v>
      </c>
      <c r="L8" s="283">
        <f>B3</f>
        <v>2025</v>
      </c>
      <c r="M8" s="283" t="s">
        <v>20</v>
      </c>
      <c r="N8" s="283">
        <f>B3</f>
        <v>2025</v>
      </c>
      <c r="O8" s="574"/>
      <c r="P8" s="575"/>
      <c r="Q8" s="575"/>
      <c r="R8" s="575"/>
      <c r="S8" s="575"/>
      <c r="T8" s="575"/>
      <c r="U8" s="595"/>
    </row>
    <row r="9" spans="1:22" s="99" customFormat="1" ht="21" customHeight="1" x14ac:dyDescent="0.3">
      <c r="A9" s="564" t="s">
        <v>275</v>
      </c>
      <c r="B9" s="565"/>
      <c r="C9" s="565"/>
      <c r="D9" s="565"/>
      <c r="E9" s="314">
        <v>1</v>
      </c>
      <c r="F9" s="314">
        <v>2</v>
      </c>
      <c r="G9" s="315">
        <v>3</v>
      </c>
      <c r="H9" s="315">
        <v>4</v>
      </c>
      <c r="I9" s="315">
        <v>5</v>
      </c>
      <c r="J9" s="314">
        <v>6</v>
      </c>
      <c r="K9" s="314">
        <v>7</v>
      </c>
      <c r="L9" s="315">
        <v>8</v>
      </c>
      <c r="M9" s="315">
        <v>9</v>
      </c>
      <c r="N9" s="315">
        <v>10</v>
      </c>
      <c r="O9" s="314">
        <v>11</v>
      </c>
      <c r="P9" s="314">
        <v>12</v>
      </c>
      <c r="Q9" s="315">
        <v>13</v>
      </c>
      <c r="R9" s="315">
        <v>14</v>
      </c>
      <c r="S9" s="315">
        <v>15</v>
      </c>
      <c r="T9" s="314">
        <v>16</v>
      </c>
      <c r="U9" s="314">
        <v>17</v>
      </c>
      <c r="V9" s="314" t="s">
        <v>276</v>
      </c>
    </row>
    <row r="10" spans="1:22" s="99" customFormat="1" ht="21" customHeight="1" x14ac:dyDescent="0.3">
      <c r="A10" s="564" t="s">
        <v>433</v>
      </c>
      <c r="B10" s="565"/>
      <c r="C10" s="565"/>
      <c r="D10" s="565"/>
      <c r="E10" s="314" t="s">
        <v>276</v>
      </c>
      <c r="F10" s="314">
        <v>1</v>
      </c>
      <c r="G10" s="315">
        <v>2</v>
      </c>
      <c r="H10" s="315">
        <v>3</v>
      </c>
      <c r="I10" s="315">
        <v>4</v>
      </c>
      <c r="J10" s="314">
        <v>5</v>
      </c>
      <c r="K10" s="314">
        <v>6</v>
      </c>
      <c r="L10" s="315">
        <v>7</v>
      </c>
      <c r="M10" s="315">
        <v>8</v>
      </c>
      <c r="N10" s="315">
        <v>9</v>
      </c>
      <c r="O10" s="314">
        <v>10</v>
      </c>
      <c r="P10" s="314">
        <v>11</v>
      </c>
      <c r="Q10" s="315">
        <v>12</v>
      </c>
      <c r="R10" s="315">
        <v>13</v>
      </c>
      <c r="S10" s="315">
        <v>14</v>
      </c>
      <c r="T10" s="314">
        <v>15</v>
      </c>
      <c r="U10" s="314">
        <v>16</v>
      </c>
      <c r="V10" s="314">
        <v>17</v>
      </c>
    </row>
    <row r="11" spans="1:22" ht="36" x14ac:dyDescent="0.3">
      <c r="A11" s="585" t="s">
        <v>21</v>
      </c>
      <c r="B11" s="586"/>
      <c r="C11" s="587"/>
      <c r="D11" s="566" t="s">
        <v>278</v>
      </c>
      <c r="E11" s="566" t="s">
        <v>22</v>
      </c>
      <c r="F11" s="566" t="s">
        <v>85</v>
      </c>
      <c r="G11" s="566" t="s">
        <v>23</v>
      </c>
      <c r="H11" s="566" t="s">
        <v>24</v>
      </c>
      <c r="I11" s="566" t="s">
        <v>25</v>
      </c>
      <c r="J11" s="566" t="s">
        <v>86</v>
      </c>
      <c r="K11" s="566" t="s">
        <v>26</v>
      </c>
      <c r="L11" s="566" t="s">
        <v>27</v>
      </c>
      <c r="M11" s="566" t="s">
        <v>28</v>
      </c>
      <c r="N11" s="566" t="s">
        <v>279</v>
      </c>
      <c r="O11" s="566" t="s">
        <v>88</v>
      </c>
      <c r="P11" s="566" t="s">
        <v>89</v>
      </c>
      <c r="Q11" s="387" t="s">
        <v>29</v>
      </c>
      <c r="R11" s="387" t="s">
        <v>30</v>
      </c>
      <c r="S11" s="387" t="s">
        <v>31</v>
      </c>
      <c r="T11" s="387" t="s">
        <v>32</v>
      </c>
      <c r="U11" s="387" t="s">
        <v>33</v>
      </c>
      <c r="V11" s="566" t="s">
        <v>22</v>
      </c>
    </row>
    <row r="12" spans="1:22" ht="18.600000000000001" thickBot="1" x14ac:dyDescent="0.35">
      <c r="A12" s="389" t="s">
        <v>34</v>
      </c>
      <c r="B12" s="389" t="s">
        <v>35</v>
      </c>
      <c r="C12" s="389" t="s">
        <v>36</v>
      </c>
      <c r="D12" s="588"/>
      <c r="E12" s="588"/>
      <c r="F12" s="588"/>
      <c r="G12" s="588"/>
      <c r="H12" s="588"/>
      <c r="I12" s="588"/>
      <c r="J12" s="588"/>
      <c r="K12" s="588"/>
      <c r="L12" s="588"/>
      <c r="M12" s="588"/>
      <c r="N12" s="588"/>
      <c r="O12" s="588"/>
      <c r="P12" s="588"/>
      <c r="Q12" s="389" t="str">
        <f>$B$4</f>
        <v>SY 24 - 25</v>
      </c>
      <c r="R12" s="389" t="str">
        <f>$B$4</f>
        <v>SY 24 - 25</v>
      </c>
      <c r="S12" s="389" t="str">
        <f>$B$4</f>
        <v>SY 24 - 25</v>
      </c>
      <c r="T12" s="389" t="str">
        <f>$B$4</f>
        <v>SY 24 - 25</v>
      </c>
      <c r="U12" s="389" t="str">
        <f>$B$4</f>
        <v>SY 24 - 25</v>
      </c>
      <c r="V12" s="588"/>
    </row>
    <row r="13" spans="1:22" ht="63" thickTop="1" x14ac:dyDescent="0.3">
      <c r="A13" s="221" t="s">
        <v>62</v>
      </c>
      <c r="B13" s="305" t="s">
        <v>90</v>
      </c>
      <c r="C13" s="305" t="str">
        <f>'Prior SY Master'!$B$4</f>
        <v>SY 24 - 25</v>
      </c>
      <c r="D13" s="107" t="s">
        <v>148</v>
      </c>
      <c r="E13" s="107" t="s">
        <v>170</v>
      </c>
      <c r="F13" s="107" t="s">
        <v>92</v>
      </c>
      <c r="G13" s="290" t="s">
        <v>276</v>
      </c>
      <c r="H13" s="309">
        <f>$B$2</f>
        <v>2024</v>
      </c>
      <c r="I13" s="309">
        <f>$B$3</f>
        <v>2025</v>
      </c>
      <c r="J13" s="107" t="s">
        <v>271</v>
      </c>
      <c r="K13" s="290" t="s">
        <v>276</v>
      </c>
      <c r="L13" s="107" t="s">
        <v>287</v>
      </c>
      <c r="M13" s="108" t="s">
        <v>434</v>
      </c>
      <c r="N13" s="344">
        <v>45204</v>
      </c>
      <c r="O13" s="344">
        <v>45204</v>
      </c>
      <c r="P13" s="106">
        <v>45204</v>
      </c>
      <c r="Q13" s="348" t="s">
        <v>276</v>
      </c>
      <c r="R13" s="348" t="s">
        <v>276</v>
      </c>
      <c r="S13" s="290" t="s">
        <v>276</v>
      </c>
      <c r="T13" s="290" t="s">
        <v>276</v>
      </c>
      <c r="U13" s="291">
        <v>45209</v>
      </c>
      <c r="V13" s="107" t="str">
        <f>E13</f>
        <v>C6 Student Updates 2023-24</v>
      </c>
    </row>
    <row r="14" spans="1:22" ht="93.6" x14ac:dyDescent="0.3">
      <c r="A14" s="221" t="s">
        <v>62</v>
      </c>
      <c r="B14" s="305" t="s">
        <v>90</v>
      </c>
      <c r="C14" s="305" t="str">
        <f>'Prior SY Master'!$B$4</f>
        <v>SY 24 - 25</v>
      </c>
      <c r="D14" s="107" t="s">
        <v>148</v>
      </c>
      <c r="E14" s="107" t="s">
        <v>264</v>
      </c>
      <c r="F14" s="107" t="s">
        <v>91</v>
      </c>
      <c r="G14" s="288" t="s">
        <v>276</v>
      </c>
      <c r="H14" s="310">
        <f t="shared" ref="H14:H42" si="0">$B$2</f>
        <v>2024</v>
      </c>
      <c r="I14" s="310">
        <f t="shared" ref="I14:I42" si="1">$B$3</f>
        <v>2025</v>
      </c>
      <c r="J14" s="107" t="s">
        <v>283</v>
      </c>
      <c r="K14" s="288" t="s">
        <v>276</v>
      </c>
      <c r="L14" s="107" t="s">
        <v>284</v>
      </c>
      <c r="M14" s="107" t="s">
        <v>435</v>
      </c>
      <c r="N14" s="345" t="s">
        <v>141</v>
      </c>
      <c r="O14" s="344">
        <v>45204</v>
      </c>
      <c r="P14" s="300" t="s">
        <v>141</v>
      </c>
      <c r="Q14" s="349" t="s">
        <v>276</v>
      </c>
      <c r="R14" s="349" t="s">
        <v>276</v>
      </c>
      <c r="S14" s="288" t="s">
        <v>276</v>
      </c>
      <c r="T14" s="288" t="s">
        <v>276</v>
      </c>
      <c r="U14" s="289" t="s">
        <v>141</v>
      </c>
      <c r="V14" s="107" t="str">
        <f t="shared" ref="V14:V77" si="2">E14</f>
        <v>C6 Staff Updates 2023-24
C6 Student Updates 2023-24</v>
      </c>
    </row>
    <row r="15" spans="1:22" ht="124.8" x14ac:dyDescent="0.3">
      <c r="A15" s="221" t="s">
        <v>62</v>
      </c>
      <c r="B15" s="305" t="s">
        <v>90</v>
      </c>
      <c r="C15" s="305" t="str">
        <f>'Prior SY Master'!$B$4</f>
        <v>SY 24 - 25</v>
      </c>
      <c r="D15" s="107" t="s">
        <v>148</v>
      </c>
      <c r="E15" s="107" t="s">
        <v>436</v>
      </c>
      <c r="F15" s="107" t="s">
        <v>151</v>
      </c>
      <c r="G15" s="288" t="s">
        <v>276</v>
      </c>
      <c r="H15" s="310">
        <f t="shared" si="0"/>
        <v>2024</v>
      </c>
      <c r="I15" s="310">
        <f t="shared" si="1"/>
        <v>2025</v>
      </c>
      <c r="J15" s="107" t="s">
        <v>290</v>
      </c>
      <c r="K15" s="288" t="s">
        <v>276</v>
      </c>
      <c r="L15" s="107" t="s">
        <v>284</v>
      </c>
      <c r="M15" s="107" t="s">
        <v>437</v>
      </c>
      <c r="N15" s="345" t="s">
        <v>141</v>
      </c>
      <c r="O15" s="344">
        <v>45239</v>
      </c>
      <c r="P15" s="300" t="s">
        <v>141</v>
      </c>
      <c r="Q15" s="349" t="s">
        <v>276</v>
      </c>
      <c r="R15" s="349" t="s">
        <v>276</v>
      </c>
      <c r="S15" s="288" t="s">
        <v>276</v>
      </c>
      <c r="T15" s="288" t="s">
        <v>276</v>
      </c>
      <c r="U15" s="289" t="s">
        <v>141</v>
      </c>
      <c r="V15" s="107" t="str">
        <f t="shared" si="2"/>
        <v>C6 Student Updates 2023-24
C6 Staff Updates 2023-24</v>
      </c>
    </row>
    <row r="16" spans="1:22" ht="62.4" x14ac:dyDescent="0.3">
      <c r="A16" s="221" t="s">
        <v>62</v>
      </c>
      <c r="B16" s="305" t="s">
        <v>90</v>
      </c>
      <c r="C16" s="305" t="str">
        <f>'Prior SY Master'!$B$4</f>
        <v>SY 24 - 25</v>
      </c>
      <c r="D16" s="107" t="s">
        <v>148</v>
      </c>
      <c r="E16" s="107" t="s">
        <v>170</v>
      </c>
      <c r="F16" s="107" t="s">
        <v>93</v>
      </c>
      <c r="G16" s="288" t="s">
        <v>276</v>
      </c>
      <c r="H16" s="310">
        <f t="shared" si="0"/>
        <v>2024</v>
      </c>
      <c r="I16" s="310">
        <f t="shared" si="1"/>
        <v>2025</v>
      </c>
      <c r="J16" s="107" t="s">
        <v>271</v>
      </c>
      <c r="K16" s="288" t="s">
        <v>276</v>
      </c>
      <c r="L16" s="107" t="s">
        <v>134</v>
      </c>
      <c r="M16" s="107" t="s">
        <v>437</v>
      </c>
      <c r="N16" s="344">
        <v>45239</v>
      </c>
      <c r="O16" s="344">
        <v>45239</v>
      </c>
      <c r="P16" s="106">
        <v>45239</v>
      </c>
      <c r="Q16" s="349" t="s">
        <v>276</v>
      </c>
      <c r="R16" s="349" t="s">
        <v>276</v>
      </c>
      <c r="S16" s="288" t="s">
        <v>276</v>
      </c>
      <c r="T16" s="288" t="s">
        <v>276</v>
      </c>
      <c r="U16" s="289" t="s">
        <v>141</v>
      </c>
      <c r="V16" s="107" t="str">
        <f t="shared" si="2"/>
        <v>C6 Student Updates 2023-24</v>
      </c>
    </row>
    <row r="17" spans="1:22" ht="109.2" x14ac:dyDescent="0.3">
      <c r="A17" s="221" t="s">
        <v>62</v>
      </c>
      <c r="B17" s="305" t="s">
        <v>90</v>
      </c>
      <c r="C17" s="305" t="str">
        <f>'Prior SY Master'!$B$4</f>
        <v>SY 24 - 25</v>
      </c>
      <c r="D17" s="107" t="s">
        <v>148</v>
      </c>
      <c r="E17" s="107" t="s">
        <v>438</v>
      </c>
      <c r="F17" s="109" t="s">
        <v>439</v>
      </c>
      <c r="G17" s="288" t="s">
        <v>276</v>
      </c>
      <c r="H17" s="310">
        <f t="shared" si="0"/>
        <v>2024</v>
      </c>
      <c r="I17" s="310">
        <f t="shared" si="1"/>
        <v>2025</v>
      </c>
      <c r="J17" s="109" t="s">
        <v>294</v>
      </c>
      <c r="K17" s="288" t="s">
        <v>276</v>
      </c>
      <c r="L17" s="109" t="s">
        <v>284</v>
      </c>
      <c r="M17" s="107" t="s">
        <v>440</v>
      </c>
      <c r="N17" s="345" t="s">
        <v>141</v>
      </c>
      <c r="O17" s="344">
        <v>45309</v>
      </c>
      <c r="P17" s="300" t="s">
        <v>141</v>
      </c>
      <c r="Q17" s="349" t="s">
        <v>276</v>
      </c>
      <c r="R17" s="349" t="s">
        <v>276</v>
      </c>
      <c r="S17" s="288" t="s">
        <v>276</v>
      </c>
      <c r="T17" s="288" t="s">
        <v>276</v>
      </c>
      <c r="U17" s="289" t="s">
        <v>141</v>
      </c>
      <c r="V17" s="107" t="str">
        <f t="shared" si="2"/>
        <v>C6 Staff Updates 2023-24</v>
      </c>
    </row>
    <row r="18" spans="1:22" ht="62.4" x14ac:dyDescent="0.3">
      <c r="A18" s="221" t="s">
        <v>62</v>
      </c>
      <c r="B18" s="305" t="s">
        <v>90</v>
      </c>
      <c r="C18" s="305" t="str">
        <f>'Prior SY Master'!$B$4</f>
        <v>SY 24 - 25</v>
      </c>
      <c r="D18" s="107" t="s">
        <v>148</v>
      </c>
      <c r="E18" s="107" t="s">
        <v>170</v>
      </c>
      <c r="F18" s="107" t="s">
        <v>94</v>
      </c>
      <c r="G18" s="288" t="s">
        <v>276</v>
      </c>
      <c r="H18" s="310">
        <f t="shared" si="0"/>
        <v>2024</v>
      </c>
      <c r="I18" s="310">
        <f t="shared" si="1"/>
        <v>2025</v>
      </c>
      <c r="J18" s="107" t="s">
        <v>271</v>
      </c>
      <c r="K18" s="288" t="s">
        <v>276</v>
      </c>
      <c r="L18" s="107" t="s">
        <v>295</v>
      </c>
      <c r="M18" s="107" t="s">
        <v>440</v>
      </c>
      <c r="N18" s="344" t="s">
        <v>187</v>
      </c>
      <c r="O18" s="344">
        <v>45309</v>
      </c>
      <c r="P18" s="106" t="s">
        <v>187</v>
      </c>
      <c r="Q18" s="349" t="s">
        <v>276</v>
      </c>
      <c r="R18" s="349" t="s">
        <v>276</v>
      </c>
      <c r="S18" s="288" t="s">
        <v>276</v>
      </c>
      <c r="T18" s="288" t="s">
        <v>276</v>
      </c>
      <c r="U18" s="289">
        <v>45315</v>
      </c>
      <c r="V18" s="107" t="str">
        <f t="shared" si="2"/>
        <v>C6 Student Updates 2023-24</v>
      </c>
    </row>
    <row r="19" spans="1:22" ht="62.4" x14ac:dyDescent="0.3">
      <c r="A19" s="221" t="s">
        <v>62</v>
      </c>
      <c r="B19" s="305" t="s">
        <v>90</v>
      </c>
      <c r="C19" s="305" t="str">
        <f>'Prior SY Master'!$B$4</f>
        <v>SY 24 - 25</v>
      </c>
      <c r="D19" s="107" t="s">
        <v>148</v>
      </c>
      <c r="E19" s="109" t="s">
        <v>170</v>
      </c>
      <c r="F19" s="109" t="s">
        <v>95</v>
      </c>
      <c r="G19" s="288" t="s">
        <v>276</v>
      </c>
      <c r="H19" s="310">
        <f t="shared" si="0"/>
        <v>2024</v>
      </c>
      <c r="I19" s="310">
        <f t="shared" si="1"/>
        <v>2025</v>
      </c>
      <c r="J19" s="107" t="s">
        <v>271</v>
      </c>
      <c r="K19" s="288" t="s">
        <v>276</v>
      </c>
      <c r="L19" s="107" t="s">
        <v>296</v>
      </c>
      <c r="M19" s="107" t="s">
        <v>440</v>
      </c>
      <c r="N19" s="344" t="s">
        <v>187</v>
      </c>
      <c r="O19" s="344">
        <v>45309</v>
      </c>
      <c r="P19" s="106" t="s">
        <v>187</v>
      </c>
      <c r="Q19" s="349" t="s">
        <v>276</v>
      </c>
      <c r="R19" s="349" t="s">
        <v>276</v>
      </c>
      <c r="S19" s="288" t="s">
        <v>276</v>
      </c>
      <c r="T19" s="288" t="s">
        <v>276</v>
      </c>
      <c r="U19" s="289" t="s">
        <v>141</v>
      </c>
      <c r="V19" s="107" t="str">
        <f t="shared" si="2"/>
        <v>C6 Student Updates 2023-24</v>
      </c>
    </row>
    <row r="20" spans="1:22" ht="62.4" x14ac:dyDescent="0.3">
      <c r="A20" s="221" t="s">
        <v>62</v>
      </c>
      <c r="B20" s="305" t="s">
        <v>90</v>
      </c>
      <c r="C20" s="305" t="str">
        <f>'Prior SY Master'!$B$4</f>
        <v>SY 24 - 25</v>
      </c>
      <c r="D20" s="107" t="s">
        <v>148</v>
      </c>
      <c r="E20" s="109" t="s">
        <v>170</v>
      </c>
      <c r="F20" s="109" t="s">
        <v>96</v>
      </c>
      <c r="G20" s="288" t="s">
        <v>276</v>
      </c>
      <c r="H20" s="310">
        <f t="shared" si="0"/>
        <v>2024</v>
      </c>
      <c r="I20" s="310">
        <f t="shared" si="1"/>
        <v>2025</v>
      </c>
      <c r="J20" s="107" t="s">
        <v>271</v>
      </c>
      <c r="K20" s="288" t="s">
        <v>276</v>
      </c>
      <c r="L20" s="107" t="s">
        <v>296</v>
      </c>
      <c r="M20" s="107" t="s">
        <v>441</v>
      </c>
      <c r="N20" s="344">
        <v>45309</v>
      </c>
      <c r="O20" s="344">
        <v>45327</v>
      </c>
      <c r="P20" s="106">
        <v>45309</v>
      </c>
      <c r="Q20" s="349" t="s">
        <v>276</v>
      </c>
      <c r="R20" s="349" t="s">
        <v>276</v>
      </c>
      <c r="S20" s="288" t="s">
        <v>276</v>
      </c>
      <c r="T20" s="288" t="s">
        <v>276</v>
      </c>
      <c r="U20" s="289">
        <v>45335</v>
      </c>
      <c r="V20" s="107" t="str">
        <f t="shared" si="2"/>
        <v>C6 Student Updates 2023-24</v>
      </c>
    </row>
    <row r="21" spans="1:22" ht="62.4" x14ac:dyDescent="0.3">
      <c r="A21" s="221" t="s">
        <v>62</v>
      </c>
      <c r="B21" s="305" t="s">
        <v>90</v>
      </c>
      <c r="C21" s="305" t="str">
        <f>'Prior SY Master'!$B$4</f>
        <v>SY 24 - 25</v>
      </c>
      <c r="D21" s="107" t="s">
        <v>148</v>
      </c>
      <c r="E21" s="107" t="s">
        <v>170</v>
      </c>
      <c r="F21" s="107" t="s">
        <v>97</v>
      </c>
      <c r="G21" s="288" t="s">
        <v>276</v>
      </c>
      <c r="H21" s="310">
        <f t="shared" si="0"/>
        <v>2024</v>
      </c>
      <c r="I21" s="310">
        <f t="shared" si="1"/>
        <v>2025</v>
      </c>
      <c r="J21" s="107" t="s">
        <v>271</v>
      </c>
      <c r="K21" s="288" t="s">
        <v>276</v>
      </c>
      <c r="L21" s="107" t="s">
        <v>134</v>
      </c>
      <c r="M21" s="107" t="s">
        <v>441</v>
      </c>
      <c r="N21" s="344">
        <v>45316</v>
      </c>
      <c r="O21" s="344">
        <v>45327</v>
      </c>
      <c r="P21" s="106">
        <v>45316</v>
      </c>
      <c r="Q21" s="349" t="s">
        <v>276</v>
      </c>
      <c r="R21" s="349" t="s">
        <v>276</v>
      </c>
      <c r="S21" s="288" t="s">
        <v>276</v>
      </c>
      <c r="T21" s="288" t="s">
        <v>276</v>
      </c>
      <c r="U21" s="289">
        <v>45335</v>
      </c>
      <c r="V21" s="107" t="str">
        <f t="shared" si="2"/>
        <v>C6 Student Updates 2023-24</v>
      </c>
    </row>
    <row r="22" spans="1:22" ht="46.8" x14ac:dyDescent="0.3">
      <c r="A22" s="221" t="s">
        <v>62</v>
      </c>
      <c r="B22" s="305" t="s">
        <v>90</v>
      </c>
      <c r="C22" s="305" t="str">
        <f>'Prior SY Master'!$B$4</f>
        <v>SY 24 - 25</v>
      </c>
      <c r="D22" s="107" t="s">
        <v>148</v>
      </c>
      <c r="E22" s="107" t="s">
        <v>170</v>
      </c>
      <c r="F22" s="107" t="s">
        <v>442</v>
      </c>
      <c r="G22" s="288" t="s">
        <v>276</v>
      </c>
      <c r="H22" s="310">
        <f t="shared" si="0"/>
        <v>2024</v>
      </c>
      <c r="I22" s="310">
        <f t="shared" si="1"/>
        <v>2025</v>
      </c>
      <c r="J22" s="107" t="s">
        <v>299</v>
      </c>
      <c r="K22" s="288" t="s">
        <v>276</v>
      </c>
      <c r="L22" s="107" t="s">
        <v>284</v>
      </c>
      <c r="M22" s="107" t="s">
        <v>443</v>
      </c>
      <c r="N22" s="345" t="s">
        <v>141</v>
      </c>
      <c r="O22" s="344">
        <v>45327</v>
      </c>
      <c r="P22" s="300" t="s">
        <v>141</v>
      </c>
      <c r="Q22" s="349" t="s">
        <v>276</v>
      </c>
      <c r="R22" s="349" t="s">
        <v>276</v>
      </c>
      <c r="S22" s="288" t="s">
        <v>276</v>
      </c>
      <c r="T22" s="288" t="s">
        <v>276</v>
      </c>
      <c r="U22" s="289" t="s">
        <v>141</v>
      </c>
      <c r="V22" s="107" t="str">
        <f t="shared" si="2"/>
        <v>C6 Student Updates 2023-24</v>
      </c>
    </row>
    <row r="23" spans="1:22" ht="109.2" x14ac:dyDescent="0.3">
      <c r="A23" s="221" t="s">
        <v>62</v>
      </c>
      <c r="B23" s="305" t="s">
        <v>90</v>
      </c>
      <c r="C23" s="305" t="str">
        <f>'Prior SY Master'!$B$4</f>
        <v>SY 24 - 25</v>
      </c>
      <c r="D23" s="107" t="s">
        <v>148</v>
      </c>
      <c r="E23" s="107" t="s">
        <v>438</v>
      </c>
      <c r="F23" s="110" t="s">
        <v>444</v>
      </c>
      <c r="G23" s="288" t="s">
        <v>276</v>
      </c>
      <c r="H23" s="310">
        <f t="shared" si="0"/>
        <v>2024</v>
      </c>
      <c r="I23" s="310">
        <f t="shared" si="1"/>
        <v>2025</v>
      </c>
      <c r="J23" s="301" t="s">
        <v>300</v>
      </c>
      <c r="K23" s="288" t="s">
        <v>276</v>
      </c>
      <c r="L23" s="301" t="s">
        <v>284</v>
      </c>
      <c r="M23" s="301" t="s">
        <v>445</v>
      </c>
      <c r="N23" s="345" t="s">
        <v>141</v>
      </c>
      <c r="O23" s="346">
        <v>45358</v>
      </c>
      <c r="P23" s="300" t="s">
        <v>141</v>
      </c>
      <c r="Q23" s="349" t="s">
        <v>276</v>
      </c>
      <c r="R23" s="349" t="s">
        <v>276</v>
      </c>
      <c r="S23" s="288" t="s">
        <v>276</v>
      </c>
      <c r="T23" s="288" t="s">
        <v>276</v>
      </c>
      <c r="U23" s="289" t="s">
        <v>141</v>
      </c>
      <c r="V23" s="107" t="str">
        <f t="shared" si="2"/>
        <v>C6 Staff Updates 2023-24</v>
      </c>
    </row>
    <row r="24" spans="1:22" ht="62.4" x14ac:dyDescent="0.3">
      <c r="A24" s="221" t="s">
        <v>62</v>
      </c>
      <c r="B24" s="305" t="s">
        <v>90</v>
      </c>
      <c r="C24" s="305" t="str">
        <f>'Prior SY Master'!$B$4</f>
        <v>SY 24 - 25</v>
      </c>
      <c r="D24" s="107" t="s">
        <v>148</v>
      </c>
      <c r="E24" s="107" t="s">
        <v>170</v>
      </c>
      <c r="F24" s="107" t="s">
        <v>100</v>
      </c>
      <c r="G24" s="288" t="s">
        <v>276</v>
      </c>
      <c r="H24" s="310">
        <f t="shared" si="0"/>
        <v>2024</v>
      </c>
      <c r="I24" s="310">
        <f t="shared" si="1"/>
        <v>2025</v>
      </c>
      <c r="J24" s="107" t="s">
        <v>271</v>
      </c>
      <c r="K24" s="288" t="s">
        <v>276</v>
      </c>
      <c r="L24" s="107" t="s">
        <v>301</v>
      </c>
      <c r="M24" s="107" t="s">
        <v>445</v>
      </c>
      <c r="N24" s="344">
        <v>45358</v>
      </c>
      <c r="O24" s="344">
        <v>45358</v>
      </c>
      <c r="P24" s="106">
        <v>45358</v>
      </c>
      <c r="Q24" s="349" t="s">
        <v>276</v>
      </c>
      <c r="R24" s="349" t="s">
        <v>276</v>
      </c>
      <c r="S24" s="288" t="s">
        <v>276</v>
      </c>
      <c r="T24" s="288" t="s">
        <v>276</v>
      </c>
      <c r="U24" s="289">
        <v>45371</v>
      </c>
      <c r="V24" s="107" t="str">
        <f t="shared" si="2"/>
        <v>C6 Student Updates 2023-24</v>
      </c>
    </row>
    <row r="25" spans="1:22" ht="62.4" x14ac:dyDescent="0.3">
      <c r="A25" s="221" t="s">
        <v>62</v>
      </c>
      <c r="B25" s="305" t="s">
        <v>90</v>
      </c>
      <c r="C25" s="305" t="str">
        <f>'Prior SY Master'!$B$4</f>
        <v>SY 24 - 25</v>
      </c>
      <c r="D25" s="107" t="s">
        <v>148</v>
      </c>
      <c r="E25" s="109" t="s">
        <v>170</v>
      </c>
      <c r="F25" s="109" t="s">
        <v>101</v>
      </c>
      <c r="G25" s="288" t="s">
        <v>276</v>
      </c>
      <c r="H25" s="310">
        <f t="shared" si="0"/>
        <v>2024</v>
      </c>
      <c r="I25" s="310">
        <f t="shared" si="1"/>
        <v>2025</v>
      </c>
      <c r="J25" s="107" t="s">
        <v>271</v>
      </c>
      <c r="K25" s="288" t="s">
        <v>276</v>
      </c>
      <c r="L25" s="107" t="s">
        <v>276</v>
      </c>
      <c r="M25" s="107" t="s">
        <v>446</v>
      </c>
      <c r="N25" s="344">
        <v>45393</v>
      </c>
      <c r="O25" s="344">
        <v>45393</v>
      </c>
      <c r="P25" s="106">
        <v>45393</v>
      </c>
      <c r="Q25" s="349" t="s">
        <v>276</v>
      </c>
      <c r="R25" s="349" t="s">
        <v>276</v>
      </c>
      <c r="S25" s="288" t="s">
        <v>276</v>
      </c>
      <c r="T25" s="288" t="s">
        <v>276</v>
      </c>
      <c r="U25" s="289">
        <v>45407</v>
      </c>
      <c r="V25" s="107" t="str">
        <f t="shared" si="2"/>
        <v>C6 Student Updates 2023-24</v>
      </c>
    </row>
    <row r="26" spans="1:22" ht="78" x14ac:dyDescent="0.3">
      <c r="A26" s="221" t="s">
        <v>62</v>
      </c>
      <c r="B26" s="305" t="s">
        <v>90</v>
      </c>
      <c r="C26" s="305" t="str">
        <f>'Prior SY Master'!$B$4</f>
        <v>SY 24 - 25</v>
      </c>
      <c r="D26" s="107" t="s">
        <v>148</v>
      </c>
      <c r="E26" s="109" t="s">
        <v>170</v>
      </c>
      <c r="F26" s="109" t="s">
        <v>102</v>
      </c>
      <c r="G26" s="288" t="s">
        <v>276</v>
      </c>
      <c r="H26" s="310">
        <f t="shared" si="0"/>
        <v>2024</v>
      </c>
      <c r="I26" s="310">
        <f t="shared" si="1"/>
        <v>2025</v>
      </c>
      <c r="J26" s="107" t="s">
        <v>271</v>
      </c>
      <c r="K26" s="288" t="s">
        <v>276</v>
      </c>
      <c r="L26" s="107" t="s">
        <v>272</v>
      </c>
      <c r="M26" s="107" t="s">
        <v>273</v>
      </c>
      <c r="N26" s="344">
        <v>45390</v>
      </c>
      <c r="O26" s="344">
        <v>45393</v>
      </c>
      <c r="P26" s="106">
        <v>45390</v>
      </c>
      <c r="Q26" s="349" t="s">
        <v>276</v>
      </c>
      <c r="R26" s="349" t="s">
        <v>276</v>
      </c>
      <c r="S26" s="288" t="s">
        <v>276</v>
      </c>
      <c r="T26" s="288" t="s">
        <v>276</v>
      </c>
      <c r="U26" s="289" t="s">
        <v>303</v>
      </c>
      <c r="V26" s="107" t="str">
        <f t="shared" si="2"/>
        <v>C6 Student Updates 2023-24</v>
      </c>
    </row>
    <row r="27" spans="1:22" ht="46.8" x14ac:dyDescent="0.3">
      <c r="A27" s="221" t="s">
        <v>62</v>
      </c>
      <c r="B27" s="305" t="s">
        <v>90</v>
      </c>
      <c r="C27" s="305" t="str">
        <f>'Prior SY Master'!$B$4</f>
        <v>SY 24 - 25</v>
      </c>
      <c r="D27" s="107" t="s">
        <v>148</v>
      </c>
      <c r="E27" s="109" t="s">
        <v>170</v>
      </c>
      <c r="F27" s="109" t="s">
        <v>103</v>
      </c>
      <c r="G27" s="288" t="s">
        <v>276</v>
      </c>
      <c r="H27" s="310">
        <f t="shared" si="0"/>
        <v>2024</v>
      </c>
      <c r="I27" s="310">
        <f t="shared" si="1"/>
        <v>2025</v>
      </c>
      <c r="J27" s="109" t="s">
        <v>299</v>
      </c>
      <c r="K27" s="288" t="s">
        <v>276</v>
      </c>
      <c r="L27" s="109" t="s">
        <v>284</v>
      </c>
      <c r="M27" s="109" t="s">
        <v>447</v>
      </c>
      <c r="N27" s="345" t="s">
        <v>141</v>
      </c>
      <c r="O27" s="344">
        <v>45421</v>
      </c>
      <c r="P27" s="300" t="s">
        <v>141</v>
      </c>
      <c r="Q27" s="349" t="s">
        <v>276</v>
      </c>
      <c r="R27" s="349" t="s">
        <v>276</v>
      </c>
      <c r="S27" s="288" t="s">
        <v>276</v>
      </c>
      <c r="T27" s="288" t="s">
        <v>276</v>
      </c>
      <c r="U27" s="289" t="s">
        <v>141</v>
      </c>
      <c r="V27" s="107" t="str">
        <f t="shared" si="2"/>
        <v>C6 Student Updates 2023-24</v>
      </c>
    </row>
    <row r="28" spans="1:22" ht="78" x14ac:dyDescent="0.3">
      <c r="A28" s="221" t="s">
        <v>62</v>
      </c>
      <c r="B28" s="305" t="s">
        <v>90</v>
      </c>
      <c r="C28" s="305" t="str">
        <f>'Prior SY Master'!$B$4</f>
        <v>SY 24 - 25</v>
      </c>
      <c r="D28" s="107" t="s">
        <v>148</v>
      </c>
      <c r="E28" s="109" t="s">
        <v>170</v>
      </c>
      <c r="F28" s="109" t="s">
        <v>104</v>
      </c>
      <c r="G28" s="288" t="s">
        <v>276</v>
      </c>
      <c r="H28" s="310">
        <f t="shared" si="0"/>
        <v>2024</v>
      </c>
      <c r="I28" s="310">
        <f t="shared" si="1"/>
        <v>2025</v>
      </c>
      <c r="J28" s="109" t="s">
        <v>271</v>
      </c>
      <c r="K28" s="288" t="s">
        <v>276</v>
      </c>
      <c r="L28" s="109" t="s">
        <v>272</v>
      </c>
      <c r="M28" s="109" t="s">
        <v>448</v>
      </c>
      <c r="N28" s="344">
        <v>45415</v>
      </c>
      <c r="O28" s="344">
        <v>45421</v>
      </c>
      <c r="P28" s="106">
        <v>45415</v>
      </c>
      <c r="Q28" s="349" t="s">
        <v>276</v>
      </c>
      <c r="R28" s="349" t="s">
        <v>276</v>
      </c>
      <c r="S28" s="288" t="s">
        <v>276</v>
      </c>
      <c r="T28" s="288" t="s">
        <v>276</v>
      </c>
      <c r="U28" s="289">
        <v>45436</v>
      </c>
      <c r="V28" s="107" t="str">
        <f t="shared" si="2"/>
        <v>C6 Student Updates 2023-24</v>
      </c>
    </row>
    <row r="29" spans="1:22" ht="78" x14ac:dyDescent="0.3">
      <c r="A29" s="221" t="s">
        <v>62</v>
      </c>
      <c r="B29" s="305" t="s">
        <v>90</v>
      </c>
      <c r="C29" s="305" t="str">
        <f>'Prior SY Master'!$B$4</f>
        <v>SY 24 - 25</v>
      </c>
      <c r="D29" s="107" t="s">
        <v>148</v>
      </c>
      <c r="E29" s="107" t="s">
        <v>170</v>
      </c>
      <c r="F29" s="107" t="s">
        <v>105</v>
      </c>
      <c r="G29" s="288" t="s">
        <v>276</v>
      </c>
      <c r="H29" s="310">
        <f t="shared" si="0"/>
        <v>2024</v>
      </c>
      <c r="I29" s="310">
        <f t="shared" si="1"/>
        <v>2025</v>
      </c>
      <c r="J29" s="107" t="s">
        <v>271</v>
      </c>
      <c r="K29" s="288" t="s">
        <v>276</v>
      </c>
      <c r="L29" s="107" t="s">
        <v>306</v>
      </c>
      <c r="M29" s="107" t="s">
        <v>449</v>
      </c>
      <c r="N29" s="344" t="s">
        <v>450</v>
      </c>
      <c r="O29" s="344">
        <v>45421</v>
      </c>
      <c r="P29" s="106" t="s">
        <v>450</v>
      </c>
      <c r="Q29" s="349" t="s">
        <v>276</v>
      </c>
      <c r="R29" s="349" t="s">
        <v>276</v>
      </c>
      <c r="S29" s="288" t="s">
        <v>276</v>
      </c>
      <c r="T29" s="288" t="s">
        <v>276</v>
      </c>
      <c r="U29" s="289" t="s">
        <v>141</v>
      </c>
      <c r="V29" s="107" t="str">
        <f t="shared" si="2"/>
        <v>C6 Student Updates 2023-24</v>
      </c>
    </row>
    <row r="30" spans="1:22" ht="78" x14ac:dyDescent="0.3">
      <c r="A30" s="221" t="s">
        <v>62</v>
      </c>
      <c r="B30" s="305" t="s">
        <v>90</v>
      </c>
      <c r="C30" s="305" t="str">
        <f>'Prior SY Master'!$B$4</f>
        <v>SY 24 - 25</v>
      </c>
      <c r="D30" s="107" t="s">
        <v>148</v>
      </c>
      <c r="E30" s="107" t="s">
        <v>170</v>
      </c>
      <c r="F30" s="107" t="s">
        <v>106</v>
      </c>
      <c r="G30" s="288" t="s">
        <v>276</v>
      </c>
      <c r="H30" s="310">
        <f t="shared" si="0"/>
        <v>2024</v>
      </c>
      <c r="I30" s="310">
        <f t="shared" si="1"/>
        <v>2025</v>
      </c>
      <c r="J30" s="107" t="s">
        <v>271</v>
      </c>
      <c r="K30" s="288" t="s">
        <v>276</v>
      </c>
      <c r="L30" s="107" t="s">
        <v>306</v>
      </c>
      <c r="M30" s="107" t="s">
        <v>448</v>
      </c>
      <c r="N30" s="344" t="s">
        <v>451</v>
      </c>
      <c r="O30" s="344">
        <v>45421</v>
      </c>
      <c r="P30" s="106" t="s">
        <v>451</v>
      </c>
      <c r="Q30" s="349" t="s">
        <v>276</v>
      </c>
      <c r="R30" s="349" t="s">
        <v>276</v>
      </c>
      <c r="S30" s="288" t="s">
        <v>276</v>
      </c>
      <c r="T30" s="288" t="s">
        <v>276</v>
      </c>
      <c r="U30" s="289" t="s">
        <v>141</v>
      </c>
      <c r="V30" s="107" t="str">
        <f t="shared" si="2"/>
        <v>C6 Student Updates 2023-24</v>
      </c>
    </row>
    <row r="31" spans="1:22" ht="78" x14ac:dyDescent="0.3">
      <c r="A31" s="221" t="s">
        <v>62</v>
      </c>
      <c r="B31" s="305" t="s">
        <v>90</v>
      </c>
      <c r="C31" s="305" t="str">
        <f>'Prior SY Master'!$B$4</f>
        <v>SY 24 - 25</v>
      </c>
      <c r="D31" s="107" t="s">
        <v>148</v>
      </c>
      <c r="E31" s="107" t="s">
        <v>170</v>
      </c>
      <c r="F31" s="107" t="s">
        <v>107</v>
      </c>
      <c r="G31" s="288" t="s">
        <v>276</v>
      </c>
      <c r="H31" s="310">
        <f t="shared" si="0"/>
        <v>2024</v>
      </c>
      <c r="I31" s="310">
        <f t="shared" si="1"/>
        <v>2025</v>
      </c>
      <c r="J31" s="107" t="s">
        <v>271</v>
      </c>
      <c r="K31" s="288" t="s">
        <v>276</v>
      </c>
      <c r="L31" s="107" t="s">
        <v>306</v>
      </c>
      <c r="M31" s="107" t="s">
        <v>448</v>
      </c>
      <c r="N31" s="344" t="s">
        <v>452</v>
      </c>
      <c r="O31" s="344">
        <v>45421</v>
      </c>
      <c r="P31" s="106" t="s">
        <v>452</v>
      </c>
      <c r="Q31" s="349" t="s">
        <v>276</v>
      </c>
      <c r="R31" s="349" t="s">
        <v>276</v>
      </c>
      <c r="S31" s="288" t="s">
        <v>276</v>
      </c>
      <c r="T31" s="288" t="s">
        <v>276</v>
      </c>
      <c r="U31" s="289" t="s">
        <v>141</v>
      </c>
      <c r="V31" s="107" t="str">
        <f t="shared" si="2"/>
        <v>C6 Student Updates 2023-24</v>
      </c>
    </row>
    <row r="32" spans="1:22" ht="78" x14ac:dyDescent="0.3">
      <c r="A32" s="221" t="s">
        <v>62</v>
      </c>
      <c r="B32" s="305" t="s">
        <v>90</v>
      </c>
      <c r="C32" s="305" t="str">
        <f>'Prior SY Master'!$B$4</f>
        <v>SY 24 - 25</v>
      </c>
      <c r="D32" s="107" t="s">
        <v>148</v>
      </c>
      <c r="E32" s="107" t="s">
        <v>170</v>
      </c>
      <c r="F32" s="107" t="s">
        <v>108</v>
      </c>
      <c r="G32" s="288" t="s">
        <v>276</v>
      </c>
      <c r="H32" s="310">
        <f t="shared" si="0"/>
        <v>2024</v>
      </c>
      <c r="I32" s="310">
        <f t="shared" si="1"/>
        <v>2025</v>
      </c>
      <c r="J32" s="107" t="s">
        <v>271</v>
      </c>
      <c r="K32" s="288" t="s">
        <v>276</v>
      </c>
      <c r="L32" s="107" t="s">
        <v>307</v>
      </c>
      <c r="M32" s="107" t="s">
        <v>453</v>
      </c>
      <c r="N32" s="344">
        <v>45408</v>
      </c>
      <c r="O32" s="344">
        <v>45440</v>
      </c>
      <c r="P32" s="106">
        <v>45408</v>
      </c>
      <c r="Q32" s="349" t="s">
        <v>276</v>
      </c>
      <c r="R32" s="349" t="s">
        <v>276</v>
      </c>
      <c r="S32" s="288" t="s">
        <v>276</v>
      </c>
      <c r="T32" s="288" t="s">
        <v>276</v>
      </c>
      <c r="U32" s="289">
        <v>45456</v>
      </c>
      <c r="V32" s="107" t="str">
        <f t="shared" si="2"/>
        <v>C6 Student Updates 2023-24</v>
      </c>
    </row>
    <row r="33" spans="1:22" ht="78" x14ac:dyDescent="0.3">
      <c r="A33" s="221" t="s">
        <v>62</v>
      </c>
      <c r="B33" s="305" t="s">
        <v>90</v>
      </c>
      <c r="C33" s="305" t="str">
        <f>'Prior SY Master'!$B$4</f>
        <v>SY 24 - 25</v>
      </c>
      <c r="D33" s="107" t="s">
        <v>148</v>
      </c>
      <c r="E33" s="107" t="s">
        <v>170</v>
      </c>
      <c r="F33" s="107" t="s">
        <v>109</v>
      </c>
      <c r="G33" s="288" t="s">
        <v>276</v>
      </c>
      <c r="H33" s="310">
        <f t="shared" si="0"/>
        <v>2024</v>
      </c>
      <c r="I33" s="310">
        <f t="shared" si="1"/>
        <v>2025</v>
      </c>
      <c r="J33" s="107" t="s">
        <v>271</v>
      </c>
      <c r="K33" s="288" t="s">
        <v>276</v>
      </c>
      <c r="L33" s="107" t="s">
        <v>306</v>
      </c>
      <c r="M33" s="107" t="s">
        <v>454</v>
      </c>
      <c r="N33" s="344">
        <v>45415</v>
      </c>
      <c r="O33" s="344">
        <v>45440</v>
      </c>
      <c r="P33" s="106">
        <v>45415</v>
      </c>
      <c r="Q33" s="349" t="s">
        <v>276</v>
      </c>
      <c r="R33" s="349" t="s">
        <v>276</v>
      </c>
      <c r="S33" s="288" t="s">
        <v>276</v>
      </c>
      <c r="T33" s="288" t="s">
        <v>276</v>
      </c>
      <c r="U33" s="289">
        <v>45456</v>
      </c>
      <c r="V33" s="107" t="str">
        <f t="shared" si="2"/>
        <v>C6 Student Updates 2023-24</v>
      </c>
    </row>
    <row r="34" spans="1:22" ht="78" x14ac:dyDescent="0.3">
      <c r="A34" s="221" t="s">
        <v>62</v>
      </c>
      <c r="B34" s="305" t="s">
        <v>90</v>
      </c>
      <c r="C34" s="305" t="str">
        <f>'Prior SY Master'!$B$4</f>
        <v>SY 24 - 25</v>
      </c>
      <c r="D34" s="107" t="s">
        <v>148</v>
      </c>
      <c r="E34" s="107" t="s">
        <v>170</v>
      </c>
      <c r="F34" s="107" t="s">
        <v>110</v>
      </c>
      <c r="G34" s="288" t="s">
        <v>276</v>
      </c>
      <c r="H34" s="310">
        <f t="shared" si="0"/>
        <v>2024</v>
      </c>
      <c r="I34" s="310">
        <f t="shared" si="1"/>
        <v>2025</v>
      </c>
      <c r="J34" s="107" t="s">
        <v>271</v>
      </c>
      <c r="K34" s="288" t="s">
        <v>276</v>
      </c>
      <c r="L34" s="107" t="s">
        <v>306</v>
      </c>
      <c r="M34" s="107" t="s">
        <v>454</v>
      </c>
      <c r="N34" s="344">
        <v>45415</v>
      </c>
      <c r="O34" s="344">
        <v>45440</v>
      </c>
      <c r="P34" s="106">
        <v>45415</v>
      </c>
      <c r="Q34" s="349" t="s">
        <v>276</v>
      </c>
      <c r="R34" s="349" t="s">
        <v>276</v>
      </c>
      <c r="S34" s="288" t="s">
        <v>276</v>
      </c>
      <c r="T34" s="288" t="s">
        <v>276</v>
      </c>
      <c r="U34" s="289">
        <v>45456</v>
      </c>
      <c r="V34" s="107" t="str">
        <f t="shared" si="2"/>
        <v>C6 Student Updates 2023-24</v>
      </c>
    </row>
    <row r="35" spans="1:22" ht="46.8" x14ac:dyDescent="0.3">
      <c r="A35" s="221" t="s">
        <v>62</v>
      </c>
      <c r="B35" s="305" t="s">
        <v>90</v>
      </c>
      <c r="C35" s="305" t="str">
        <f>'Prior SY Master'!$B$4</f>
        <v>SY 24 - 25</v>
      </c>
      <c r="D35" s="107" t="s">
        <v>148</v>
      </c>
      <c r="E35" s="107" t="s">
        <v>170</v>
      </c>
      <c r="F35" s="107" t="s">
        <v>111</v>
      </c>
      <c r="G35" s="288" t="s">
        <v>276</v>
      </c>
      <c r="H35" s="310">
        <f t="shared" si="0"/>
        <v>2024</v>
      </c>
      <c r="I35" s="310">
        <f t="shared" si="1"/>
        <v>2025</v>
      </c>
      <c r="J35" s="107" t="s">
        <v>299</v>
      </c>
      <c r="K35" s="288" t="s">
        <v>276</v>
      </c>
      <c r="L35" s="107" t="s">
        <v>284</v>
      </c>
      <c r="M35" s="302" t="s">
        <v>455</v>
      </c>
      <c r="N35" s="345" t="s">
        <v>141</v>
      </c>
      <c r="O35" s="344">
        <v>45440</v>
      </c>
      <c r="P35" s="300" t="s">
        <v>141</v>
      </c>
      <c r="Q35" s="349" t="s">
        <v>276</v>
      </c>
      <c r="R35" s="349" t="s">
        <v>276</v>
      </c>
      <c r="S35" s="288" t="s">
        <v>276</v>
      </c>
      <c r="T35" s="288" t="s">
        <v>276</v>
      </c>
      <c r="U35" s="289" t="s">
        <v>141</v>
      </c>
      <c r="V35" s="107" t="str">
        <f t="shared" si="2"/>
        <v>C6 Student Updates 2023-24</v>
      </c>
    </row>
    <row r="36" spans="1:22" ht="78" x14ac:dyDescent="0.3">
      <c r="A36" s="221" t="s">
        <v>62</v>
      </c>
      <c r="B36" s="305" t="s">
        <v>90</v>
      </c>
      <c r="C36" s="305" t="str">
        <f>'Prior SY Master'!$B$4</f>
        <v>SY 24 - 25</v>
      </c>
      <c r="D36" s="107" t="s">
        <v>148</v>
      </c>
      <c r="E36" s="107" t="s">
        <v>170</v>
      </c>
      <c r="F36" s="109" t="s">
        <v>112</v>
      </c>
      <c r="G36" s="288" t="s">
        <v>276</v>
      </c>
      <c r="H36" s="310">
        <f t="shared" si="0"/>
        <v>2024</v>
      </c>
      <c r="I36" s="310">
        <f t="shared" si="1"/>
        <v>2025</v>
      </c>
      <c r="J36" s="109" t="s">
        <v>271</v>
      </c>
      <c r="K36" s="288" t="s">
        <v>276</v>
      </c>
      <c r="L36" s="109" t="s">
        <v>310</v>
      </c>
      <c r="M36" s="107" t="s">
        <v>456</v>
      </c>
      <c r="N36" s="344" t="s">
        <v>210</v>
      </c>
      <c r="O36" s="344">
        <v>45440</v>
      </c>
      <c r="P36" s="106" t="s">
        <v>210</v>
      </c>
      <c r="Q36" s="349" t="s">
        <v>276</v>
      </c>
      <c r="R36" s="349" t="s">
        <v>276</v>
      </c>
      <c r="S36" s="288" t="s">
        <v>276</v>
      </c>
      <c r="T36" s="288" t="s">
        <v>276</v>
      </c>
      <c r="U36" s="289" t="s">
        <v>303</v>
      </c>
      <c r="V36" s="107" t="str">
        <f t="shared" si="2"/>
        <v>C6 Student Updates 2023-24</v>
      </c>
    </row>
    <row r="37" spans="1:22" ht="78" x14ac:dyDescent="0.3">
      <c r="A37" s="221" t="s">
        <v>62</v>
      </c>
      <c r="B37" s="305" t="s">
        <v>90</v>
      </c>
      <c r="C37" s="305" t="str">
        <f>'Prior SY Master'!$B$4</f>
        <v>SY 24 - 25</v>
      </c>
      <c r="D37" s="107" t="s">
        <v>148</v>
      </c>
      <c r="E37" s="107" t="s">
        <v>170</v>
      </c>
      <c r="F37" s="107" t="s">
        <v>113</v>
      </c>
      <c r="G37" s="288" t="s">
        <v>276</v>
      </c>
      <c r="H37" s="310">
        <f t="shared" si="0"/>
        <v>2024</v>
      </c>
      <c r="I37" s="310">
        <f t="shared" si="1"/>
        <v>2025</v>
      </c>
      <c r="J37" s="107" t="s">
        <v>271</v>
      </c>
      <c r="K37" s="288" t="s">
        <v>276</v>
      </c>
      <c r="L37" s="107" t="s">
        <v>134</v>
      </c>
      <c r="M37" s="107" t="s">
        <v>456</v>
      </c>
      <c r="N37" s="344" t="s">
        <v>210</v>
      </c>
      <c r="O37" s="344">
        <v>45440</v>
      </c>
      <c r="P37" s="106" t="s">
        <v>210</v>
      </c>
      <c r="Q37" s="349" t="s">
        <v>276</v>
      </c>
      <c r="R37" s="349" t="s">
        <v>276</v>
      </c>
      <c r="S37" s="288" t="s">
        <v>276</v>
      </c>
      <c r="T37" s="288" t="s">
        <v>276</v>
      </c>
      <c r="U37" s="289" t="s">
        <v>141</v>
      </c>
      <c r="V37" s="107" t="str">
        <f t="shared" si="2"/>
        <v>C6 Student Updates 2023-24</v>
      </c>
    </row>
    <row r="38" spans="1:22" ht="78" x14ac:dyDescent="0.3">
      <c r="A38" s="221" t="s">
        <v>62</v>
      </c>
      <c r="B38" s="305" t="s">
        <v>90</v>
      </c>
      <c r="C38" s="305" t="str">
        <f>'Prior SY Master'!$B$4</f>
        <v>SY 24 - 25</v>
      </c>
      <c r="D38" s="107" t="s">
        <v>148</v>
      </c>
      <c r="E38" s="107" t="s">
        <v>207</v>
      </c>
      <c r="F38" s="107" t="s">
        <v>114</v>
      </c>
      <c r="G38" s="288" t="s">
        <v>276</v>
      </c>
      <c r="H38" s="310">
        <f t="shared" si="0"/>
        <v>2024</v>
      </c>
      <c r="I38" s="310">
        <f t="shared" si="1"/>
        <v>2025</v>
      </c>
      <c r="J38" s="107" t="s">
        <v>271</v>
      </c>
      <c r="K38" s="288" t="s">
        <v>276</v>
      </c>
      <c r="L38" s="107" t="s">
        <v>311</v>
      </c>
      <c r="M38" s="107" t="s">
        <v>456</v>
      </c>
      <c r="N38" s="344" t="s">
        <v>210</v>
      </c>
      <c r="O38" s="344">
        <v>45440</v>
      </c>
      <c r="P38" s="106" t="s">
        <v>210</v>
      </c>
      <c r="Q38" s="349" t="s">
        <v>276</v>
      </c>
      <c r="R38" s="349" t="s">
        <v>276</v>
      </c>
      <c r="S38" s="288" t="s">
        <v>276</v>
      </c>
      <c r="T38" s="288" t="s">
        <v>276</v>
      </c>
      <c r="U38" s="289">
        <v>45456</v>
      </c>
      <c r="V38" s="107" t="str">
        <f t="shared" si="2"/>
        <v>C6 Student Updates2023-24</v>
      </c>
    </row>
    <row r="39" spans="1:22" ht="78" x14ac:dyDescent="0.3">
      <c r="A39" s="221" t="s">
        <v>62</v>
      </c>
      <c r="B39" s="305" t="s">
        <v>90</v>
      </c>
      <c r="C39" s="305" t="str">
        <f>'Prior SY Master'!$B$4</f>
        <v>SY 24 - 25</v>
      </c>
      <c r="D39" s="107" t="s">
        <v>148</v>
      </c>
      <c r="E39" s="107" t="s">
        <v>170</v>
      </c>
      <c r="F39" s="107" t="s">
        <v>115</v>
      </c>
      <c r="G39" s="288" t="s">
        <v>276</v>
      </c>
      <c r="H39" s="310">
        <f t="shared" si="0"/>
        <v>2024</v>
      </c>
      <c r="I39" s="310">
        <f t="shared" si="1"/>
        <v>2025</v>
      </c>
      <c r="J39" s="107" t="s">
        <v>271</v>
      </c>
      <c r="K39" s="288" t="s">
        <v>276</v>
      </c>
      <c r="L39" s="107" t="s">
        <v>284</v>
      </c>
      <c r="M39" s="107" t="s">
        <v>457</v>
      </c>
      <c r="N39" s="344">
        <v>45422</v>
      </c>
      <c r="O39" s="344">
        <v>45440</v>
      </c>
      <c r="P39" s="106">
        <v>45422</v>
      </c>
      <c r="Q39" s="349" t="s">
        <v>276</v>
      </c>
      <c r="R39" s="349" t="s">
        <v>276</v>
      </c>
      <c r="S39" s="288" t="s">
        <v>276</v>
      </c>
      <c r="T39" s="288" t="s">
        <v>276</v>
      </c>
      <c r="U39" s="289" t="s">
        <v>141</v>
      </c>
      <c r="V39" s="107" t="str">
        <f t="shared" si="2"/>
        <v>C6 Student Updates 2023-24</v>
      </c>
    </row>
    <row r="40" spans="1:22" ht="78" x14ac:dyDescent="0.3">
      <c r="A40" s="221" t="s">
        <v>62</v>
      </c>
      <c r="B40" s="305" t="s">
        <v>90</v>
      </c>
      <c r="C40" s="305" t="str">
        <f>'Prior SY Master'!$B$4</f>
        <v>SY 24 - 25</v>
      </c>
      <c r="D40" s="107" t="s">
        <v>148</v>
      </c>
      <c r="E40" s="107" t="s">
        <v>170</v>
      </c>
      <c r="F40" s="107" t="s">
        <v>116</v>
      </c>
      <c r="G40" s="288" t="s">
        <v>276</v>
      </c>
      <c r="H40" s="310">
        <f t="shared" si="0"/>
        <v>2024</v>
      </c>
      <c r="I40" s="310">
        <f t="shared" si="1"/>
        <v>2025</v>
      </c>
      <c r="J40" s="107" t="s">
        <v>271</v>
      </c>
      <c r="K40" s="288" t="s">
        <v>276</v>
      </c>
      <c r="L40" s="107" t="s">
        <v>313</v>
      </c>
      <c r="M40" s="107" t="s">
        <v>458</v>
      </c>
      <c r="N40" s="344">
        <v>45436</v>
      </c>
      <c r="O40" s="344">
        <v>45454</v>
      </c>
      <c r="P40" s="106">
        <v>45436</v>
      </c>
      <c r="Q40" s="349" t="s">
        <v>276</v>
      </c>
      <c r="R40" s="349" t="s">
        <v>276</v>
      </c>
      <c r="S40" s="288" t="s">
        <v>276</v>
      </c>
      <c r="T40" s="288" t="s">
        <v>276</v>
      </c>
      <c r="U40" s="289">
        <v>45463</v>
      </c>
      <c r="V40" s="107" t="str">
        <f t="shared" si="2"/>
        <v>C6 Student Updates 2023-24</v>
      </c>
    </row>
    <row r="41" spans="1:22" ht="78" x14ac:dyDescent="0.3">
      <c r="A41" s="221" t="s">
        <v>62</v>
      </c>
      <c r="B41" s="305" t="s">
        <v>90</v>
      </c>
      <c r="C41" s="305" t="str">
        <f>'Prior SY Master'!$B$4</f>
        <v>SY 24 - 25</v>
      </c>
      <c r="D41" s="107" t="s">
        <v>148</v>
      </c>
      <c r="E41" s="107" t="s">
        <v>170</v>
      </c>
      <c r="F41" s="107" t="s">
        <v>117</v>
      </c>
      <c r="G41" s="288" t="s">
        <v>276</v>
      </c>
      <c r="H41" s="310">
        <f t="shared" si="0"/>
        <v>2024</v>
      </c>
      <c r="I41" s="310">
        <f t="shared" si="1"/>
        <v>2025</v>
      </c>
      <c r="J41" s="107" t="s">
        <v>271</v>
      </c>
      <c r="K41" s="288" t="s">
        <v>276</v>
      </c>
      <c r="L41" s="107" t="s">
        <v>134</v>
      </c>
      <c r="M41" s="107" t="s">
        <v>458</v>
      </c>
      <c r="N41" s="344">
        <v>45436</v>
      </c>
      <c r="O41" s="344">
        <v>45454</v>
      </c>
      <c r="P41" s="106">
        <v>45436</v>
      </c>
      <c r="Q41" s="349" t="s">
        <v>276</v>
      </c>
      <c r="R41" s="349" t="s">
        <v>276</v>
      </c>
      <c r="S41" s="288" t="s">
        <v>276</v>
      </c>
      <c r="T41" s="288" t="s">
        <v>276</v>
      </c>
      <c r="U41" s="289">
        <v>45463</v>
      </c>
      <c r="V41" s="107" t="str">
        <f t="shared" si="2"/>
        <v>C6 Student Updates 2023-24</v>
      </c>
    </row>
    <row r="42" spans="1:22" ht="78.599999999999994" thickBot="1" x14ac:dyDescent="0.35">
      <c r="A42" s="221" t="s">
        <v>62</v>
      </c>
      <c r="B42" s="305" t="s">
        <v>90</v>
      </c>
      <c r="C42" s="305" t="str">
        <f>'Prior SY Master'!$B$4</f>
        <v>SY 24 - 25</v>
      </c>
      <c r="D42" s="107" t="s">
        <v>148</v>
      </c>
      <c r="E42" s="223" t="s">
        <v>170</v>
      </c>
      <c r="F42" s="223" t="s">
        <v>118</v>
      </c>
      <c r="G42" s="307" t="s">
        <v>276</v>
      </c>
      <c r="H42" s="311">
        <f t="shared" si="0"/>
        <v>2024</v>
      </c>
      <c r="I42" s="311">
        <f t="shared" si="1"/>
        <v>2025</v>
      </c>
      <c r="J42" s="223" t="s">
        <v>314</v>
      </c>
      <c r="K42" s="307" t="s">
        <v>276</v>
      </c>
      <c r="L42" s="223" t="s">
        <v>134</v>
      </c>
      <c r="M42" s="223" t="s">
        <v>459</v>
      </c>
      <c r="N42" s="347">
        <v>45464</v>
      </c>
      <c r="O42" s="347">
        <v>45519</v>
      </c>
      <c r="P42" s="303">
        <v>45464</v>
      </c>
      <c r="Q42" s="350" t="s">
        <v>276</v>
      </c>
      <c r="R42" s="350" t="s">
        <v>276</v>
      </c>
      <c r="S42" s="307" t="s">
        <v>276</v>
      </c>
      <c r="T42" s="307" t="s">
        <v>276</v>
      </c>
      <c r="U42" s="308">
        <v>45526</v>
      </c>
      <c r="V42" s="107" t="str">
        <f t="shared" si="2"/>
        <v>C6 Student Updates 2023-24</v>
      </c>
    </row>
    <row r="43" spans="1:22" ht="96" customHeight="1" thickTop="1" x14ac:dyDescent="0.3">
      <c r="A43" s="290" t="s">
        <v>37</v>
      </c>
      <c r="B43" s="290" t="str">
        <f>$F$8</f>
        <v>Summer</v>
      </c>
      <c r="C43" s="290">
        <f>$G$8</f>
        <v>2024</v>
      </c>
      <c r="D43" s="290" t="s">
        <v>316</v>
      </c>
      <c r="E43" s="290" t="s">
        <v>38</v>
      </c>
      <c r="F43" s="290" t="s">
        <v>276</v>
      </c>
      <c r="G43" s="290" t="s">
        <v>317</v>
      </c>
      <c r="H43" s="290">
        <f>B1</f>
        <v>2023</v>
      </c>
      <c r="I43" s="290">
        <f>B2</f>
        <v>2024</v>
      </c>
      <c r="J43" s="290" t="s">
        <v>276</v>
      </c>
      <c r="K43" s="290" t="s">
        <v>318</v>
      </c>
      <c r="L43" s="290" t="s">
        <v>134</v>
      </c>
      <c r="M43" s="290" t="s">
        <v>460</v>
      </c>
      <c r="N43" s="348" t="s">
        <v>276</v>
      </c>
      <c r="O43" s="348" t="s">
        <v>276</v>
      </c>
      <c r="P43" s="290" t="s">
        <v>276</v>
      </c>
      <c r="Q43" s="351">
        <v>45089</v>
      </c>
      <c r="R43" s="351">
        <v>45169</v>
      </c>
      <c r="S43" s="290" t="s">
        <v>141</v>
      </c>
      <c r="T43" s="290" t="s">
        <v>331</v>
      </c>
      <c r="U43" s="290" t="s">
        <v>321</v>
      </c>
      <c r="V43" s="107" t="str">
        <f t="shared" si="2"/>
        <v>C5 Child Acct EOY 2023-24</v>
      </c>
    </row>
    <row r="44" spans="1:22" ht="30" customHeight="1" x14ac:dyDescent="0.3">
      <c r="A44" s="288" t="s">
        <v>37</v>
      </c>
      <c r="B44" s="288" t="str">
        <f>$F$8</f>
        <v>Summer</v>
      </c>
      <c r="C44" s="288">
        <f>$G$8</f>
        <v>2024</v>
      </c>
      <c r="D44" s="288" t="s">
        <v>316</v>
      </c>
      <c r="E44" s="288" t="s">
        <v>39</v>
      </c>
      <c r="F44" s="288" t="s">
        <v>276</v>
      </c>
      <c r="G44" s="288" t="s">
        <v>323</v>
      </c>
      <c r="H44" s="288">
        <f>B1</f>
        <v>2023</v>
      </c>
      <c r="I44" s="288">
        <f>B2</f>
        <v>2024</v>
      </c>
      <c r="J44" s="288" t="s">
        <v>276</v>
      </c>
      <c r="K44" s="288" t="s">
        <v>266</v>
      </c>
      <c r="L44" s="288" t="s">
        <v>134</v>
      </c>
      <c r="M44" s="288" t="s">
        <v>276</v>
      </c>
      <c r="N44" s="349" t="s">
        <v>276</v>
      </c>
      <c r="O44" s="349" t="s">
        <v>276</v>
      </c>
      <c r="P44" s="288" t="s">
        <v>276</v>
      </c>
      <c r="Q44" s="352">
        <v>45089</v>
      </c>
      <c r="R44" s="352">
        <v>45169</v>
      </c>
      <c r="S44" s="288" t="s">
        <v>141</v>
      </c>
      <c r="T44" s="288" t="s">
        <v>331</v>
      </c>
      <c r="U44" s="288" t="s">
        <v>141</v>
      </c>
      <c r="V44" s="107" t="str">
        <f t="shared" si="2"/>
        <v>C5 Title 1 Student 2023-24</v>
      </c>
    </row>
    <row r="45" spans="1:22" ht="46.8" x14ac:dyDescent="0.3">
      <c r="A45" s="288" t="s">
        <v>37</v>
      </c>
      <c r="B45" s="288" t="str">
        <f>$F$8</f>
        <v>Summer</v>
      </c>
      <c r="C45" s="288">
        <f>$G$8</f>
        <v>2024</v>
      </c>
      <c r="D45" s="288" t="s">
        <v>316</v>
      </c>
      <c r="E45" s="288" t="s">
        <v>40</v>
      </c>
      <c r="F45" s="288" t="s">
        <v>276</v>
      </c>
      <c r="G45" s="288" t="s">
        <v>325</v>
      </c>
      <c r="H45" s="288">
        <f>B1</f>
        <v>2023</v>
      </c>
      <c r="I45" s="288">
        <f>B2</f>
        <v>2024</v>
      </c>
      <c r="J45" s="288" t="s">
        <v>276</v>
      </c>
      <c r="K45" s="288" t="s">
        <v>326</v>
      </c>
      <c r="L45" s="288" t="s">
        <v>134</v>
      </c>
      <c r="M45" s="288" t="s">
        <v>327</v>
      </c>
      <c r="N45" s="349" t="s">
        <v>276</v>
      </c>
      <c r="O45" s="349" t="s">
        <v>276</v>
      </c>
      <c r="P45" s="288" t="s">
        <v>276</v>
      </c>
      <c r="Q45" s="352">
        <v>45092</v>
      </c>
      <c r="R45" s="352">
        <v>45169</v>
      </c>
      <c r="S45" s="289" t="s">
        <v>141</v>
      </c>
      <c r="T45" s="288" t="s">
        <v>331</v>
      </c>
      <c r="U45" s="288" t="s">
        <v>328</v>
      </c>
      <c r="V45" s="107" t="str">
        <f t="shared" si="2"/>
        <v>C5 Athletic Opp 2023-24</v>
      </c>
    </row>
    <row r="46" spans="1:22" ht="31.2" x14ac:dyDescent="0.3">
      <c r="A46" s="288" t="s">
        <v>37</v>
      </c>
      <c r="B46" s="288" t="str">
        <f>$F$8</f>
        <v>Summer</v>
      </c>
      <c r="C46" s="288">
        <f>$G$8</f>
        <v>2024</v>
      </c>
      <c r="D46" s="288" t="s">
        <v>316</v>
      </c>
      <c r="E46" s="288" t="s">
        <v>41</v>
      </c>
      <c r="F46" s="288" t="s">
        <v>276</v>
      </c>
      <c r="G46" s="288" t="s">
        <v>329</v>
      </c>
      <c r="H46" s="288">
        <f>B1</f>
        <v>2023</v>
      </c>
      <c r="I46" s="288">
        <f>B2</f>
        <v>2024</v>
      </c>
      <c r="J46" s="288" t="s">
        <v>276</v>
      </c>
      <c r="K46" s="288" t="s">
        <v>266</v>
      </c>
      <c r="L46" s="288" t="s">
        <v>134</v>
      </c>
      <c r="M46" s="288" t="s">
        <v>461</v>
      </c>
      <c r="N46" s="349" t="s">
        <v>276</v>
      </c>
      <c r="O46" s="349" t="s">
        <v>276</v>
      </c>
      <c r="P46" s="288" t="s">
        <v>276</v>
      </c>
      <c r="Q46" s="352">
        <v>45092</v>
      </c>
      <c r="R46" s="352">
        <v>45169</v>
      </c>
      <c r="S46" s="289" t="s">
        <v>141</v>
      </c>
      <c r="T46" s="288" t="s">
        <v>331</v>
      </c>
      <c r="U46" s="288" t="s">
        <v>141</v>
      </c>
      <c r="V46" s="107" t="str">
        <f t="shared" si="2"/>
        <v>C5 Title 3 Prof Dev Act 2023-24</v>
      </c>
    </row>
    <row r="47" spans="1:22" ht="46.8" x14ac:dyDescent="0.3">
      <c r="A47" s="288" t="s">
        <v>12</v>
      </c>
      <c r="B47" s="288" t="str">
        <f>$F$8</f>
        <v>Summer</v>
      </c>
      <c r="C47" s="288">
        <f>$G$8</f>
        <v>2024</v>
      </c>
      <c r="D47" s="288" t="s">
        <v>316</v>
      </c>
      <c r="E47" s="288" t="s">
        <v>42</v>
      </c>
      <c r="F47" s="288" t="s">
        <v>276</v>
      </c>
      <c r="G47" s="288" t="s">
        <v>332</v>
      </c>
      <c r="H47" s="288">
        <f>B1</f>
        <v>2023</v>
      </c>
      <c r="I47" s="288">
        <f>B2</f>
        <v>2024</v>
      </c>
      <c r="J47" s="288" t="s">
        <v>276</v>
      </c>
      <c r="K47" s="288" t="s">
        <v>266</v>
      </c>
      <c r="L47" s="288" t="s">
        <v>134</v>
      </c>
      <c r="M47" s="288" t="s">
        <v>333</v>
      </c>
      <c r="N47" s="349" t="s">
        <v>276</v>
      </c>
      <c r="O47" s="349" t="s">
        <v>276</v>
      </c>
      <c r="P47" s="288" t="s">
        <v>276</v>
      </c>
      <c r="Q47" s="352">
        <v>45092</v>
      </c>
      <c r="R47" s="352">
        <v>45169</v>
      </c>
      <c r="S47" s="289" t="s">
        <v>141</v>
      </c>
      <c r="T47" s="288" t="s">
        <v>331</v>
      </c>
      <c r="U47" s="288" t="s">
        <v>328</v>
      </c>
      <c r="V47" s="107" t="str">
        <f t="shared" si="2"/>
        <v>C5 Home Ed/Private Tutoring 
2023-24</v>
      </c>
    </row>
    <row r="48" spans="1:22" ht="46.8" x14ac:dyDescent="0.3">
      <c r="A48" s="288" t="s">
        <v>8</v>
      </c>
      <c r="B48" s="288" t="str">
        <f t="shared" ref="B48:B55" si="3">$H$7</f>
        <v>October</v>
      </c>
      <c r="C48" s="288">
        <f t="shared" ref="C48:C55" si="4">$H$8</f>
        <v>2024</v>
      </c>
      <c r="D48" s="288" t="s">
        <v>316</v>
      </c>
      <c r="E48" s="288" t="s">
        <v>43</v>
      </c>
      <c r="F48" s="288" t="s">
        <v>276</v>
      </c>
      <c r="G48" s="288" t="s">
        <v>335</v>
      </c>
      <c r="H48" s="288">
        <f>B1</f>
        <v>2023</v>
      </c>
      <c r="I48" s="288">
        <f>B2</f>
        <v>2024</v>
      </c>
      <c r="J48" s="288" t="s">
        <v>276</v>
      </c>
      <c r="K48" s="288" t="s">
        <v>336</v>
      </c>
      <c r="L48" s="288" t="s">
        <v>140</v>
      </c>
      <c r="M48" s="288" t="s">
        <v>276</v>
      </c>
      <c r="N48" s="349" t="s">
        <v>276</v>
      </c>
      <c r="O48" s="349" t="s">
        <v>276</v>
      </c>
      <c r="P48" s="288" t="s">
        <v>276</v>
      </c>
      <c r="Q48" s="352">
        <v>45201</v>
      </c>
      <c r="R48" s="352">
        <v>45212</v>
      </c>
      <c r="S48" s="289" t="s">
        <v>141</v>
      </c>
      <c r="T48" s="289" t="s">
        <v>268</v>
      </c>
      <c r="U48" s="289" t="s">
        <v>462</v>
      </c>
      <c r="V48" s="107" t="str">
        <f t="shared" si="2"/>
        <v>C1  Grad Drop Cohort 2023-24</v>
      </c>
    </row>
    <row r="49" spans="1:22" ht="46.8" x14ac:dyDescent="0.3">
      <c r="A49" s="288" t="s">
        <v>8</v>
      </c>
      <c r="B49" s="288" t="str">
        <f t="shared" si="3"/>
        <v>October</v>
      </c>
      <c r="C49" s="288">
        <f t="shared" si="4"/>
        <v>2024</v>
      </c>
      <c r="D49" s="288" t="s">
        <v>316</v>
      </c>
      <c r="E49" s="288" t="s">
        <v>44</v>
      </c>
      <c r="F49" s="288" t="s">
        <v>276</v>
      </c>
      <c r="G49" s="288" t="s">
        <v>339</v>
      </c>
      <c r="H49" s="288">
        <f>B1</f>
        <v>2023</v>
      </c>
      <c r="I49" s="288">
        <f>B2</f>
        <v>2024</v>
      </c>
      <c r="J49" s="288" t="s">
        <v>276</v>
      </c>
      <c r="K49" s="288" t="s">
        <v>340</v>
      </c>
      <c r="L49" s="288" t="s">
        <v>341</v>
      </c>
      <c r="M49" s="288" t="s">
        <v>342</v>
      </c>
      <c r="N49" s="349" t="s">
        <v>276</v>
      </c>
      <c r="O49" s="349" t="s">
        <v>276</v>
      </c>
      <c r="P49" s="288" t="s">
        <v>276</v>
      </c>
      <c r="Q49" s="352">
        <v>45201</v>
      </c>
      <c r="R49" s="352">
        <v>45212</v>
      </c>
      <c r="S49" s="288" t="s">
        <v>141</v>
      </c>
      <c r="T49" s="289" t="s">
        <v>268</v>
      </c>
      <c r="U49" s="288" t="s">
        <v>141</v>
      </c>
      <c r="V49" s="107" t="str">
        <f t="shared" si="2"/>
        <v>C1 SPEC ED ACT 16 2023-24</v>
      </c>
    </row>
    <row r="50" spans="1:22" ht="97.2" customHeight="1" x14ac:dyDescent="0.3">
      <c r="A50" s="288" t="s">
        <v>8</v>
      </c>
      <c r="B50" s="288" t="str">
        <f t="shared" si="3"/>
        <v>October</v>
      </c>
      <c r="C50" s="288">
        <f t="shared" si="4"/>
        <v>2024</v>
      </c>
      <c r="D50" s="288" t="s">
        <v>316</v>
      </c>
      <c r="E50" s="288" t="s">
        <v>45</v>
      </c>
      <c r="F50" s="288" t="s">
        <v>276</v>
      </c>
      <c r="G50" s="288" t="s">
        <v>463</v>
      </c>
      <c r="H50" s="288">
        <f>B2</f>
        <v>2024</v>
      </c>
      <c r="I50" s="288">
        <f>B3</f>
        <v>2025</v>
      </c>
      <c r="J50" s="288" t="s">
        <v>276</v>
      </c>
      <c r="K50" s="288" t="s">
        <v>464</v>
      </c>
      <c r="L50" s="288" t="s">
        <v>345</v>
      </c>
      <c r="M50" s="288" t="s">
        <v>346</v>
      </c>
      <c r="N50" s="349" t="s">
        <v>276</v>
      </c>
      <c r="O50" s="349" t="s">
        <v>276</v>
      </c>
      <c r="P50" s="288" t="s">
        <v>276</v>
      </c>
      <c r="Q50" s="352">
        <v>45201</v>
      </c>
      <c r="R50" s="352">
        <v>45212</v>
      </c>
      <c r="S50" s="289" t="s">
        <v>141</v>
      </c>
      <c r="T50" s="289" t="s">
        <v>268</v>
      </c>
      <c r="U50" s="289">
        <v>45245</v>
      </c>
      <c r="V50" s="107" t="str">
        <f t="shared" si="2"/>
        <v>C1 OCT Student 2024-25</v>
      </c>
    </row>
    <row r="51" spans="1:22" ht="46.8" x14ac:dyDescent="0.3">
      <c r="A51" s="288" t="s">
        <v>8</v>
      </c>
      <c r="B51" s="288" t="str">
        <f t="shared" si="3"/>
        <v>October</v>
      </c>
      <c r="C51" s="288">
        <f t="shared" si="4"/>
        <v>2024</v>
      </c>
      <c r="D51" s="288" t="s">
        <v>316</v>
      </c>
      <c r="E51" s="288" t="s">
        <v>45</v>
      </c>
      <c r="F51" s="288" t="s">
        <v>276</v>
      </c>
      <c r="G51" s="288" t="s">
        <v>135</v>
      </c>
      <c r="H51" s="288">
        <f>B2</f>
        <v>2024</v>
      </c>
      <c r="I51" s="288">
        <f>B3</f>
        <v>2025</v>
      </c>
      <c r="J51" s="288" t="s">
        <v>276</v>
      </c>
      <c r="K51" s="288" t="s">
        <v>347</v>
      </c>
      <c r="L51" s="288" t="s">
        <v>134</v>
      </c>
      <c r="M51" s="288" t="s">
        <v>348</v>
      </c>
      <c r="N51" s="349" t="s">
        <v>276</v>
      </c>
      <c r="O51" s="349" t="s">
        <v>276</v>
      </c>
      <c r="P51" s="288" t="s">
        <v>276</v>
      </c>
      <c r="Q51" s="352">
        <v>45201</v>
      </c>
      <c r="R51" s="352">
        <v>45212</v>
      </c>
      <c r="S51" s="289" t="s">
        <v>141</v>
      </c>
      <c r="T51" s="289" t="s">
        <v>268</v>
      </c>
      <c r="U51" s="289" t="s">
        <v>349</v>
      </c>
      <c r="V51" s="107" t="str">
        <f t="shared" si="2"/>
        <v>C1 OCT Student 2024-25</v>
      </c>
    </row>
    <row r="52" spans="1:22" ht="62.4" x14ac:dyDescent="0.3">
      <c r="A52" s="288" t="s">
        <v>46</v>
      </c>
      <c r="B52" s="288" t="str">
        <f t="shared" si="3"/>
        <v>October</v>
      </c>
      <c r="C52" s="288">
        <f t="shared" si="4"/>
        <v>2024</v>
      </c>
      <c r="D52" s="288" t="s">
        <v>316</v>
      </c>
      <c r="E52" s="288" t="s">
        <v>47</v>
      </c>
      <c r="F52" s="288" t="s">
        <v>276</v>
      </c>
      <c r="G52" s="288" t="s">
        <v>350</v>
      </c>
      <c r="H52" s="288">
        <f>B2</f>
        <v>2024</v>
      </c>
      <c r="I52" s="288">
        <f>B3</f>
        <v>2025</v>
      </c>
      <c r="J52" s="288" t="s">
        <v>276</v>
      </c>
      <c r="K52" s="288" t="s">
        <v>266</v>
      </c>
      <c r="L52" s="288" t="s">
        <v>134</v>
      </c>
      <c r="M52" s="288" t="s">
        <v>351</v>
      </c>
      <c r="N52" s="349" t="s">
        <v>276</v>
      </c>
      <c r="O52" s="349" t="s">
        <v>276</v>
      </c>
      <c r="P52" s="288" t="s">
        <v>276</v>
      </c>
      <c r="Q52" s="352">
        <v>45201</v>
      </c>
      <c r="R52" s="352">
        <v>45212</v>
      </c>
      <c r="S52" s="289" t="s">
        <v>141</v>
      </c>
      <c r="T52" s="289" t="s">
        <v>268</v>
      </c>
      <c r="U52" s="292" t="s">
        <v>182</v>
      </c>
      <c r="V52" s="107" t="str">
        <f t="shared" si="2"/>
        <v>C1 Title 3 Npub Student 2024-25</v>
      </c>
    </row>
    <row r="53" spans="1:22" ht="78" x14ac:dyDescent="0.3">
      <c r="A53" s="288" t="s">
        <v>8</v>
      </c>
      <c r="B53" s="288" t="str">
        <f t="shared" si="3"/>
        <v>October</v>
      </c>
      <c r="C53" s="288">
        <f t="shared" si="4"/>
        <v>2024</v>
      </c>
      <c r="D53" s="288" t="s">
        <v>316</v>
      </c>
      <c r="E53" s="288" t="s">
        <v>48</v>
      </c>
      <c r="F53" s="288" t="s">
        <v>276</v>
      </c>
      <c r="G53" s="288" t="s">
        <v>352</v>
      </c>
      <c r="H53" s="288">
        <f>B2</f>
        <v>2024</v>
      </c>
      <c r="I53" s="288">
        <f>B3</f>
        <v>2025</v>
      </c>
      <c r="J53" s="288" t="s">
        <v>276</v>
      </c>
      <c r="K53" s="288" t="s">
        <v>465</v>
      </c>
      <c r="L53" s="288" t="s">
        <v>345</v>
      </c>
      <c r="M53" s="288" t="s">
        <v>276</v>
      </c>
      <c r="N53" s="349" t="s">
        <v>276</v>
      </c>
      <c r="O53" s="349" t="s">
        <v>276</v>
      </c>
      <c r="P53" s="288" t="s">
        <v>276</v>
      </c>
      <c r="Q53" s="352">
        <v>45201</v>
      </c>
      <c r="R53" s="352">
        <v>45212</v>
      </c>
      <c r="S53" s="289" t="s">
        <v>141</v>
      </c>
      <c r="T53" s="289" t="s">
        <v>268</v>
      </c>
      <c r="U53" s="289">
        <v>45245</v>
      </c>
      <c r="V53" s="107" t="str">
        <f t="shared" si="2"/>
        <v>C1 Staff Oct 2024-25</v>
      </c>
    </row>
    <row r="54" spans="1:22" ht="62.4" x14ac:dyDescent="0.3">
      <c r="A54" s="288" t="s">
        <v>8</v>
      </c>
      <c r="B54" s="288" t="str">
        <f t="shared" si="3"/>
        <v>October</v>
      </c>
      <c r="C54" s="288">
        <f t="shared" si="4"/>
        <v>2024</v>
      </c>
      <c r="D54" s="288" t="s">
        <v>316</v>
      </c>
      <c r="E54" s="288" t="s">
        <v>49</v>
      </c>
      <c r="F54" s="288" t="s">
        <v>276</v>
      </c>
      <c r="G54" s="288" t="s">
        <v>265</v>
      </c>
      <c r="H54" s="288">
        <f>B2</f>
        <v>2024</v>
      </c>
      <c r="I54" s="288">
        <f>B3</f>
        <v>2025</v>
      </c>
      <c r="J54" s="288" t="s">
        <v>276</v>
      </c>
      <c r="K54" s="288" t="s">
        <v>266</v>
      </c>
      <c r="L54" s="288" t="s">
        <v>134</v>
      </c>
      <c r="M54" s="288" t="s">
        <v>267</v>
      </c>
      <c r="N54" s="349" t="s">
        <v>276</v>
      </c>
      <c r="O54" s="349" t="s">
        <v>276</v>
      </c>
      <c r="P54" s="288" t="s">
        <v>276</v>
      </c>
      <c r="Q54" s="352">
        <v>45201</v>
      </c>
      <c r="R54" s="352">
        <v>45212</v>
      </c>
      <c r="S54" s="289" t="s">
        <v>141</v>
      </c>
      <c r="T54" s="289" t="s">
        <v>268</v>
      </c>
      <c r="U54" s="293" t="s">
        <v>269</v>
      </c>
      <c r="V54" s="107" t="str">
        <f t="shared" si="2"/>
        <v>C1 Oct Prof Staff Vacancy 2024-25</v>
      </c>
    </row>
    <row r="55" spans="1:22" ht="31.2" x14ac:dyDescent="0.3">
      <c r="A55" s="288" t="s">
        <v>8</v>
      </c>
      <c r="B55" s="288" t="str">
        <f t="shared" si="3"/>
        <v>October</v>
      </c>
      <c r="C55" s="288">
        <f t="shared" si="4"/>
        <v>2024</v>
      </c>
      <c r="D55" s="288" t="s">
        <v>316</v>
      </c>
      <c r="E55" s="288" t="s">
        <v>48</v>
      </c>
      <c r="F55" s="288" t="s">
        <v>276</v>
      </c>
      <c r="G55" s="288" t="s">
        <v>136</v>
      </c>
      <c r="H55" s="288">
        <f>B2</f>
        <v>2024</v>
      </c>
      <c r="I55" s="288">
        <f>B3</f>
        <v>2025</v>
      </c>
      <c r="J55" s="288" t="s">
        <v>276</v>
      </c>
      <c r="K55" s="288" t="s">
        <v>355</v>
      </c>
      <c r="L55" s="288" t="s">
        <v>134</v>
      </c>
      <c r="M55" s="288" t="s">
        <v>276</v>
      </c>
      <c r="N55" s="349" t="s">
        <v>276</v>
      </c>
      <c r="O55" s="349" t="s">
        <v>276</v>
      </c>
      <c r="P55" s="288" t="s">
        <v>276</v>
      </c>
      <c r="Q55" s="352">
        <v>45201</v>
      </c>
      <c r="R55" s="352">
        <v>45212</v>
      </c>
      <c r="S55" s="289" t="s">
        <v>141</v>
      </c>
      <c r="T55" s="289" t="s">
        <v>268</v>
      </c>
      <c r="U55" s="289" t="s">
        <v>356</v>
      </c>
      <c r="V55" s="107" t="str">
        <f t="shared" si="2"/>
        <v>C1 Staff Oct 2024-25</v>
      </c>
    </row>
    <row r="56" spans="1:22" ht="60" customHeight="1" x14ac:dyDescent="0.3">
      <c r="A56" s="288" t="s">
        <v>9</v>
      </c>
      <c r="B56" s="288" t="str">
        <f>I7</f>
        <v>December</v>
      </c>
      <c r="C56" s="288">
        <f>I8</f>
        <v>2024</v>
      </c>
      <c r="D56" s="288" t="s">
        <v>316</v>
      </c>
      <c r="E56" s="288" t="s">
        <v>51</v>
      </c>
      <c r="F56" s="288" t="s">
        <v>276</v>
      </c>
      <c r="G56" s="288" t="s">
        <v>357</v>
      </c>
      <c r="H56" s="288">
        <f>B2</f>
        <v>2024</v>
      </c>
      <c r="I56" s="288">
        <f>B3</f>
        <v>2025</v>
      </c>
      <c r="J56" s="288" t="s">
        <v>276</v>
      </c>
      <c r="K56" s="288" t="s">
        <v>466</v>
      </c>
      <c r="L56" s="288" t="s">
        <v>359</v>
      </c>
      <c r="M56" s="288" t="s">
        <v>342</v>
      </c>
      <c r="N56" s="349" t="s">
        <v>276</v>
      </c>
      <c r="O56" s="349" t="s">
        <v>276</v>
      </c>
      <c r="P56" s="288" t="s">
        <v>276</v>
      </c>
      <c r="Q56" s="352">
        <v>45261</v>
      </c>
      <c r="R56" s="352">
        <v>45275</v>
      </c>
      <c r="S56" s="288" t="s">
        <v>467</v>
      </c>
      <c r="T56" s="288" t="s">
        <v>468</v>
      </c>
      <c r="U56" s="288" t="s">
        <v>141</v>
      </c>
      <c r="V56" s="107" t="str">
        <f t="shared" si="2"/>
        <v>C2 SPEC ED Dec 2024-25</v>
      </c>
    </row>
    <row r="57" spans="1:22" ht="31.2" x14ac:dyDescent="0.3">
      <c r="A57" s="288" t="s">
        <v>52</v>
      </c>
      <c r="B57" s="288" t="str">
        <f>J7</f>
        <v>February</v>
      </c>
      <c r="C57" s="288">
        <f>J8</f>
        <v>2025</v>
      </c>
      <c r="D57" s="288" t="s">
        <v>316</v>
      </c>
      <c r="E57" s="288" t="s">
        <v>53</v>
      </c>
      <c r="F57" s="288" t="s">
        <v>276</v>
      </c>
      <c r="G57" s="288" t="s">
        <v>362</v>
      </c>
      <c r="H57" s="288">
        <f>B2</f>
        <v>2024</v>
      </c>
      <c r="I57" s="288">
        <f>B3</f>
        <v>2025</v>
      </c>
      <c r="J57" s="288" t="s">
        <v>276</v>
      </c>
      <c r="K57" s="288" t="s">
        <v>318</v>
      </c>
      <c r="L57" s="288" t="s">
        <v>363</v>
      </c>
      <c r="M57" s="288" t="s">
        <v>364</v>
      </c>
      <c r="N57" s="349" t="s">
        <v>276</v>
      </c>
      <c r="O57" s="349" t="s">
        <v>276</v>
      </c>
      <c r="P57" s="288" t="s">
        <v>276</v>
      </c>
      <c r="Q57" s="352">
        <v>45345</v>
      </c>
      <c r="R57" s="352">
        <v>45358</v>
      </c>
      <c r="S57" s="288" t="s">
        <v>365</v>
      </c>
      <c r="T57" s="288" t="s">
        <v>141</v>
      </c>
      <c r="U57" s="288" t="s">
        <v>141</v>
      </c>
      <c r="V57" s="107" t="str">
        <f t="shared" si="2"/>
        <v>C3 Child Acct JIAF 2024-25</v>
      </c>
    </row>
    <row r="58" spans="1:22" ht="150" customHeight="1" x14ac:dyDescent="0.3">
      <c r="A58" s="288" t="s">
        <v>11</v>
      </c>
      <c r="B58" s="288" t="str">
        <f>$K$7</f>
        <v>June</v>
      </c>
      <c r="C58" s="288">
        <f>$K$8</f>
        <v>2025</v>
      </c>
      <c r="D58" s="288" t="s">
        <v>316</v>
      </c>
      <c r="E58" s="288" t="s">
        <v>54</v>
      </c>
      <c r="F58" s="288" t="s">
        <v>276</v>
      </c>
      <c r="G58" s="288" t="s">
        <v>366</v>
      </c>
      <c r="H58" s="288">
        <f>B2</f>
        <v>2024</v>
      </c>
      <c r="I58" s="288">
        <f>B3</f>
        <v>2025</v>
      </c>
      <c r="J58" s="288" t="s">
        <v>276</v>
      </c>
      <c r="K58" s="288" t="s">
        <v>469</v>
      </c>
      <c r="L58" s="288" t="s">
        <v>359</v>
      </c>
      <c r="M58" s="288" t="s">
        <v>368</v>
      </c>
      <c r="N58" s="349" t="s">
        <v>276</v>
      </c>
      <c r="O58" s="349" t="s">
        <v>276</v>
      </c>
      <c r="P58" s="288" t="s">
        <v>276</v>
      </c>
      <c r="Q58" s="352">
        <v>45446</v>
      </c>
      <c r="R58" s="352">
        <v>45492</v>
      </c>
      <c r="S58" s="288" t="s">
        <v>373</v>
      </c>
      <c r="T58" s="288" t="s">
        <v>374</v>
      </c>
      <c r="U58" s="288" t="s">
        <v>141</v>
      </c>
      <c r="V58" s="107" t="str">
        <f t="shared" si="2"/>
        <v>C4 SP ED Transition/Exits 2024-25</v>
      </c>
    </row>
    <row r="59" spans="1:22" ht="46.8" x14ac:dyDescent="0.3">
      <c r="A59" s="288" t="s">
        <v>11</v>
      </c>
      <c r="B59" s="288" t="str">
        <f>$K$7</f>
        <v>June</v>
      </c>
      <c r="C59" s="288">
        <f>$K$8</f>
        <v>2025</v>
      </c>
      <c r="D59" s="288" t="s">
        <v>316</v>
      </c>
      <c r="E59" s="294" t="s">
        <v>55</v>
      </c>
      <c r="F59" s="288" t="s">
        <v>276</v>
      </c>
      <c r="G59" s="288" t="s">
        <v>371</v>
      </c>
      <c r="H59" s="288">
        <f>B2</f>
        <v>2024</v>
      </c>
      <c r="I59" s="288">
        <f>B3</f>
        <v>2025</v>
      </c>
      <c r="J59" s="288" t="s">
        <v>276</v>
      </c>
      <c r="K59" s="288" t="s">
        <v>266</v>
      </c>
      <c r="L59" s="288" t="s">
        <v>134</v>
      </c>
      <c r="M59" s="288" t="s">
        <v>372</v>
      </c>
      <c r="N59" s="349" t="s">
        <v>276</v>
      </c>
      <c r="O59" s="349" t="s">
        <v>276</v>
      </c>
      <c r="P59" s="288" t="s">
        <v>276</v>
      </c>
      <c r="Q59" s="352">
        <v>45446</v>
      </c>
      <c r="R59" s="352">
        <v>45492</v>
      </c>
      <c r="S59" s="288" t="s">
        <v>373</v>
      </c>
      <c r="T59" s="288" t="s">
        <v>374</v>
      </c>
      <c r="U59" s="288" t="s">
        <v>141</v>
      </c>
      <c r="V59" s="107" t="str">
        <f t="shared" si="2"/>
        <v>C4 LIEP Survey 2024-25</v>
      </c>
    </row>
    <row r="60" spans="1:22" ht="124.8" x14ac:dyDescent="0.3">
      <c r="A60" s="288" t="s">
        <v>11</v>
      </c>
      <c r="B60" s="288" t="str">
        <f>$K$7</f>
        <v>June</v>
      </c>
      <c r="C60" s="288">
        <f>$K$8</f>
        <v>2025</v>
      </c>
      <c r="D60" s="288" t="s">
        <v>316</v>
      </c>
      <c r="E60" s="288" t="s">
        <v>56</v>
      </c>
      <c r="F60" s="288" t="s">
        <v>276</v>
      </c>
      <c r="G60" s="288" t="s">
        <v>376</v>
      </c>
      <c r="H60" s="288">
        <f>B2</f>
        <v>2024</v>
      </c>
      <c r="I60" s="288">
        <f>B3</f>
        <v>2025</v>
      </c>
      <c r="J60" s="288" t="s">
        <v>276</v>
      </c>
      <c r="K60" s="288" t="s">
        <v>377</v>
      </c>
      <c r="L60" s="288" t="s">
        <v>378</v>
      </c>
      <c r="M60" s="288" t="s">
        <v>470</v>
      </c>
      <c r="N60" s="349" t="s">
        <v>276</v>
      </c>
      <c r="O60" s="349" t="s">
        <v>276</v>
      </c>
      <c r="P60" s="288" t="s">
        <v>276</v>
      </c>
      <c r="Q60" s="352">
        <v>45446</v>
      </c>
      <c r="R60" s="352">
        <v>45492</v>
      </c>
      <c r="S60" s="288" t="s">
        <v>373</v>
      </c>
      <c r="T60" s="288" t="s">
        <v>374</v>
      </c>
      <c r="U60" s="289">
        <v>45533</v>
      </c>
      <c r="V60" s="107" t="str">
        <f t="shared" si="2"/>
        <v>C4 CTE 2024-25</v>
      </c>
    </row>
    <row r="61" spans="1:22" s="43" customFormat="1" ht="93.6" x14ac:dyDescent="0.3">
      <c r="A61" s="288" t="s">
        <v>12</v>
      </c>
      <c r="B61" s="288" t="str">
        <f>$L$7</f>
        <v>Summer</v>
      </c>
      <c r="C61" s="288">
        <f>$L$8</f>
        <v>2025</v>
      </c>
      <c r="D61" s="288" t="s">
        <v>316</v>
      </c>
      <c r="E61" s="288" t="s">
        <v>57</v>
      </c>
      <c r="F61" s="288" t="s">
        <v>276</v>
      </c>
      <c r="G61" s="288" t="s">
        <v>317</v>
      </c>
      <c r="H61" s="288">
        <f>B2</f>
        <v>2024</v>
      </c>
      <c r="I61" s="288">
        <f>B3</f>
        <v>2025</v>
      </c>
      <c r="J61" s="288" t="s">
        <v>276</v>
      </c>
      <c r="K61" s="288" t="s">
        <v>318</v>
      </c>
      <c r="L61" s="288" t="s">
        <v>134</v>
      </c>
      <c r="M61" s="288" t="s">
        <v>471</v>
      </c>
      <c r="N61" s="349" t="s">
        <v>276</v>
      </c>
      <c r="O61" s="349" t="s">
        <v>276</v>
      </c>
      <c r="P61" s="288" t="s">
        <v>276</v>
      </c>
      <c r="Q61" s="352">
        <v>45453</v>
      </c>
      <c r="R61" s="352">
        <v>45535</v>
      </c>
      <c r="S61" s="288" t="s">
        <v>141</v>
      </c>
      <c r="T61" s="288" t="s">
        <v>320</v>
      </c>
      <c r="U61" s="288" t="s">
        <v>321</v>
      </c>
      <c r="V61" s="107" t="str">
        <f t="shared" si="2"/>
        <v>C5 Child Acct EOY 2024-25</v>
      </c>
    </row>
    <row r="62" spans="1:22" s="43" customFormat="1" ht="30" customHeight="1" x14ac:dyDescent="0.3">
      <c r="A62" s="288" t="s">
        <v>12</v>
      </c>
      <c r="B62" s="288" t="str">
        <f>$L$7</f>
        <v>Summer</v>
      </c>
      <c r="C62" s="288">
        <f>$L$8</f>
        <v>2025</v>
      </c>
      <c r="D62" s="288" t="s">
        <v>316</v>
      </c>
      <c r="E62" s="288" t="s">
        <v>58</v>
      </c>
      <c r="F62" s="288" t="s">
        <v>276</v>
      </c>
      <c r="G62" s="288" t="s">
        <v>323</v>
      </c>
      <c r="H62" s="288">
        <f>B2</f>
        <v>2024</v>
      </c>
      <c r="I62" s="288">
        <f>B3</f>
        <v>2025</v>
      </c>
      <c r="J62" s="288" t="s">
        <v>276</v>
      </c>
      <c r="K62" s="288" t="s">
        <v>266</v>
      </c>
      <c r="L62" s="288" t="s">
        <v>134</v>
      </c>
      <c r="M62" s="288" t="s">
        <v>276</v>
      </c>
      <c r="N62" s="349" t="s">
        <v>276</v>
      </c>
      <c r="O62" s="349" t="s">
        <v>276</v>
      </c>
      <c r="P62" s="288" t="s">
        <v>276</v>
      </c>
      <c r="Q62" s="352">
        <v>45453</v>
      </c>
      <c r="R62" s="352">
        <v>45535</v>
      </c>
      <c r="S62" s="288" t="s">
        <v>141</v>
      </c>
      <c r="T62" s="288" t="s">
        <v>320</v>
      </c>
      <c r="U62" s="288" t="s">
        <v>141</v>
      </c>
      <c r="V62" s="107" t="str">
        <f t="shared" si="2"/>
        <v>C5 Title 1 Student 2024-25</v>
      </c>
    </row>
    <row r="63" spans="1:22" s="43" customFormat="1" ht="46.8" x14ac:dyDescent="0.3">
      <c r="A63" s="288" t="s">
        <v>12</v>
      </c>
      <c r="B63" s="288" t="str">
        <f>$L$7</f>
        <v>Summer</v>
      </c>
      <c r="C63" s="288">
        <f>$L$8</f>
        <v>2025</v>
      </c>
      <c r="D63" s="288" t="s">
        <v>316</v>
      </c>
      <c r="E63" s="288" t="s">
        <v>59</v>
      </c>
      <c r="F63" s="288" t="s">
        <v>276</v>
      </c>
      <c r="G63" s="288" t="s">
        <v>325</v>
      </c>
      <c r="H63" s="288">
        <f>B2</f>
        <v>2024</v>
      </c>
      <c r="I63" s="288">
        <f>B3</f>
        <v>2025</v>
      </c>
      <c r="J63" s="288" t="s">
        <v>276</v>
      </c>
      <c r="K63" s="288" t="s">
        <v>326</v>
      </c>
      <c r="L63" s="288" t="s">
        <v>134</v>
      </c>
      <c r="M63" s="288" t="s">
        <v>383</v>
      </c>
      <c r="N63" s="349" t="s">
        <v>276</v>
      </c>
      <c r="O63" s="349" t="s">
        <v>276</v>
      </c>
      <c r="P63" s="288" t="s">
        <v>276</v>
      </c>
      <c r="Q63" s="352">
        <v>45453</v>
      </c>
      <c r="R63" s="352">
        <v>45535</v>
      </c>
      <c r="S63" s="289" t="s">
        <v>141</v>
      </c>
      <c r="T63" s="288" t="s">
        <v>320</v>
      </c>
      <c r="U63" s="288" t="s">
        <v>328</v>
      </c>
      <c r="V63" s="107" t="str">
        <f t="shared" si="2"/>
        <v>C5 Athletic Opp 2024-25</v>
      </c>
    </row>
    <row r="64" spans="1:22" s="43" customFormat="1" ht="31.2" x14ac:dyDescent="0.3">
      <c r="A64" s="288" t="s">
        <v>12</v>
      </c>
      <c r="B64" s="288" t="str">
        <f>$L$7</f>
        <v>Summer</v>
      </c>
      <c r="C64" s="288">
        <f>$L$8</f>
        <v>2025</v>
      </c>
      <c r="D64" s="288" t="s">
        <v>316</v>
      </c>
      <c r="E64" s="288" t="s">
        <v>60</v>
      </c>
      <c r="F64" s="288" t="s">
        <v>276</v>
      </c>
      <c r="G64" s="288" t="s">
        <v>329</v>
      </c>
      <c r="H64" s="288">
        <f>B2</f>
        <v>2024</v>
      </c>
      <c r="I64" s="288">
        <f>B3</f>
        <v>2025</v>
      </c>
      <c r="J64" s="288" t="s">
        <v>276</v>
      </c>
      <c r="K64" s="288" t="s">
        <v>266</v>
      </c>
      <c r="L64" s="288" t="s">
        <v>134</v>
      </c>
      <c r="M64" s="288" t="s">
        <v>472</v>
      </c>
      <c r="N64" s="349" t="s">
        <v>276</v>
      </c>
      <c r="O64" s="349" t="s">
        <v>276</v>
      </c>
      <c r="P64" s="288" t="s">
        <v>276</v>
      </c>
      <c r="Q64" s="352">
        <v>45453</v>
      </c>
      <c r="R64" s="352">
        <v>45535</v>
      </c>
      <c r="S64" s="289" t="s">
        <v>141</v>
      </c>
      <c r="T64" s="288" t="s">
        <v>320</v>
      </c>
      <c r="U64" s="288" t="s">
        <v>141</v>
      </c>
      <c r="V64" s="107" t="str">
        <f t="shared" si="2"/>
        <v>C5 Title 3 Prof Dev Act 2024-25</v>
      </c>
    </row>
    <row r="65" spans="1:22" ht="46.8" x14ac:dyDescent="0.3">
      <c r="A65" s="288" t="s">
        <v>12</v>
      </c>
      <c r="B65" s="288" t="str">
        <f>$L$7</f>
        <v>Summer</v>
      </c>
      <c r="C65" s="288">
        <f>$L$8</f>
        <v>2025</v>
      </c>
      <c r="D65" s="288" t="s">
        <v>316</v>
      </c>
      <c r="E65" s="288" t="s">
        <v>61</v>
      </c>
      <c r="F65" s="288" t="s">
        <v>276</v>
      </c>
      <c r="G65" s="288" t="s">
        <v>332</v>
      </c>
      <c r="H65" s="288">
        <f>B2</f>
        <v>2024</v>
      </c>
      <c r="I65" s="288">
        <f>B3</f>
        <v>2025</v>
      </c>
      <c r="J65" s="288" t="s">
        <v>276</v>
      </c>
      <c r="K65" s="288" t="s">
        <v>266</v>
      </c>
      <c r="L65" s="288" t="s">
        <v>134</v>
      </c>
      <c r="M65" s="288" t="s">
        <v>333</v>
      </c>
      <c r="N65" s="349" t="s">
        <v>276</v>
      </c>
      <c r="O65" s="349" t="s">
        <v>276</v>
      </c>
      <c r="P65" s="288" t="s">
        <v>276</v>
      </c>
      <c r="Q65" s="352">
        <v>45453</v>
      </c>
      <c r="R65" s="352">
        <v>45535</v>
      </c>
      <c r="S65" s="289" t="s">
        <v>141</v>
      </c>
      <c r="T65" s="288" t="s">
        <v>320</v>
      </c>
      <c r="U65" s="288" t="s">
        <v>328</v>
      </c>
      <c r="V65" s="107" t="str">
        <f t="shared" si="2"/>
        <v>C5 Home Ed/Private Tutoring 
2024-25</v>
      </c>
    </row>
    <row r="66" spans="1:22" s="46" customFormat="1" ht="31.2" x14ac:dyDescent="0.3">
      <c r="A66" s="288" t="s">
        <v>62</v>
      </c>
      <c r="B66" s="288" t="s">
        <v>65</v>
      </c>
      <c r="C66" s="288" t="str">
        <f>$B$4</f>
        <v>SY 24 - 25</v>
      </c>
      <c r="D66" s="288" t="s">
        <v>316</v>
      </c>
      <c r="E66" s="288" t="s">
        <v>66</v>
      </c>
      <c r="F66" s="288" t="s">
        <v>276</v>
      </c>
      <c r="G66" s="288" t="s">
        <v>386</v>
      </c>
      <c r="H66" s="288">
        <f>B1</f>
        <v>2023</v>
      </c>
      <c r="I66" s="288">
        <f>B2</f>
        <v>2024</v>
      </c>
      <c r="J66" s="288" t="s">
        <v>276</v>
      </c>
      <c r="K66" s="288" t="s">
        <v>266</v>
      </c>
      <c r="L66" s="288" t="s">
        <v>387</v>
      </c>
      <c r="M66" s="288" t="s">
        <v>276</v>
      </c>
      <c r="N66" s="349" t="s">
        <v>276</v>
      </c>
      <c r="O66" s="349" t="s">
        <v>276</v>
      </c>
      <c r="P66" s="288" t="s">
        <v>276</v>
      </c>
      <c r="Q66" s="349" t="s">
        <v>388</v>
      </c>
      <c r="R66" s="352">
        <v>45359</v>
      </c>
      <c r="S66" s="289" t="s">
        <v>141</v>
      </c>
      <c r="T66" s="288" t="s">
        <v>389</v>
      </c>
      <c r="U66" s="289">
        <v>45387</v>
      </c>
      <c r="V66" s="107" t="str">
        <f t="shared" si="2"/>
        <v>C6 ESSER 2023-24</v>
      </c>
    </row>
    <row r="67" spans="1:22" s="46" customFormat="1" ht="15.6" x14ac:dyDescent="0.3">
      <c r="A67" s="288" t="s">
        <v>62</v>
      </c>
      <c r="B67" s="288" t="s">
        <v>65</v>
      </c>
      <c r="C67" s="288" t="str">
        <f t="shared" ref="C67:C81" si="5">$B$4</f>
        <v>SY 24 - 25</v>
      </c>
      <c r="D67" s="288" t="s">
        <v>316</v>
      </c>
      <c r="E67" s="288" t="s">
        <v>67</v>
      </c>
      <c r="F67" s="288" t="s">
        <v>276</v>
      </c>
      <c r="G67" s="288" t="s">
        <v>390</v>
      </c>
      <c r="H67" s="288">
        <f>B1</f>
        <v>2023</v>
      </c>
      <c r="I67" s="288">
        <f>B2</f>
        <v>2024</v>
      </c>
      <c r="J67" s="288" t="s">
        <v>276</v>
      </c>
      <c r="K67" s="288" t="s">
        <v>266</v>
      </c>
      <c r="L67" s="288" t="s">
        <v>391</v>
      </c>
      <c r="M67" s="288" t="s">
        <v>276</v>
      </c>
      <c r="N67" s="349" t="s">
        <v>276</v>
      </c>
      <c r="O67" s="349" t="s">
        <v>276</v>
      </c>
      <c r="P67" s="288" t="s">
        <v>276</v>
      </c>
      <c r="Q67" s="349" t="s">
        <v>388</v>
      </c>
      <c r="R67" s="352">
        <v>45359</v>
      </c>
      <c r="S67" s="289" t="s">
        <v>141</v>
      </c>
      <c r="T67" s="288" t="s">
        <v>389</v>
      </c>
      <c r="U67" s="289">
        <v>45387</v>
      </c>
      <c r="V67" s="107" t="str">
        <f t="shared" si="2"/>
        <v>C6 EANS 2023-24</v>
      </c>
    </row>
    <row r="68" spans="1:22" ht="55.95" customHeight="1" x14ac:dyDescent="0.3">
      <c r="A68" s="288" t="s">
        <v>62</v>
      </c>
      <c r="B68" s="288" t="s">
        <v>65</v>
      </c>
      <c r="C68" s="288" t="str">
        <f t="shared" si="5"/>
        <v>SY 24 - 25</v>
      </c>
      <c r="D68" s="288" t="s">
        <v>316</v>
      </c>
      <c r="E68" s="288" t="s">
        <v>68</v>
      </c>
      <c r="F68" s="288" t="s">
        <v>276</v>
      </c>
      <c r="G68" s="288" t="s">
        <v>392</v>
      </c>
      <c r="H68" s="288">
        <f>B2</f>
        <v>2024</v>
      </c>
      <c r="I68" s="288">
        <f>B3</f>
        <v>2025</v>
      </c>
      <c r="J68" s="288" t="s">
        <v>276</v>
      </c>
      <c r="K68" s="288" t="s">
        <v>393</v>
      </c>
      <c r="L68" s="288" t="s">
        <v>140</v>
      </c>
      <c r="M68" s="288" t="s">
        <v>270</v>
      </c>
      <c r="N68" s="349" t="s">
        <v>276</v>
      </c>
      <c r="O68" s="349" t="s">
        <v>276</v>
      </c>
      <c r="P68" s="288" t="s">
        <v>276</v>
      </c>
      <c r="Q68" s="349" t="s">
        <v>388</v>
      </c>
      <c r="R68" s="352">
        <v>45352</v>
      </c>
      <c r="S68" s="289" t="s">
        <v>141</v>
      </c>
      <c r="T68" s="288" t="s">
        <v>141</v>
      </c>
      <c r="U68" s="289" t="s">
        <v>141</v>
      </c>
      <c r="V68" s="107" t="str">
        <f t="shared" si="2"/>
        <v>C6 PVAAS 2024-25</v>
      </c>
    </row>
    <row r="69" spans="1:22" ht="31.2" x14ac:dyDescent="0.3">
      <c r="A69" s="288" t="s">
        <v>62</v>
      </c>
      <c r="B69" s="288" t="s">
        <v>65</v>
      </c>
      <c r="C69" s="288" t="str">
        <f t="shared" si="5"/>
        <v>SY 24 - 25</v>
      </c>
      <c r="D69" s="288" t="s">
        <v>316</v>
      </c>
      <c r="E69" s="288" t="s">
        <v>69</v>
      </c>
      <c r="F69" s="288" t="s">
        <v>276</v>
      </c>
      <c r="G69" s="288" t="s">
        <v>394</v>
      </c>
      <c r="H69" s="288">
        <f>B2</f>
        <v>2024</v>
      </c>
      <c r="I69" s="288">
        <f>B3</f>
        <v>2025</v>
      </c>
      <c r="J69" s="288" t="s">
        <v>276</v>
      </c>
      <c r="K69" s="288" t="s">
        <v>326</v>
      </c>
      <c r="L69" s="288" t="s">
        <v>134</v>
      </c>
      <c r="M69" s="288" t="s">
        <v>395</v>
      </c>
      <c r="N69" s="349" t="s">
        <v>276</v>
      </c>
      <c r="O69" s="349" t="s">
        <v>276</v>
      </c>
      <c r="P69" s="288" t="s">
        <v>276</v>
      </c>
      <c r="Q69" s="349" t="s">
        <v>388</v>
      </c>
      <c r="R69" s="352">
        <v>45387</v>
      </c>
      <c r="S69" s="289" t="s">
        <v>141</v>
      </c>
      <c r="T69" s="288" t="s">
        <v>473</v>
      </c>
      <c r="U69" s="289">
        <v>45392</v>
      </c>
      <c r="V69" s="107" t="str">
        <f t="shared" si="2"/>
        <v>C6 Safe Schools - Bus 2024-25</v>
      </c>
    </row>
    <row r="70" spans="1:22" ht="30" customHeight="1" x14ac:dyDescent="0.3">
      <c r="A70" s="288" t="s">
        <v>62</v>
      </c>
      <c r="B70" s="288" t="s">
        <v>65</v>
      </c>
      <c r="C70" s="288" t="str">
        <f t="shared" si="5"/>
        <v>SY 24 - 25</v>
      </c>
      <c r="D70" s="288" t="s">
        <v>316</v>
      </c>
      <c r="E70" s="288" t="s">
        <v>474</v>
      </c>
      <c r="F70" s="288" t="s">
        <v>276</v>
      </c>
      <c r="G70" s="288" t="s">
        <v>475</v>
      </c>
      <c r="H70" s="288">
        <f>B2</f>
        <v>2024</v>
      </c>
      <c r="I70" s="288">
        <f>B3</f>
        <v>2025</v>
      </c>
      <c r="J70" s="288" t="s">
        <v>276</v>
      </c>
      <c r="K70" s="288" t="s">
        <v>404</v>
      </c>
      <c r="L70" s="288" t="s">
        <v>134</v>
      </c>
      <c r="M70" s="288" t="s">
        <v>276</v>
      </c>
      <c r="N70" s="349" t="s">
        <v>276</v>
      </c>
      <c r="O70" s="349" t="s">
        <v>276</v>
      </c>
      <c r="P70" s="288" t="s">
        <v>276</v>
      </c>
      <c r="Q70" s="349" t="s">
        <v>388</v>
      </c>
      <c r="R70" s="352">
        <v>45412</v>
      </c>
      <c r="S70" s="289" t="s">
        <v>141</v>
      </c>
      <c r="T70" s="288" t="s">
        <v>476</v>
      </c>
      <c r="U70" s="289">
        <v>45419</v>
      </c>
      <c r="V70" s="107" t="str">
        <f t="shared" si="2"/>
        <v>C6 Keystone Exemption 2024-25</v>
      </c>
    </row>
    <row r="71" spans="1:22" ht="46.8" x14ac:dyDescent="0.3">
      <c r="A71" s="288" t="s">
        <v>62</v>
      </c>
      <c r="B71" s="288" t="s">
        <v>65</v>
      </c>
      <c r="C71" s="288" t="str">
        <f t="shared" si="5"/>
        <v>SY 24 - 25</v>
      </c>
      <c r="D71" s="288" t="s">
        <v>316</v>
      </c>
      <c r="E71" s="288" t="s">
        <v>72</v>
      </c>
      <c r="F71" s="288" t="s">
        <v>276</v>
      </c>
      <c r="G71" s="288" t="s">
        <v>398</v>
      </c>
      <c r="H71" s="288">
        <f>B2</f>
        <v>2024</v>
      </c>
      <c r="I71" s="288">
        <f>B3</f>
        <v>2025</v>
      </c>
      <c r="J71" s="288" t="s">
        <v>276</v>
      </c>
      <c r="K71" s="288" t="s">
        <v>399</v>
      </c>
      <c r="L71" s="288" t="s">
        <v>134</v>
      </c>
      <c r="M71" s="288" t="s">
        <v>276</v>
      </c>
      <c r="N71" s="349" t="s">
        <v>276</v>
      </c>
      <c r="O71" s="349" t="s">
        <v>276</v>
      </c>
      <c r="P71" s="288" t="s">
        <v>276</v>
      </c>
      <c r="Q71" s="352" t="s">
        <v>388</v>
      </c>
      <c r="R71" s="352">
        <v>45450</v>
      </c>
      <c r="S71" s="289" t="s">
        <v>141</v>
      </c>
      <c r="T71" s="288" t="s">
        <v>477</v>
      </c>
      <c r="U71" s="289">
        <v>45457</v>
      </c>
      <c r="V71" s="107" t="str">
        <f t="shared" si="2"/>
        <v>C6 Course/Instructor 2024-25</v>
      </c>
    </row>
    <row r="72" spans="1:22" ht="46.8" x14ac:dyDescent="0.3">
      <c r="A72" s="288" t="s">
        <v>73</v>
      </c>
      <c r="B72" s="288" t="s">
        <v>65</v>
      </c>
      <c r="C72" s="288" t="str">
        <f t="shared" si="5"/>
        <v>SY 24 - 25</v>
      </c>
      <c r="D72" s="288" t="s">
        <v>316</v>
      </c>
      <c r="E72" s="288" t="s">
        <v>74</v>
      </c>
      <c r="F72" s="288" t="s">
        <v>276</v>
      </c>
      <c r="G72" s="288" t="s">
        <v>400</v>
      </c>
      <c r="H72" s="288">
        <f>B2</f>
        <v>2024</v>
      </c>
      <c r="I72" s="288">
        <f>B3</f>
        <v>2025</v>
      </c>
      <c r="J72" s="288" t="s">
        <v>276</v>
      </c>
      <c r="K72" s="288" t="s">
        <v>401</v>
      </c>
      <c r="L72" s="288" t="s">
        <v>134</v>
      </c>
      <c r="M72" s="288" t="s">
        <v>276</v>
      </c>
      <c r="N72" s="349" t="s">
        <v>276</v>
      </c>
      <c r="O72" s="349" t="s">
        <v>276</v>
      </c>
      <c r="P72" s="288" t="s">
        <v>276</v>
      </c>
      <c r="Q72" s="352" t="s">
        <v>388</v>
      </c>
      <c r="R72" s="352">
        <v>45470</v>
      </c>
      <c r="S72" s="289" t="s">
        <v>141</v>
      </c>
      <c r="T72" s="289" t="s">
        <v>478</v>
      </c>
      <c r="U72" s="289">
        <v>45471</v>
      </c>
      <c r="V72" s="107" t="str">
        <f t="shared" si="2"/>
        <v>C6 Non-Cte ICN/WBLE 2024-25</v>
      </c>
    </row>
    <row r="73" spans="1:22" ht="31.2" x14ac:dyDescent="0.3">
      <c r="A73" s="288" t="s">
        <v>62</v>
      </c>
      <c r="B73" s="288" t="s">
        <v>65</v>
      </c>
      <c r="C73" s="288" t="str">
        <f t="shared" si="5"/>
        <v>SY 24 - 25</v>
      </c>
      <c r="D73" s="288" t="s">
        <v>316</v>
      </c>
      <c r="E73" s="288" t="s">
        <v>75</v>
      </c>
      <c r="F73" s="288" t="s">
        <v>276</v>
      </c>
      <c r="G73" s="288" t="s">
        <v>403</v>
      </c>
      <c r="H73" s="288">
        <f>B2</f>
        <v>2024</v>
      </c>
      <c r="I73" s="288">
        <f>B3</f>
        <v>2025</v>
      </c>
      <c r="J73" s="288" t="s">
        <v>276</v>
      </c>
      <c r="K73" s="288" t="s">
        <v>404</v>
      </c>
      <c r="L73" s="288" t="s">
        <v>134</v>
      </c>
      <c r="M73" s="288" t="s">
        <v>276</v>
      </c>
      <c r="N73" s="349" t="s">
        <v>276</v>
      </c>
      <c r="O73" s="349" t="s">
        <v>276</v>
      </c>
      <c r="P73" s="288" t="s">
        <v>276</v>
      </c>
      <c r="Q73" s="352" t="s">
        <v>388</v>
      </c>
      <c r="R73" s="352">
        <v>45470</v>
      </c>
      <c r="S73" s="289" t="s">
        <v>141</v>
      </c>
      <c r="T73" s="289" t="s">
        <v>478</v>
      </c>
      <c r="U73" s="289">
        <v>45471</v>
      </c>
      <c r="V73" s="107" t="str">
        <f t="shared" si="2"/>
        <v>C6 Career Standards 2024-25</v>
      </c>
    </row>
    <row r="74" spans="1:22" ht="31.2" x14ac:dyDescent="0.3">
      <c r="A74" s="288" t="s">
        <v>62</v>
      </c>
      <c r="B74" s="288" t="s">
        <v>65</v>
      </c>
      <c r="C74" s="288" t="str">
        <f t="shared" si="5"/>
        <v>SY 24 - 25</v>
      </c>
      <c r="D74" s="288" t="s">
        <v>316</v>
      </c>
      <c r="E74" s="288" t="s">
        <v>76</v>
      </c>
      <c r="F74" s="288" t="s">
        <v>276</v>
      </c>
      <c r="G74" s="288" t="s">
        <v>405</v>
      </c>
      <c r="H74" s="288">
        <f>B2</f>
        <v>2024</v>
      </c>
      <c r="I74" s="288">
        <f>B3</f>
        <v>2025</v>
      </c>
      <c r="J74" s="288" t="s">
        <v>276</v>
      </c>
      <c r="K74" s="288" t="s">
        <v>406</v>
      </c>
      <c r="L74" s="288" t="s">
        <v>140</v>
      </c>
      <c r="M74" s="288" t="s">
        <v>276</v>
      </c>
      <c r="N74" s="349" t="s">
        <v>276</v>
      </c>
      <c r="O74" s="349" t="s">
        <v>276</v>
      </c>
      <c r="P74" s="288" t="s">
        <v>276</v>
      </c>
      <c r="Q74" s="352" t="s">
        <v>388</v>
      </c>
      <c r="R74" s="352">
        <v>45470</v>
      </c>
      <c r="S74" s="289" t="s">
        <v>141</v>
      </c>
      <c r="T74" s="289" t="s">
        <v>478</v>
      </c>
      <c r="U74" s="289">
        <v>45471</v>
      </c>
      <c r="V74" s="107" t="str">
        <f t="shared" si="2"/>
        <v>C6 Local Assess Early Ind 2024-25</v>
      </c>
    </row>
    <row r="75" spans="1:22" ht="46.8" x14ac:dyDescent="0.3">
      <c r="A75" s="288" t="s">
        <v>62</v>
      </c>
      <c r="B75" s="288" t="s">
        <v>65</v>
      </c>
      <c r="C75" s="288" t="str">
        <f t="shared" si="5"/>
        <v>SY 24 - 25</v>
      </c>
      <c r="D75" s="288" t="s">
        <v>316</v>
      </c>
      <c r="E75" s="288" t="s">
        <v>77</v>
      </c>
      <c r="F75" s="288" t="s">
        <v>276</v>
      </c>
      <c r="G75" s="288" t="s">
        <v>408</v>
      </c>
      <c r="H75" s="288">
        <f>B2</f>
        <v>2024</v>
      </c>
      <c r="I75" s="288">
        <f>B3</f>
        <v>2025</v>
      </c>
      <c r="J75" s="288" t="s">
        <v>276</v>
      </c>
      <c r="K75" s="288" t="s">
        <v>409</v>
      </c>
      <c r="L75" s="288" t="s">
        <v>140</v>
      </c>
      <c r="M75" s="288" t="s">
        <v>276</v>
      </c>
      <c r="N75" s="349" t="s">
        <v>276</v>
      </c>
      <c r="O75" s="349" t="s">
        <v>276</v>
      </c>
      <c r="P75" s="288" t="s">
        <v>276</v>
      </c>
      <c r="Q75" s="352" t="s">
        <v>388</v>
      </c>
      <c r="R75" s="352">
        <v>45470</v>
      </c>
      <c r="S75" s="289" t="s">
        <v>141</v>
      </c>
      <c r="T75" s="289" t="s">
        <v>478</v>
      </c>
      <c r="U75" s="289" t="s">
        <v>141</v>
      </c>
      <c r="V75" s="107" t="str">
        <f t="shared" si="2"/>
        <v>C6 Staff Updates 2024-25</v>
      </c>
    </row>
    <row r="76" spans="1:22" ht="31.2" x14ac:dyDescent="0.3">
      <c r="A76" s="288" t="s">
        <v>62</v>
      </c>
      <c r="B76" s="288" t="s">
        <v>65</v>
      </c>
      <c r="C76" s="288" t="str">
        <f t="shared" si="5"/>
        <v>SY 24 - 25</v>
      </c>
      <c r="D76" s="288" t="s">
        <v>316</v>
      </c>
      <c r="E76" s="288" t="s">
        <v>77</v>
      </c>
      <c r="F76" s="288" t="s">
        <v>276</v>
      </c>
      <c r="G76" s="288" t="s">
        <v>136</v>
      </c>
      <c r="H76" s="288">
        <f>B2</f>
        <v>2024</v>
      </c>
      <c r="I76" s="288">
        <f>B3</f>
        <v>2025</v>
      </c>
      <c r="J76" s="288" t="s">
        <v>276</v>
      </c>
      <c r="K76" s="288" t="s">
        <v>355</v>
      </c>
      <c r="L76" s="288" t="s">
        <v>140</v>
      </c>
      <c r="M76" s="288" t="s">
        <v>276</v>
      </c>
      <c r="N76" s="349" t="s">
        <v>276</v>
      </c>
      <c r="O76" s="349" t="s">
        <v>276</v>
      </c>
      <c r="P76" s="288" t="s">
        <v>276</v>
      </c>
      <c r="Q76" s="352" t="s">
        <v>388</v>
      </c>
      <c r="R76" s="352">
        <v>45470</v>
      </c>
      <c r="S76" s="289" t="s">
        <v>141</v>
      </c>
      <c r="T76" s="289" t="s">
        <v>478</v>
      </c>
      <c r="U76" s="289" t="s">
        <v>356</v>
      </c>
      <c r="V76" s="107" t="str">
        <f t="shared" si="2"/>
        <v>C6 Staff Updates 2024-25</v>
      </c>
    </row>
    <row r="77" spans="1:22" ht="31.2" x14ac:dyDescent="0.3">
      <c r="A77" s="288" t="s">
        <v>62</v>
      </c>
      <c r="B77" s="288" t="s">
        <v>65</v>
      </c>
      <c r="C77" s="288" t="str">
        <f t="shared" si="5"/>
        <v>SY 24 - 25</v>
      </c>
      <c r="D77" s="288" t="s">
        <v>316</v>
      </c>
      <c r="E77" s="288" t="s">
        <v>78</v>
      </c>
      <c r="F77" s="288" t="s">
        <v>276</v>
      </c>
      <c r="G77" s="288" t="s">
        <v>411</v>
      </c>
      <c r="H77" s="288">
        <f>B2</f>
        <v>2024</v>
      </c>
      <c r="I77" s="288">
        <f>B3</f>
        <v>2025</v>
      </c>
      <c r="J77" s="288" t="s">
        <v>276</v>
      </c>
      <c r="K77" s="288" t="s">
        <v>412</v>
      </c>
      <c r="L77" s="288" t="s">
        <v>140</v>
      </c>
      <c r="M77" s="288" t="s">
        <v>276</v>
      </c>
      <c r="N77" s="349" t="s">
        <v>276</v>
      </c>
      <c r="O77" s="349" t="s">
        <v>276</v>
      </c>
      <c r="P77" s="288" t="s">
        <v>276</v>
      </c>
      <c r="Q77" s="352" t="s">
        <v>388</v>
      </c>
      <c r="R77" s="352">
        <v>45470</v>
      </c>
      <c r="S77" s="289" t="s">
        <v>141</v>
      </c>
      <c r="T77" s="289" t="s">
        <v>479</v>
      </c>
      <c r="U77" s="289" t="s">
        <v>141</v>
      </c>
      <c r="V77" s="107" t="str">
        <f t="shared" si="2"/>
        <v>C6 Local Assess Analytics 2024-25</v>
      </c>
    </row>
    <row r="78" spans="1:22" ht="93.6" x14ac:dyDescent="0.3">
      <c r="A78" s="288" t="s">
        <v>62</v>
      </c>
      <c r="B78" s="288" t="s">
        <v>65</v>
      </c>
      <c r="C78" s="288" t="str">
        <f t="shared" si="5"/>
        <v>SY 24 - 25</v>
      </c>
      <c r="D78" s="288" t="s">
        <v>316</v>
      </c>
      <c r="E78" s="288" t="s">
        <v>79</v>
      </c>
      <c r="F78" s="288" t="s">
        <v>276</v>
      </c>
      <c r="G78" s="288" t="s">
        <v>413</v>
      </c>
      <c r="H78" s="288">
        <f>B2</f>
        <v>2024</v>
      </c>
      <c r="I78" s="288">
        <f>B3</f>
        <v>2025</v>
      </c>
      <c r="J78" s="288" t="s">
        <v>276</v>
      </c>
      <c r="K78" s="288" t="s">
        <v>414</v>
      </c>
      <c r="L78" s="288" t="s">
        <v>415</v>
      </c>
      <c r="M78" s="288" t="s">
        <v>276</v>
      </c>
      <c r="N78" s="349" t="s">
        <v>276</v>
      </c>
      <c r="O78" s="349" t="s">
        <v>276</v>
      </c>
      <c r="P78" s="288" t="s">
        <v>276</v>
      </c>
      <c r="Q78" s="352" t="s">
        <v>388</v>
      </c>
      <c r="R78" s="352">
        <v>45504</v>
      </c>
      <c r="S78" s="289" t="s">
        <v>141</v>
      </c>
      <c r="T78" s="289" t="s">
        <v>480</v>
      </c>
      <c r="U78" s="289" t="s">
        <v>141</v>
      </c>
      <c r="V78" s="107" t="str">
        <f t="shared" ref="V78:V81" si="6">E78</f>
        <v>C6 Student Updates 2024-25</v>
      </c>
    </row>
    <row r="79" spans="1:22" ht="109.2" x14ac:dyDescent="0.3">
      <c r="A79" s="288" t="s">
        <v>62</v>
      </c>
      <c r="B79" s="288" t="s">
        <v>65</v>
      </c>
      <c r="C79" s="288" t="str">
        <f t="shared" si="5"/>
        <v>SY 24 - 25</v>
      </c>
      <c r="D79" s="288" t="s">
        <v>316</v>
      </c>
      <c r="E79" s="295" t="s">
        <v>81</v>
      </c>
      <c r="F79" s="288" t="s">
        <v>276</v>
      </c>
      <c r="G79" s="295" t="s">
        <v>416</v>
      </c>
      <c r="H79" s="288">
        <f>B2</f>
        <v>2024</v>
      </c>
      <c r="I79" s="288">
        <f>B3</f>
        <v>2025</v>
      </c>
      <c r="J79" s="288" t="s">
        <v>276</v>
      </c>
      <c r="K79" s="288" t="s">
        <v>326</v>
      </c>
      <c r="L79" s="288" t="s">
        <v>134</v>
      </c>
      <c r="M79" s="288" t="s">
        <v>481</v>
      </c>
      <c r="N79" s="349" t="s">
        <v>276</v>
      </c>
      <c r="O79" s="349" t="s">
        <v>276</v>
      </c>
      <c r="P79" s="288" t="s">
        <v>276</v>
      </c>
      <c r="Q79" s="352" t="s">
        <v>388</v>
      </c>
      <c r="R79" s="352">
        <v>45504</v>
      </c>
      <c r="S79" s="289" t="s">
        <v>141</v>
      </c>
      <c r="T79" s="289" t="s">
        <v>480</v>
      </c>
      <c r="U79" s="289">
        <v>45504</v>
      </c>
      <c r="V79" s="107" t="str">
        <f t="shared" si="6"/>
        <v>C6 Safe Schools - Fire/Sec 2024-25</v>
      </c>
    </row>
    <row r="80" spans="1:22" ht="226.2" customHeight="1" x14ac:dyDescent="0.3">
      <c r="A80" s="288" t="s">
        <v>62</v>
      </c>
      <c r="B80" s="288" t="s">
        <v>65</v>
      </c>
      <c r="C80" s="288" t="str">
        <f t="shared" si="5"/>
        <v>SY 24 - 25</v>
      </c>
      <c r="D80" s="288" t="s">
        <v>316</v>
      </c>
      <c r="E80" s="288" t="s">
        <v>82</v>
      </c>
      <c r="F80" s="288" t="s">
        <v>276</v>
      </c>
      <c r="G80" s="288" t="s">
        <v>418</v>
      </c>
      <c r="H80" s="288">
        <f>B2</f>
        <v>2024</v>
      </c>
      <c r="I80" s="288">
        <f>B3</f>
        <v>2025</v>
      </c>
      <c r="J80" s="288" t="s">
        <v>276</v>
      </c>
      <c r="K80" s="288" t="s">
        <v>482</v>
      </c>
      <c r="L80" s="288" t="s">
        <v>134</v>
      </c>
      <c r="M80" s="288" t="s">
        <v>395</v>
      </c>
      <c r="N80" s="349" t="s">
        <v>276</v>
      </c>
      <c r="O80" s="349" t="s">
        <v>276</v>
      </c>
      <c r="P80" s="288" t="s">
        <v>276</v>
      </c>
      <c r="Q80" s="352" t="s">
        <v>388</v>
      </c>
      <c r="R80" s="352">
        <v>45504</v>
      </c>
      <c r="S80" s="289" t="s">
        <v>141</v>
      </c>
      <c r="T80" s="289" t="s">
        <v>480</v>
      </c>
      <c r="U80" s="289">
        <v>45504</v>
      </c>
      <c r="V80" s="107" t="str">
        <f t="shared" si="6"/>
        <v>C6 Safe Schools 2024-25</v>
      </c>
    </row>
    <row r="81" spans="1:22" ht="93.6" x14ac:dyDescent="0.3">
      <c r="A81" s="288" t="s">
        <v>62</v>
      </c>
      <c r="B81" s="288" t="s">
        <v>65</v>
      </c>
      <c r="C81" s="288" t="str">
        <f t="shared" si="5"/>
        <v>SY 24 - 25</v>
      </c>
      <c r="D81" s="288" t="s">
        <v>316</v>
      </c>
      <c r="E81" s="288" t="s">
        <v>83</v>
      </c>
      <c r="F81" s="288" t="s">
        <v>276</v>
      </c>
      <c r="G81" s="288" t="s">
        <v>426</v>
      </c>
      <c r="H81" s="288">
        <f>B2</f>
        <v>2024</v>
      </c>
      <c r="I81" s="288">
        <f>B3</f>
        <v>2025</v>
      </c>
      <c r="J81" s="288" t="s">
        <v>276</v>
      </c>
      <c r="K81" s="288" t="s">
        <v>326</v>
      </c>
      <c r="L81" s="288" t="s">
        <v>134</v>
      </c>
      <c r="M81" s="288" t="s">
        <v>427</v>
      </c>
      <c r="N81" s="349" t="s">
        <v>276</v>
      </c>
      <c r="O81" s="349" t="s">
        <v>276</v>
      </c>
      <c r="P81" s="288" t="s">
        <v>276</v>
      </c>
      <c r="Q81" s="352" t="s">
        <v>388</v>
      </c>
      <c r="R81" s="352">
        <v>45504</v>
      </c>
      <c r="S81" s="289" t="s">
        <v>141</v>
      </c>
      <c r="T81" s="289" t="s">
        <v>480</v>
      </c>
      <c r="U81" s="292" t="s">
        <v>428</v>
      </c>
      <c r="V81" s="107" t="str">
        <f t="shared" si="6"/>
        <v>C6 Safe Schools - AED 2024-25</v>
      </c>
    </row>
    <row r="82" spans="1:22" x14ac:dyDescent="0.3">
      <c r="E82" s="45"/>
      <c r="F82" s="45"/>
      <c r="G82" s="45"/>
      <c r="H82" s="48"/>
      <c r="M82" s="60"/>
      <c r="N82" s="60"/>
      <c r="O82" s="60"/>
      <c r="P82" s="60"/>
      <c r="Q82" s="60"/>
      <c r="R82" s="60"/>
      <c r="S82" s="57"/>
      <c r="T82" s="60"/>
      <c r="U82" s="61"/>
      <c r="V82" s="45"/>
    </row>
    <row r="116" spans="1:23" s="48" customFormat="1" x14ac:dyDescent="0.3">
      <c r="A116" s="56"/>
      <c r="B116" s="56"/>
      <c r="C116" s="56"/>
      <c r="D116" s="56"/>
      <c r="E116" s="46"/>
      <c r="F116" s="46"/>
      <c r="G116" s="46"/>
      <c r="I116" s="46"/>
      <c r="J116" s="46"/>
      <c r="K116" s="46"/>
      <c r="L116" s="46"/>
      <c r="M116" s="47"/>
      <c r="N116" s="47"/>
      <c r="O116" s="47"/>
      <c r="P116" s="47"/>
      <c r="Q116" s="47"/>
      <c r="R116" s="57"/>
      <c r="S116" s="57"/>
      <c r="U116" s="44"/>
      <c r="V116" s="46"/>
      <c r="W116" s="42"/>
    </row>
  </sheetData>
  <mergeCells count="24">
    <mergeCell ref="V11:V12"/>
    <mergeCell ref="D1:J2"/>
    <mergeCell ref="G11:G12"/>
    <mergeCell ref="H11:H12"/>
    <mergeCell ref="I11:I12"/>
    <mergeCell ref="J11:J12"/>
    <mergeCell ref="A5:U5"/>
    <mergeCell ref="A6:E8"/>
    <mergeCell ref="F6:G6"/>
    <mergeCell ref="M6:N6"/>
    <mergeCell ref="O6:U8"/>
    <mergeCell ref="F7:G7"/>
    <mergeCell ref="M11:M12"/>
    <mergeCell ref="N11:N12"/>
    <mergeCell ref="O11:O12"/>
    <mergeCell ref="P11:P12"/>
    <mergeCell ref="K11:K12"/>
    <mergeCell ref="L11:L12"/>
    <mergeCell ref="A9:D9"/>
    <mergeCell ref="A10:D10"/>
    <mergeCell ref="A11:C11"/>
    <mergeCell ref="D11:D12"/>
    <mergeCell ref="E11:E12"/>
    <mergeCell ref="F11:F12"/>
  </mergeCells>
  <printOptions gridLines="1"/>
  <pageMargins left="0.25" right="0.25" top="0.75" bottom="0.75" header="0.3" footer="0.3"/>
  <pageSetup paperSize="5" scale="26" fitToHeight="0" orientation="landscape" r:id="rId1"/>
  <headerFooter>
    <oddFooter>&amp;C&amp;P of &amp;N&amp;RDate Printed -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E33"/>
  <sheetViews>
    <sheetView zoomScale="130" zoomScaleNormal="130" workbookViewId="0">
      <pane ySplit="2" topLeftCell="A9" activePane="bottomLeft" state="frozen"/>
      <selection pane="bottomLeft" activeCell="C18" sqref="C18"/>
    </sheetView>
  </sheetViews>
  <sheetFormatPr defaultColWidth="9.109375" defaultRowHeight="14.4" x14ac:dyDescent="0.3"/>
  <cols>
    <col min="1" max="1" width="7.88671875" style="33" bestFit="1" customWidth="1"/>
    <col min="2" max="2" width="21.88671875" style="32" customWidth="1"/>
    <col min="3" max="3" width="34.109375" style="32" bestFit="1" customWidth="1"/>
    <col min="4" max="4" width="41.6640625" style="32" customWidth="1"/>
    <col min="5" max="5" width="11.33203125" style="33" bestFit="1" customWidth="1"/>
    <col min="6" max="16384" width="9.109375" style="32"/>
  </cols>
  <sheetData>
    <row r="1" spans="1:5" ht="21" x14ac:dyDescent="0.3">
      <c r="A1" s="448" t="s">
        <v>119</v>
      </c>
      <c r="B1" s="449"/>
      <c r="C1" s="449"/>
      <c r="D1" s="449"/>
      <c r="E1" s="450"/>
    </row>
    <row r="2" spans="1:5" x14ac:dyDescent="0.3">
      <c r="A2" s="35" t="s">
        <v>120</v>
      </c>
      <c r="B2" s="34" t="s">
        <v>121</v>
      </c>
      <c r="C2" s="34" t="s">
        <v>122</v>
      </c>
      <c r="D2" s="34" t="s">
        <v>123</v>
      </c>
      <c r="E2" s="35" t="s">
        <v>124</v>
      </c>
    </row>
    <row r="3" spans="1:5" ht="28.8" x14ac:dyDescent="0.3">
      <c r="A3" s="263">
        <v>1.1000000000000001</v>
      </c>
      <c r="B3" s="54" t="s">
        <v>501</v>
      </c>
      <c r="C3" s="54" t="s">
        <v>499</v>
      </c>
      <c r="D3" s="54" t="s">
        <v>500</v>
      </c>
      <c r="E3" s="55">
        <v>45516</v>
      </c>
    </row>
    <row r="4" spans="1:5" ht="15.6" x14ac:dyDescent="0.3">
      <c r="A4" s="263">
        <v>1.1000000000000001</v>
      </c>
      <c r="B4" s="54" t="s">
        <v>502</v>
      </c>
      <c r="C4" s="264" t="s">
        <v>499</v>
      </c>
      <c r="D4" s="54" t="s">
        <v>503</v>
      </c>
      <c r="E4" s="55">
        <v>45520</v>
      </c>
    </row>
    <row r="5" spans="1:5" x14ac:dyDescent="0.3">
      <c r="A5" s="263">
        <v>1.1000000000000001</v>
      </c>
      <c r="B5" s="54" t="s">
        <v>501</v>
      </c>
      <c r="C5" s="54" t="s">
        <v>79</v>
      </c>
      <c r="D5" s="54" t="s">
        <v>505</v>
      </c>
      <c r="E5" s="55">
        <v>45520</v>
      </c>
    </row>
    <row r="6" spans="1:5" ht="28.8" x14ac:dyDescent="0.3">
      <c r="A6" s="263">
        <v>1.1000000000000001</v>
      </c>
      <c r="B6" s="54" t="s">
        <v>501</v>
      </c>
      <c r="C6" s="54" t="s">
        <v>483</v>
      </c>
      <c r="D6" s="54" t="s">
        <v>514</v>
      </c>
      <c r="E6" s="55">
        <v>45520</v>
      </c>
    </row>
    <row r="7" spans="1:5" x14ac:dyDescent="0.3">
      <c r="A7" s="263">
        <v>1.1000000000000001</v>
      </c>
      <c r="B7" s="54" t="s">
        <v>502</v>
      </c>
      <c r="C7" s="54" t="s">
        <v>118</v>
      </c>
      <c r="D7" s="54" t="s">
        <v>517</v>
      </c>
      <c r="E7" s="55">
        <v>45520</v>
      </c>
    </row>
    <row r="8" spans="1:5" ht="28.8" x14ac:dyDescent="0.3">
      <c r="A8" s="263">
        <v>1.1000000000000001</v>
      </c>
      <c r="B8" s="54" t="s">
        <v>148</v>
      </c>
      <c r="C8" s="54" t="s">
        <v>79</v>
      </c>
      <c r="D8" s="54" t="s">
        <v>525</v>
      </c>
      <c r="E8" s="55">
        <v>45531</v>
      </c>
    </row>
    <row r="9" spans="1:5" ht="86.4" x14ac:dyDescent="0.3">
      <c r="A9" s="263">
        <v>1.1000000000000001</v>
      </c>
      <c r="B9" s="54" t="s">
        <v>148</v>
      </c>
      <c r="C9" s="54" t="s">
        <v>521</v>
      </c>
      <c r="D9" s="54" t="s">
        <v>526</v>
      </c>
      <c r="E9" s="55">
        <v>45531</v>
      </c>
    </row>
    <row r="10" spans="1:5" ht="28.8" x14ac:dyDescent="0.3">
      <c r="A10" s="263">
        <v>1.1000000000000001</v>
      </c>
      <c r="B10" s="54" t="s">
        <v>531</v>
      </c>
      <c r="C10" s="54" t="s">
        <v>530</v>
      </c>
      <c r="D10" s="54" t="s">
        <v>532</v>
      </c>
      <c r="E10" s="55">
        <v>45558</v>
      </c>
    </row>
    <row r="11" spans="1:5" x14ac:dyDescent="0.3">
      <c r="A11" s="263">
        <v>1.1000000000000001</v>
      </c>
      <c r="B11" s="54" t="s">
        <v>502</v>
      </c>
      <c r="C11" s="54" t="s">
        <v>50</v>
      </c>
      <c r="D11" s="54" t="s">
        <v>534</v>
      </c>
      <c r="E11" s="55">
        <v>45558</v>
      </c>
    </row>
    <row r="12" spans="1:5" ht="28.8" x14ac:dyDescent="0.3">
      <c r="A12" s="263">
        <v>1.1000000000000001</v>
      </c>
      <c r="B12" s="54" t="s">
        <v>502</v>
      </c>
      <c r="C12" s="54" t="s">
        <v>542</v>
      </c>
      <c r="D12" s="54" t="s">
        <v>543</v>
      </c>
      <c r="E12" s="55">
        <v>45575</v>
      </c>
    </row>
    <row r="13" spans="1:5" ht="28.8" x14ac:dyDescent="0.3">
      <c r="A13" s="263">
        <v>1.1000000000000001</v>
      </c>
      <c r="B13" s="54" t="s">
        <v>502</v>
      </c>
      <c r="C13" s="54" t="s">
        <v>548</v>
      </c>
      <c r="D13" s="54" t="s">
        <v>549</v>
      </c>
      <c r="E13" s="55">
        <v>45713</v>
      </c>
    </row>
    <row r="14" spans="1:5" ht="28.8" x14ac:dyDescent="0.3">
      <c r="A14" s="263">
        <v>1.1000000000000001</v>
      </c>
      <c r="B14" s="54" t="s">
        <v>316</v>
      </c>
      <c r="C14" s="54" t="s">
        <v>542</v>
      </c>
      <c r="D14" s="54" t="s">
        <v>543</v>
      </c>
      <c r="E14" s="55">
        <v>45575</v>
      </c>
    </row>
    <row r="15" spans="1:5" x14ac:dyDescent="0.3">
      <c r="A15" s="263">
        <v>1.1000000000000001</v>
      </c>
      <c r="B15" s="54" t="s">
        <v>316</v>
      </c>
      <c r="C15" s="54" t="s">
        <v>489</v>
      </c>
      <c r="D15" s="54" t="s">
        <v>546</v>
      </c>
      <c r="E15" s="55">
        <v>45638</v>
      </c>
    </row>
    <row r="16" spans="1:5" x14ac:dyDescent="0.3">
      <c r="A16" s="263">
        <v>1.1000000000000001</v>
      </c>
      <c r="B16" s="54" t="s">
        <v>316</v>
      </c>
      <c r="C16" s="54" t="s">
        <v>68</v>
      </c>
      <c r="D16" s="54" t="s">
        <v>546</v>
      </c>
      <c r="E16" s="55">
        <v>45638</v>
      </c>
    </row>
    <row r="17" spans="1:5" ht="28.8" x14ac:dyDescent="0.3">
      <c r="A17" s="263">
        <v>1.1000000000000001</v>
      </c>
      <c r="B17" s="54" t="s">
        <v>316</v>
      </c>
      <c r="C17" s="54" t="s">
        <v>71</v>
      </c>
      <c r="D17" s="54" t="s">
        <v>551</v>
      </c>
      <c r="E17" s="55">
        <v>45748</v>
      </c>
    </row>
    <row r="18" spans="1:5" ht="28.8" x14ac:dyDescent="0.3">
      <c r="A18" s="263">
        <v>1.1000000000000001</v>
      </c>
      <c r="B18" s="54" t="s">
        <v>148</v>
      </c>
      <c r="C18" s="54" t="s">
        <v>79</v>
      </c>
      <c r="D18" s="54" t="s">
        <v>547</v>
      </c>
      <c r="E18" s="55">
        <v>45672</v>
      </c>
    </row>
    <row r="19" spans="1:5" x14ac:dyDescent="0.3">
      <c r="A19" s="263"/>
      <c r="B19" s="54"/>
      <c r="C19" s="54"/>
      <c r="D19" s="54"/>
      <c r="E19" s="55"/>
    </row>
    <row r="20" spans="1:5" x14ac:dyDescent="0.3">
      <c r="A20" s="263"/>
      <c r="B20" s="54"/>
      <c r="C20" s="54"/>
      <c r="D20" s="54"/>
      <c r="E20" s="55"/>
    </row>
    <row r="21" spans="1:5" x14ac:dyDescent="0.3">
      <c r="A21" s="263"/>
      <c r="B21" s="54"/>
      <c r="C21" s="54"/>
      <c r="D21" s="54"/>
      <c r="E21" s="55"/>
    </row>
    <row r="22" spans="1:5" x14ac:dyDescent="0.3">
      <c r="A22" s="263"/>
      <c r="B22" s="54"/>
      <c r="C22" s="54"/>
      <c r="D22" s="54"/>
      <c r="E22" s="55"/>
    </row>
    <row r="23" spans="1:5" x14ac:dyDescent="0.3">
      <c r="A23" s="263"/>
      <c r="B23" s="54"/>
      <c r="C23" s="54"/>
      <c r="D23" s="54"/>
      <c r="E23" s="55"/>
    </row>
    <row r="24" spans="1:5" x14ac:dyDescent="0.3">
      <c r="A24" s="263"/>
      <c r="B24" s="54"/>
      <c r="C24" s="54"/>
      <c r="D24" s="54"/>
      <c r="E24" s="55"/>
    </row>
    <row r="25" spans="1:5" x14ac:dyDescent="0.3">
      <c r="A25" s="263"/>
      <c r="B25" s="54"/>
      <c r="C25" s="54"/>
      <c r="D25" s="54"/>
      <c r="E25" s="55"/>
    </row>
    <row r="26" spans="1:5" x14ac:dyDescent="0.3">
      <c r="A26" s="263"/>
      <c r="B26" s="54"/>
      <c r="C26" s="54"/>
      <c r="D26" s="54"/>
      <c r="E26" s="55"/>
    </row>
    <row r="27" spans="1:5" x14ac:dyDescent="0.3">
      <c r="A27" s="263"/>
      <c r="B27" s="54"/>
      <c r="C27" s="54"/>
      <c r="D27" s="54"/>
      <c r="E27" s="55"/>
    </row>
    <row r="28" spans="1:5" x14ac:dyDescent="0.3">
      <c r="A28" s="263"/>
      <c r="B28" s="54"/>
      <c r="C28" s="54"/>
      <c r="D28" s="54"/>
      <c r="E28" s="55"/>
    </row>
    <row r="29" spans="1:5" x14ac:dyDescent="0.3">
      <c r="A29" s="263"/>
      <c r="B29" s="54"/>
      <c r="C29" s="54"/>
      <c r="D29" s="54"/>
      <c r="E29" s="55"/>
    </row>
    <row r="30" spans="1:5" x14ac:dyDescent="0.3">
      <c r="A30" s="263"/>
      <c r="B30" s="54"/>
      <c r="C30" s="54"/>
      <c r="D30" s="54"/>
      <c r="E30" s="55"/>
    </row>
    <row r="31" spans="1:5" x14ac:dyDescent="0.3">
      <c r="A31" s="263"/>
      <c r="B31" s="54"/>
      <c r="C31" s="54"/>
      <c r="D31" s="54"/>
      <c r="E31" s="55"/>
    </row>
    <row r="32" spans="1:5" x14ac:dyDescent="0.3">
      <c r="A32" s="263"/>
      <c r="B32" s="54"/>
      <c r="C32" s="54"/>
      <c r="D32" s="54"/>
      <c r="E32" s="55"/>
    </row>
    <row r="33" spans="1:5" x14ac:dyDescent="0.3">
      <c r="A33" s="263"/>
      <c r="B33" s="54"/>
      <c r="C33" s="54"/>
      <c r="D33" s="54"/>
      <c r="E33" s="55"/>
    </row>
  </sheetData>
  <mergeCells count="1">
    <mergeCell ref="A1:E1"/>
  </mergeCells>
  <phoneticPr fontId="3" type="noConversion"/>
  <pageMargins left="0.7" right="0.7" top="0.75" bottom="0.75" header="0.3" footer="0.3"/>
  <pageSetup orientation="portrait" r:id="rId1"/>
  <headerFooter>
    <oddFooter>&amp;C&amp;P of &amp;N&amp;RDate Printed: &amp;D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M118"/>
  <sheetViews>
    <sheetView view="pageBreakPreview" zoomScale="80" zoomScaleNormal="120" zoomScaleSheetLayoutView="80" zoomScalePageLayoutView="110" workbookViewId="0">
      <selection activeCell="C74" sqref="C74"/>
    </sheetView>
  </sheetViews>
  <sheetFormatPr defaultColWidth="9.109375" defaultRowHeight="14.4" x14ac:dyDescent="0.3"/>
  <cols>
    <col min="1" max="1" width="2.6640625" style="2" customWidth="1"/>
    <col min="2" max="2" width="1.6640625" style="2" customWidth="1"/>
    <col min="3" max="3" width="34.88671875" style="2" hidden="1" customWidth="1"/>
    <col min="4" max="4" width="40" style="2" customWidth="1"/>
    <col min="5" max="5" width="13.77734375" style="4" customWidth="1"/>
    <col min="6" max="6" width="12.77734375" style="4" customWidth="1"/>
    <col min="7" max="7" width="26.5546875" style="5" customWidth="1"/>
    <col min="8" max="9" width="19.6640625" style="2" customWidth="1"/>
    <col min="10" max="10" width="18.5546875" style="2" bestFit="1" customWidth="1"/>
    <col min="11" max="11" width="28.88671875" style="5" customWidth="1"/>
    <col min="12" max="12" width="1.6640625" style="2" customWidth="1"/>
    <col min="13" max="13" width="2.6640625" style="2" customWidth="1"/>
    <col min="14" max="16384" width="9.109375" style="2"/>
  </cols>
  <sheetData>
    <row r="1" spans="1:13" x14ac:dyDescent="0.3">
      <c r="A1" s="6"/>
      <c r="B1" s="6"/>
      <c r="C1" s="6"/>
      <c r="D1" s="6"/>
      <c r="E1" s="7"/>
      <c r="F1" s="7"/>
      <c r="G1" s="8"/>
      <c r="H1" s="6"/>
      <c r="I1" s="6"/>
      <c r="J1" s="6"/>
      <c r="K1" s="8"/>
      <c r="L1" s="6"/>
      <c r="M1" s="6"/>
    </row>
    <row r="2" spans="1:13" ht="15" thickBot="1" x14ac:dyDescent="0.35">
      <c r="A2" s="17"/>
      <c r="B2" s="3"/>
      <c r="C2" s="3"/>
      <c r="D2" s="3"/>
      <c r="E2" s="9"/>
      <c r="F2" s="9"/>
      <c r="G2" s="10"/>
      <c r="H2" s="3"/>
      <c r="I2" s="3"/>
      <c r="J2" s="3"/>
      <c r="K2" s="10"/>
      <c r="L2" s="3"/>
      <c r="M2" s="6"/>
    </row>
    <row r="3" spans="1:13" ht="45" customHeight="1" thickBot="1" x14ac:dyDescent="0.35">
      <c r="A3" s="6"/>
      <c r="B3"/>
      <c r="C3"/>
      <c r="D3" s="516" t="s">
        <v>125</v>
      </c>
      <c r="E3" s="517"/>
      <c r="F3" s="517"/>
      <c r="G3" s="517"/>
      <c r="H3" s="517"/>
      <c r="I3" s="517"/>
      <c r="J3" s="517"/>
      <c r="K3" s="518"/>
      <c r="L3"/>
      <c r="M3" s="6"/>
    </row>
    <row r="4" spans="1:13" ht="21.6" thickBot="1" x14ac:dyDescent="0.35">
      <c r="A4" s="6"/>
      <c r="B4"/>
      <c r="C4"/>
      <c r="D4" s="11"/>
      <c r="E4" s="11"/>
      <c r="F4" s="11"/>
      <c r="G4" s="11"/>
      <c r="H4" s="11"/>
      <c r="I4" s="11"/>
      <c r="J4" s="11"/>
      <c r="K4" s="11"/>
      <c r="L4"/>
      <c r="M4" s="6"/>
    </row>
    <row r="5" spans="1:13" s="13" customFormat="1" ht="39.75" customHeight="1" thickBot="1" x14ac:dyDescent="0.35">
      <c r="A5" s="12"/>
      <c r="B5"/>
      <c r="C5"/>
      <c r="D5" s="516" t="s">
        <v>126</v>
      </c>
      <c r="E5" s="517"/>
      <c r="F5" s="517"/>
      <c r="G5" s="517"/>
      <c r="H5" s="517"/>
      <c r="I5" s="517"/>
      <c r="J5" s="517"/>
      <c r="K5" s="518"/>
      <c r="L5"/>
      <c r="M5" s="12"/>
    </row>
    <row r="6" spans="1:13" ht="21.6" thickBot="1" x14ac:dyDescent="0.35">
      <c r="A6" s="6"/>
      <c r="B6"/>
      <c r="C6"/>
      <c r="D6" s="11"/>
      <c r="E6" s="11"/>
      <c r="F6" s="11"/>
      <c r="G6" s="11"/>
      <c r="H6" s="11"/>
      <c r="I6" s="11"/>
      <c r="J6" s="11"/>
      <c r="K6" s="11"/>
      <c r="L6"/>
      <c r="M6" s="6"/>
    </row>
    <row r="7" spans="1:13" s="13" customFormat="1" ht="18" x14ac:dyDescent="0.3">
      <c r="A7" s="12"/>
      <c r="B7"/>
      <c r="C7"/>
      <c r="D7" s="467" t="s">
        <v>127</v>
      </c>
      <c r="E7" s="468"/>
      <c r="F7" s="468"/>
      <c r="G7" s="468"/>
      <c r="H7" s="468"/>
      <c r="I7" s="468"/>
      <c r="J7" s="468"/>
      <c r="K7" s="469"/>
      <c r="L7"/>
      <c r="M7" s="12"/>
    </row>
    <row r="8" spans="1:13" s="13" customFormat="1" ht="14.4" customHeight="1" x14ac:dyDescent="0.3">
      <c r="A8" s="12"/>
      <c r="B8"/>
      <c r="C8" s="319" t="s">
        <v>22</v>
      </c>
      <c r="D8" s="521" t="s">
        <v>128</v>
      </c>
      <c r="E8" s="482" t="s">
        <v>496</v>
      </c>
      <c r="F8" s="482" t="s">
        <v>497</v>
      </c>
      <c r="G8" s="482" t="s">
        <v>27</v>
      </c>
      <c r="H8" s="523" t="s">
        <v>129</v>
      </c>
      <c r="I8" s="524"/>
      <c r="J8" s="482" t="s">
        <v>32</v>
      </c>
      <c r="K8" s="484" t="s">
        <v>33</v>
      </c>
      <c r="L8"/>
      <c r="M8" s="12"/>
    </row>
    <row r="9" spans="1:13" s="13" customFormat="1" ht="14.4" customHeight="1" x14ac:dyDescent="0.3">
      <c r="A9" s="12"/>
      <c r="B9"/>
      <c r="C9" s="319"/>
      <c r="D9" s="522"/>
      <c r="E9" s="483"/>
      <c r="F9" s="483"/>
      <c r="G9" s="483"/>
      <c r="H9" s="380" t="s">
        <v>130</v>
      </c>
      <c r="I9" s="326" t="s">
        <v>131</v>
      </c>
      <c r="J9" s="483"/>
      <c r="K9" s="485"/>
      <c r="L9"/>
      <c r="M9" s="12"/>
    </row>
    <row r="10" spans="1:13" s="13" customFormat="1" ht="57.6" x14ac:dyDescent="0.3">
      <c r="A10" s="12"/>
      <c r="B10"/>
      <c r="C10" s="320" t="s">
        <v>38</v>
      </c>
      <c r="D10" s="157" t="str">
        <f>VLOOKUP(C10,'New SY MASTER'!$F$15:$V$86, 3, FALSE)</f>
        <v>Child Accounting End-of-Year Collection</v>
      </c>
      <c r="E10" s="151">
        <f>VLOOKUP(C10,'New SY MASTER'!$F$10:$V$86, 4, FALSE)</f>
        <v>2023</v>
      </c>
      <c r="F10" s="151">
        <f>VLOOKUP(C10,'New SY MASTER'!$F$10:$V$86, 5, FALSE)</f>
        <v>2024</v>
      </c>
      <c r="G10" s="170" t="str">
        <f>VLOOKUP(C10,'New SY MASTER'!$F$15:$V$86, 8, FALSE)</f>
        <v>Required</v>
      </c>
      <c r="H10" s="333">
        <f>VLOOKUP(C10,'New SY MASTER'!$F$15:$V$86, 13, FALSE)</f>
        <v>45453</v>
      </c>
      <c r="I10" s="333">
        <f>VLOOKUP(C10,'New SY MASTER'!$F$15:$V$86, 14, FALSE)</f>
        <v>45535</v>
      </c>
      <c r="J10" s="58" t="str">
        <f>VLOOKUP(C10,'New SY MASTER'!$F$15:$V$86, 16, FALSE)</f>
        <v>9/1 to 10/25</v>
      </c>
      <c r="K10" s="156" t="str">
        <f>VLOOKUP(C10,'New SY MASTER'!$F$15:$V$86, 17, FALSE)</f>
        <v>Due immediately after submission. Updated ACS due after validated revision (upload or delete).</v>
      </c>
      <c r="L10"/>
      <c r="M10" s="12"/>
    </row>
    <row r="11" spans="1:13" s="13" customFormat="1" ht="15.6" x14ac:dyDescent="0.3">
      <c r="A11" s="12"/>
      <c r="B11"/>
      <c r="C11" s="320" t="s">
        <v>39</v>
      </c>
      <c r="D11" s="157" t="str">
        <f>VLOOKUP(C11,'New SY MASTER'!$F$15:$V$86, 3, FALSE)</f>
        <v xml:space="preserve">Title I Student Participation </v>
      </c>
      <c r="E11" s="151">
        <f>VLOOKUP(C11,'New SY MASTER'!$F$10:$V$86, 4, FALSE)</f>
        <v>2023</v>
      </c>
      <c r="F11" s="151">
        <f>VLOOKUP(C11,'New SY MASTER'!$F$10:$V$86, 5, FALSE)</f>
        <v>2024</v>
      </c>
      <c r="G11" s="170" t="str">
        <f>VLOOKUP(C11,'New SY MASTER'!$F$15:$V$86, 8, FALSE)</f>
        <v>Required</v>
      </c>
      <c r="H11" s="333">
        <f>VLOOKUP(C11,'New SY MASTER'!$F$15:$V$86, 13, FALSE)</f>
        <v>45453</v>
      </c>
      <c r="I11" s="333">
        <f>VLOOKUP(C11,'New SY MASTER'!$F$15:$V$86, 14, FALSE)</f>
        <v>45534</v>
      </c>
      <c r="J11" s="58" t="str">
        <f>VLOOKUP(C11,'New SY MASTER'!$F$15:$V$86, 16, FALSE)</f>
        <v>9/2 to 10/27</v>
      </c>
      <c r="K11" s="158" t="str">
        <f>VLOOKUP(C11,'New SY MASTER'!$F$15:$V$86, 17, FALSE)</f>
        <v>N/A</v>
      </c>
      <c r="L11"/>
      <c r="M11" s="12"/>
    </row>
    <row r="12" spans="1:13" s="13" customFormat="1" ht="28.8" x14ac:dyDescent="0.3">
      <c r="A12" s="12"/>
      <c r="B12"/>
      <c r="C12" s="320" t="s">
        <v>40</v>
      </c>
      <c r="D12" s="157" t="str">
        <f>VLOOKUP(C12,'New SY MASTER'!$F$15:$V$86, 3, FALSE)</f>
        <v xml:space="preserve">Interscholastic Athletic Opportunities </v>
      </c>
      <c r="E12" s="151">
        <f>VLOOKUP(C12,'New SY MASTER'!$F$10:$V$86, 4, FALSE)</f>
        <v>2023</v>
      </c>
      <c r="F12" s="151">
        <f>VLOOKUP(C12,'New SY MASTER'!$F$10:$V$86, 5, FALSE)</f>
        <v>2024</v>
      </c>
      <c r="G12" s="170" t="str">
        <f>VLOOKUP(C12,'New SY MASTER'!$F$15:$V$86, 8, FALSE)</f>
        <v>Required</v>
      </c>
      <c r="H12" s="333">
        <f>VLOOKUP(C12,'New SY MASTER'!$F$15:$V$86, 13, FALSE)</f>
        <v>45456</v>
      </c>
      <c r="I12" s="333">
        <f>VLOOKUP(C12,'New SY MASTER'!$F$15:$V$86, 14, FALSE)</f>
        <v>45534</v>
      </c>
      <c r="J12" s="58" t="str">
        <f>VLOOKUP(C12,'New SY MASTER'!$F$15:$V$86, 16, FALSE)</f>
        <v>9/2 to 10/27</v>
      </c>
      <c r="K12" s="160" t="str">
        <f>VLOOKUP(C12,'New SY MASTER'!$F$15:$V$86, 17, FALSE)</f>
        <v>Due within 7 days of data upload or no later than 11/15</v>
      </c>
      <c r="L12"/>
      <c r="M12" s="12"/>
    </row>
    <row r="13" spans="1:13" s="1" customFormat="1" ht="28.8" x14ac:dyDescent="0.3">
      <c r="A13" s="14"/>
      <c r="B13"/>
      <c r="C13" s="320" t="s">
        <v>41</v>
      </c>
      <c r="D13" s="157" t="str">
        <f>VLOOKUP(C13,'New SY MASTER'!$F$15:$V$86, 3, FALSE)</f>
        <v>Title III Professional Development
    Activities</v>
      </c>
      <c r="E13" s="151">
        <f>VLOOKUP(C13,'New SY MASTER'!$F$10:$V$86, 4, FALSE)</f>
        <v>2023</v>
      </c>
      <c r="F13" s="151">
        <f>VLOOKUP(C13,'New SY MASTER'!$F$10:$V$86, 5, FALSE)</f>
        <v>2024</v>
      </c>
      <c r="G13" s="170" t="str">
        <f>VLOOKUP(C13,'New SY MASTER'!$F$15:$V$86, 8, FALSE)</f>
        <v>Required</v>
      </c>
      <c r="H13" s="333">
        <f>VLOOKUP(C13,'New SY MASTER'!$F$15:$V$86, 13, FALSE)</f>
        <v>45456</v>
      </c>
      <c r="I13" s="333">
        <f>VLOOKUP(C13,'New SY MASTER'!$F$15:$V$86, 14, FALSE)</f>
        <v>45533</v>
      </c>
      <c r="J13" s="58" t="str">
        <f>VLOOKUP(C13,'New SY MASTER'!$F$15:$V$86, 16, FALSE)</f>
        <v>9/1 to 10/27</v>
      </c>
      <c r="K13" s="158" t="str">
        <f>VLOOKUP(C13,'New SY MASTER'!$F$15:$V$86, 17, FALSE)</f>
        <v>N/A</v>
      </c>
      <c r="L13"/>
      <c r="M13" s="6"/>
    </row>
    <row r="14" spans="1:13" s="1" customFormat="1" ht="31.8" thickBot="1" x14ac:dyDescent="0.35">
      <c r="A14" s="14"/>
      <c r="B14"/>
      <c r="C14" s="320" t="s">
        <v>42</v>
      </c>
      <c r="D14" s="167" t="str">
        <f>VLOOKUP(C14,'New SY MASTER'!$F$15:$V$86, 3, FALSE)</f>
        <v>Students Home Schooled or Privately
    Tutored during the prior school year</v>
      </c>
      <c r="E14" s="164">
        <f>VLOOKUP(C14,'New SY MASTER'!$F$10:$V$86, 4, FALSE)</f>
        <v>2023</v>
      </c>
      <c r="F14" s="164">
        <f>VLOOKUP(C14,'New SY MASTER'!$F$10:$V$86, 5, FALSE)</f>
        <v>2024</v>
      </c>
      <c r="G14" s="321" t="str">
        <f>VLOOKUP(C14,'New SY MASTER'!$F$15:$V$86, 8, FALSE)</f>
        <v>Required</v>
      </c>
      <c r="H14" s="334">
        <f>VLOOKUP(C14,'New SY MASTER'!$F$15:$V$86, 13, FALSE)</f>
        <v>45456</v>
      </c>
      <c r="I14" s="334">
        <f>VLOOKUP(C14,'New SY MASTER'!$F$15:$V$86, 14, FALSE)</f>
        <v>45534</v>
      </c>
      <c r="J14" s="59" t="str">
        <f>VLOOKUP(C14,'New SY MASTER'!$F$15:$V$86, 16, FALSE)</f>
        <v>9/2 to 10/27</v>
      </c>
      <c r="K14" s="172" t="str">
        <f>VLOOKUP(C14,'New SY MASTER'!$F$15:$V$86, 17, FALSE)</f>
        <v>Due within 7 days of data upload or no later than 11/15</v>
      </c>
      <c r="L14"/>
      <c r="M14" s="6"/>
    </row>
    <row r="15" spans="1:13" ht="21.6" thickBot="1" x14ac:dyDescent="0.35">
      <c r="A15" s="6"/>
      <c r="B15"/>
      <c r="C15"/>
      <c r="D15" s="11"/>
      <c r="E15" s="11"/>
      <c r="F15" s="11"/>
      <c r="G15" s="11"/>
      <c r="H15" s="11"/>
      <c r="I15" s="11"/>
      <c r="J15" s="11"/>
      <c r="K15" s="11"/>
      <c r="L15"/>
      <c r="M15" s="6"/>
    </row>
    <row r="16" spans="1:13" s="1" customFormat="1" ht="18" x14ac:dyDescent="0.3">
      <c r="A16" s="14"/>
      <c r="B16"/>
      <c r="C16"/>
      <c r="D16" s="467" t="s">
        <v>46</v>
      </c>
      <c r="E16" s="468"/>
      <c r="F16" s="468"/>
      <c r="G16" s="468"/>
      <c r="H16" s="468"/>
      <c r="I16" s="468"/>
      <c r="J16" s="468"/>
      <c r="K16" s="469"/>
      <c r="L16"/>
      <c r="M16" s="6"/>
    </row>
    <row r="17" spans="1:13" ht="14.4" customHeight="1" x14ac:dyDescent="0.3">
      <c r="A17" s="6"/>
      <c r="B17"/>
      <c r="C17"/>
      <c r="D17" s="486" t="s">
        <v>128</v>
      </c>
      <c r="E17" s="488" t="s">
        <v>496</v>
      </c>
      <c r="F17" s="488" t="s">
        <v>497</v>
      </c>
      <c r="G17" s="488" t="s">
        <v>27</v>
      </c>
      <c r="H17" s="490" t="s">
        <v>129</v>
      </c>
      <c r="I17" s="491"/>
      <c r="J17" s="488" t="s">
        <v>32</v>
      </c>
      <c r="K17" s="492" t="s">
        <v>33</v>
      </c>
      <c r="L17"/>
      <c r="M17" s="6"/>
    </row>
    <row r="18" spans="1:13" x14ac:dyDescent="0.3">
      <c r="A18" s="6"/>
      <c r="B18"/>
      <c r="C18"/>
      <c r="D18" s="487"/>
      <c r="E18" s="489"/>
      <c r="F18" s="489"/>
      <c r="G18" s="489"/>
      <c r="H18" s="384" t="s">
        <v>130</v>
      </c>
      <c r="I18" s="327" t="s">
        <v>131</v>
      </c>
      <c r="J18" s="489"/>
      <c r="K18" s="493"/>
      <c r="L18"/>
      <c r="M18" s="6"/>
    </row>
    <row r="19" spans="1:13" x14ac:dyDescent="0.3">
      <c r="A19" s="6"/>
      <c r="B19"/>
      <c r="C19"/>
      <c r="D19" s="519" t="s">
        <v>132</v>
      </c>
      <c r="E19" s="520"/>
      <c r="F19" s="520"/>
      <c r="G19" s="520"/>
      <c r="H19" s="52"/>
      <c r="I19" s="52"/>
      <c r="J19" s="52"/>
      <c r="K19" s="53"/>
      <c r="L19"/>
      <c r="M19" s="6"/>
    </row>
    <row r="20" spans="1:13" ht="28.8" x14ac:dyDescent="0.3">
      <c r="A20" s="6"/>
      <c r="B20"/>
      <c r="C20" s="288" t="s">
        <v>43</v>
      </c>
      <c r="D20" s="169" t="str">
        <f>VLOOKUP(C20,'New SY MASTER'!$F$15:$V$86, 3, FALSE)</f>
        <v>Graduate and Dropout Counts, and
    Cohort Graduation Rates</v>
      </c>
      <c r="E20" s="151">
        <f>VLOOKUP(C20,'New SY MASTER'!$F$10:$V$86, 4, FALSE)</f>
        <v>2023</v>
      </c>
      <c r="F20" s="151">
        <f>VLOOKUP(C20,'New SY MASTER'!$F$10:$V$86, 5, FALSE)</f>
        <v>2024</v>
      </c>
      <c r="G20" s="170" t="str">
        <f>VLOOKUP(C20,'New SY MASTER'!$F$15:$V$86, 8, FALSE)</f>
        <v>Updates</v>
      </c>
      <c r="H20" s="337">
        <f>VLOOKUP(C20,'New SY MASTER'!$F$15:$V$86, 13, FALSE)</f>
        <v>45565</v>
      </c>
      <c r="I20" s="337">
        <f>VLOOKUP(C20,'New SY MASTER'!$F$15:$V$86, 14, FALSE)</f>
        <v>45576</v>
      </c>
      <c r="J20" s="335" t="str">
        <f>VLOOKUP(C20,'New SY MASTER'!$F$15:$V$86, 16, FALSE)</f>
        <v>10/17 to 10/30</v>
      </c>
      <c r="K20" s="171" t="str">
        <f>VLOOKUP(C20,'New SY MASTER'!$F$15:$V$86, 17, FALSE)</f>
        <v>11/15 (Grad/Drop)
1/30 (Cohort)</v>
      </c>
      <c r="L20"/>
      <c r="M20" s="6"/>
    </row>
    <row r="21" spans="1:13" ht="28.8" x14ac:dyDescent="0.3">
      <c r="A21" s="6"/>
      <c r="B21"/>
      <c r="C21" s="288" t="s">
        <v>44</v>
      </c>
      <c r="D21" s="169" t="str">
        <f>VLOOKUP(C21,'New SY MASTER'!$F$15:$V$86, 3, FALSE)</f>
        <v>Special Education Act 16 -- Services cost
    per student</v>
      </c>
      <c r="E21" s="151">
        <f>VLOOKUP(C21,'New SY MASTER'!$F$10:$V$86, 4, FALSE)</f>
        <v>2023</v>
      </c>
      <c r="F21" s="151">
        <f>VLOOKUP(C21,'New SY MASTER'!$F$10:$V$86, 5, FALSE)</f>
        <v>2024</v>
      </c>
      <c r="G21" s="170" t="str">
        <f>VLOOKUP(C21,'New SY MASTER'!$F$15:$V$86, 8, FALSE)</f>
        <v>Required
Updates</v>
      </c>
      <c r="H21" s="337">
        <f>VLOOKUP(C21,'New SY MASTER'!$F$15:$V$86, 13, FALSE)</f>
        <v>45566</v>
      </c>
      <c r="I21" s="337">
        <f>VLOOKUP(C21,'New SY MASTER'!$F$15:$V$86, 14, FALSE)</f>
        <v>45576</v>
      </c>
      <c r="J21" s="335" t="str">
        <f>VLOOKUP(C21,'New SY MASTER'!$F$15:$V$86, 16, FALSE)</f>
        <v>10/17 to 10/30</v>
      </c>
      <c r="K21" s="322" t="str">
        <f>VLOOKUP(C21,'New SY MASTER'!$F$15:$V$86, 17, FALSE)</f>
        <v>N/A</v>
      </c>
      <c r="L21"/>
      <c r="M21" s="6"/>
    </row>
    <row r="22" spans="1:13" x14ac:dyDescent="0.3">
      <c r="A22" s="6"/>
      <c r="B22"/>
      <c r="C22"/>
      <c r="D22" s="519" t="s">
        <v>133</v>
      </c>
      <c r="E22" s="520"/>
      <c r="F22" s="520"/>
      <c r="G22" s="520"/>
      <c r="H22" s="379"/>
      <c r="I22" s="379"/>
      <c r="J22" s="379"/>
      <c r="K22" s="36"/>
      <c r="L22"/>
      <c r="M22" s="6"/>
    </row>
    <row r="23" spans="1:13" ht="28.8" x14ac:dyDescent="0.3">
      <c r="A23" s="6"/>
      <c r="B23"/>
      <c r="C23" s="288" t="s">
        <v>50</v>
      </c>
      <c r="D23" s="37" t="str">
        <f>VLOOKUP(C23,'New SY MASTER'!$F$15:$V$86, 3, FALSE)</f>
        <v>Act 35</v>
      </c>
      <c r="E23" s="58">
        <f>VLOOKUP(C23,'New SY MASTER'!$F$10:$V$86, 4, FALSE)</f>
        <v>2024</v>
      </c>
      <c r="F23" s="58">
        <f>VLOOKUP(C23,'New SY MASTER'!$F$10:$V$86, 5, FALSE)</f>
        <v>2025</v>
      </c>
      <c r="G23" s="18" t="s">
        <v>134</v>
      </c>
      <c r="H23" s="337">
        <f>VLOOKUP(C23,'New SY MASTER'!$F$15:$V$86, 13, FALSE)</f>
        <v>45566</v>
      </c>
      <c r="I23" s="337">
        <f>VLOOKUP(C23,'New SY MASTER'!$F$15:$V$86, 14, FALSE)</f>
        <v>45597</v>
      </c>
      <c r="J23" s="335" t="str">
        <f>VLOOKUP(C23,'New SY MASTER'!$F$15:$V$86, 16, FALSE)</f>
        <v>Until the Day the Collection Closes</v>
      </c>
      <c r="K23" s="358">
        <f>VLOOKUP(C23,'New SY MASTER'!$F$15:$V$86, 17, FALSE)</f>
        <v>45611</v>
      </c>
      <c r="L23"/>
      <c r="M23" s="6"/>
    </row>
    <row r="24" spans="1:13" ht="28.8" x14ac:dyDescent="0.3">
      <c r="A24" s="6"/>
      <c r="B24"/>
      <c r="C24" s="288" t="s">
        <v>45</v>
      </c>
      <c r="D24" s="37" t="s">
        <v>529</v>
      </c>
      <c r="E24" s="58">
        <f>VLOOKUP(C24,'New SY MASTER'!$F$10:$V$86, 4, FALSE)</f>
        <v>2024</v>
      </c>
      <c r="F24" s="58">
        <f>VLOOKUP(C24,'New SY MASTER'!$F$10:$V$86, 5, FALSE)</f>
        <v>2025</v>
      </c>
      <c r="G24" s="18" t="s">
        <v>134</v>
      </c>
      <c r="H24" s="337">
        <f>VLOOKUP(C24,'New SY MASTER'!$F$15:$V$86, 13, FALSE)</f>
        <v>45566</v>
      </c>
      <c r="I24" s="337">
        <f>VLOOKUP(C24,'New SY MASTER'!$F$15:$V$86, 14, FALSE)</f>
        <v>45576</v>
      </c>
      <c r="J24" s="335" t="str">
        <f>VLOOKUP(C24,'New SY MASTER'!$F$15:$V$86, 16, FALSE)</f>
        <v>10/17 to 10/30</v>
      </c>
      <c r="K24" s="358">
        <f>VLOOKUP(C24,'New SY MASTER'!$F$15:$V$86, 17, FALSE)</f>
        <v>45611</v>
      </c>
      <c r="L24"/>
      <c r="M24" s="6"/>
    </row>
    <row r="25" spans="1:13" ht="31.2" x14ac:dyDescent="0.3">
      <c r="A25" s="6"/>
      <c r="B25"/>
      <c r="C25" s="288" t="s">
        <v>483</v>
      </c>
      <c r="D25" s="37" t="s">
        <v>135</v>
      </c>
      <c r="E25" s="58">
        <f>VLOOKUP(C25,'New SY MASTER'!$F$10:$V$86, 4, FALSE)</f>
        <v>2024</v>
      </c>
      <c r="F25" s="58">
        <f>VLOOKUP(C25,'New SY MASTER'!$F$10:$V$86, 5, FALSE)</f>
        <v>2025</v>
      </c>
      <c r="G25" s="18" t="s">
        <v>134</v>
      </c>
      <c r="H25" s="337">
        <f>VLOOKUP(C25,'New SY MASTER'!$F$15:$V$86, 13, FALSE)</f>
        <v>45565</v>
      </c>
      <c r="I25" s="337">
        <f>VLOOKUP(C25,'New SY MASTER'!$F$15:$V$86, 14, FALSE)</f>
        <v>45576</v>
      </c>
      <c r="J25" s="335" t="str">
        <f>VLOOKUP(C25,'New SY MASTER'!$F$15:$V$86, 16, FALSE)</f>
        <v>10/17 to 10/30</v>
      </c>
      <c r="K25" s="358" t="str">
        <f>VLOOKUP(C25,'New SY MASTER'!$F$15:$V$86, 17, FALSE)</f>
        <v>N/A</v>
      </c>
      <c r="L25"/>
      <c r="M25" s="6"/>
    </row>
    <row r="26" spans="1:13" ht="28.8" x14ac:dyDescent="0.3">
      <c r="A26" s="6"/>
      <c r="B26"/>
      <c r="C26" s="288" t="s">
        <v>47</v>
      </c>
      <c r="D26" s="38" t="str">
        <f>VLOOKUP(C26,'New SY MASTER'!$F$15:$V$86, 3, FALSE)</f>
        <v>Title III Nonpublic Student Count</v>
      </c>
      <c r="E26" s="58">
        <f>VLOOKUP(C26,'New SY MASTER'!$F$10:$V$86, 4, FALSE)</f>
        <v>2024</v>
      </c>
      <c r="F26" s="58">
        <f>VLOOKUP(C26,'New SY MASTER'!$F$10:$V$86, 5, FALSE)</f>
        <v>2025</v>
      </c>
      <c r="G26" s="18" t="str">
        <f>VLOOKUP(C26,'New SY MASTER'!$F$15:$V$86, 8, FALSE)</f>
        <v>Required</v>
      </c>
      <c r="H26" s="337">
        <f>VLOOKUP(C26,'New SY MASTER'!$F$15:$V$86, 13, FALSE)</f>
        <v>45565</v>
      </c>
      <c r="I26" s="337">
        <f>VLOOKUP(C26,'New SY MASTER'!$F$15:$V$86, 14, FALSE)</f>
        <v>45576</v>
      </c>
      <c r="J26" s="336" t="str">
        <f>VLOOKUP(C26,'New SY MASTER'!$F$15:$V$86, 16, FALSE)</f>
        <v>10/17 to 10/30</v>
      </c>
      <c r="K26" s="323" t="str">
        <f>VLOOKUP(C26,'New SY MASTER'!$F$15:$V$86, 17, FALSE)</f>
        <v>On the October Enrollment, Low Income, and EL Data ACS</v>
      </c>
      <c r="L26"/>
      <c r="M26" s="6"/>
    </row>
    <row r="27" spans="1:13" ht="53.4" customHeight="1" x14ac:dyDescent="0.3">
      <c r="A27" s="6"/>
      <c r="B27"/>
      <c r="C27" s="288" t="s">
        <v>48</v>
      </c>
      <c r="D27" s="37" t="s">
        <v>539</v>
      </c>
      <c r="E27" s="58">
        <f>VLOOKUP(C27,'New SY MASTER'!$F$10:$V$86, 4, FALSE)</f>
        <v>2024</v>
      </c>
      <c r="F27" s="58">
        <f>VLOOKUP(C27,'New SY MASTER'!$F$10:$V$86, 5, FALSE)</f>
        <v>2025</v>
      </c>
      <c r="G27" s="18" t="s">
        <v>134</v>
      </c>
      <c r="H27" s="337">
        <f>VLOOKUP(C27,'New SY MASTER'!$F$15:$V$86, 13, FALSE)</f>
        <v>45566</v>
      </c>
      <c r="I27" s="337">
        <f>VLOOKUP(C27,'New SY MASTER'!$F$15:$V$86, 14, FALSE)</f>
        <v>45576</v>
      </c>
      <c r="J27" s="336" t="str">
        <f>VLOOKUP(C27,'New SY MASTER'!$F$15:$V$86, 16, FALSE)</f>
        <v>10/17 to 10/30</v>
      </c>
      <c r="K27" s="359" t="str">
        <f>VLOOKUP(C27,'New SY MASTER'!$F$15:$V$86, 17, FALSE)</f>
        <v>11/15/2024
EL Coordinator - No ACS</v>
      </c>
      <c r="L27"/>
      <c r="M27" s="6"/>
    </row>
    <row r="28" spans="1:13" s="13" customFormat="1" ht="29.4" thickBot="1" x14ac:dyDescent="0.35">
      <c r="A28" s="12"/>
      <c r="B28"/>
      <c r="C28" s="288" t="s">
        <v>49</v>
      </c>
      <c r="D28" s="39" t="str">
        <f>VLOOKUP(C28, 'New SY MASTER'!$F$15:$V$86, 3, FALSE)</f>
        <v>Professional Staff Vacancy</v>
      </c>
      <c r="E28" s="59">
        <f>VLOOKUP(C28,'New SY MASTER'!$F$10:$V$86, 4, FALSE)</f>
        <v>2024</v>
      </c>
      <c r="F28" s="59">
        <f>VLOOKUP(C28,'New SY MASTER'!$F$10:$V$86, 5, FALSE)</f>
        <v>2025</v>
      </c>
      <c r="G28" s="40" t="str">
        <f>VLOOKUP(C28,'New SY MASTER'!$F$15:$V$86, 8, FALSE)</f>
        <v>Required</v>
      </c>
      <c r="H28" s="338">
        <f>VLOOKUP(C28,'New SY MASTER'!$F$15:$V$86, 13, FALSE)</f>
        <v>45566</v>
      </c>
      <c r="I28" s="338">
        <f>VLOOKUP(C28,'New SY MASTER'!$F$15:$V$86, 14, FALSE)</f>
        <v>45576</v>
      </c>
      <c r="J28" s="59" t="str">
        <f>VLOOKUP(C28,'New SY MASTER'!$F$15:$V$86, 16, FALSE)</f>
        <v>10/17 to 10/30</v>
      </c>
      <c r="K28" s="226" t="str">
        <f>VLOOKUP(C28,'New SY MASTER'!$F$15:$V$86, 17, FALSE)</f>
        <v>Included on the LEA Staff 
Profile ACS (Due 11/15)</v>
      </c>
      <c r="L28"/>
      <c r="M28" s="12"/>
    </row>
    <row r="29" spans="1:13" ht="21.6" thickBot="1" x14ac:dyDescent="0.35">
      <c r="A29" s="6"/>
      <c r="B29"/>
      <c r="C29"/>
      <c r="D29" s="11"/>
      <c r="E29" s="11"/>
      <c r="F29" s="11"/>
      <c r="G29" s="11"/>
      <c r="H29" s="11"/>
      <c r="I29" s="11"/>
      <c r="J29" s="11"/>
      <c r="K29" s="11"/>
      <c r="L29"/>
      <c r="M29" s="6"/>
    </row>
    <row r="30" spans="1:13" ht="18" x14ac:dyDescent="0.3">
      <c r="A30" s="6"/>
      <c r="B30"/>
      <c r="C30"/>
      <c r="D30" s="467" t="s">
        <v>137</v>
      </c>
      <c r="E30" s="468"/>
      <c r="F30" s="468"/>
      <c r="G30" s="468"/>
      <c r="H30" s="468"/>
      <c r="I30" s="468"/>
      <c r="J30" s="468"/>
      <c r="K30" s="469"/>
      <c r="L30"/>
      <c r="M30" s="6"/>
    </row>
    <row r="31" spans="1:13" ht="14.4" customHeight="1" x14ac:dyDescent="0.3">
      <c r="A31" s="6"/>
      <c r="B31"/>
      <c r="C31"/>
      <c r="D31" s="525" t="s">
        <v>128</v>
      </c>
      <c r="E31" s="514" t="s">
        <v>496</v>
      </c>
      <c r="F31" s="514" t="s">
        <v>497</v>
      </c>
      <c r="G31" s="514" t="s">
        <v>27</v>
      </c>
      <c r="H31" s="527" t="s">
        <v>129</v>
      </c>
      <c r="I31" s="528"/>
      <c r="J31" s="514" t="s">
        <v>32</v>
      </c>
      <c r="K31" s="494" t="s">
        <v>33</v>
      </c>
      <c r="L31"/>
      <c r="M31" s="6"/>
    </row>
    <row r="32" spans="1:13" x14ac:dyDescent="0.3">
      <c r="A32" s="6"/>
      <c r="B32"/>
      <c r="C32"/>
      <c r="D32" s="526"/>
      <c r="E32" s="515"/>
      <c r="F32" s="515"/>
      <c r="G32" s="515"/>
      <c r="H32" s="381" t="s">
        <v>130</v>
      </c>
      <c r="I32" s="328" t="s">
        <v>131</v>
      </c>
      <c r="J32" s="515"/>
      <c r="K32" s="495"/>
      <c r="L32"/>
      <c r="M32" s="6"/>
    </row>
    <row r="33" spans="1:13" ht="15.6" x14ac:dyDescent="0.3">
      <c r="A33" s="6"/>
      <c r="B33"/>
      <c r="C33" s="288" t="s">
        <v>138</v>
      </c>
      <c r="D33" s="166" t="s">
        <v>139</v>
      </c>
      <c r="E33" s="159">
        <f>'PIMS Calendar'!F51</f>
        <v>2024</v>
      </c>
      <c r="F33" s="159">
        <f>'PIMS Calendar'!G51</f>
        <v>2025</v>
      </c>
      <c r="G33" s="155" t="s">
        <v>140</v>
      </c>
      <c r="H33" s="337">
        <v>45628</v>
      </c>
      <c r="I33" s="337">
        <v>45646</v>
      </c>
      <c r="J33" s="336" t="str">
        <f>'PIMS Calendar'!N25</f>
        <v>1/6 to 1/24</v>
      </c>
      <c r="K33" s="501" t="s">
        <v>141</v>
      </c>
      <c r="L33"/>
      <c r="M33" s="6"/>
    </row>
    <row r="34" spans="1:13" ht="16.2" thickBot="1" x14ac:dyDescent="0.35">
      <c r="A34" s="6"/>
      <c r="B34"/>
      <c r="C34" s="288" t="s">
        <v>51</v>
      </c>
      <c r="D34" s="167" t="str">
        <f>VLOOKUP(C34, 'New SY MASTER'!$F$15:$V$86, 3, FALSE)</f>
        <v>Special Education 12/1 Count</v>
      </c>
      <c r="E34" s="164">
        <f>VLOOKUP(C34,'New SY MASTER'!$F$10:$V$86, 4, FALSE)</f>
        <v>2024</v>
      </c>
      <c r="F34" s="164">
        <f>VLOOKUP(C34,'New SY MASTER'!$F$10:$V$86, 5, FALSE)</f>
        <v>2025</v>
      </c>
      <c r="G34" s="165" t="s">
        <v>27</v>
      </c>
      <c r="H34" s="338">
        <f>VLOOKUP(C34,'New SY MASTER'!$F$15:$V$86, 13, FALSE)</f>
        <v>45628</v>
      </c>
      <c r="I34" s="338">
        <f>VLOOKUP(C34,'New SY MASTER'!$F$15:$V$86, 14, FALSE)</f>
        <v>45646</v>
      </c>
      <c r="J34" s="59" t="str">
        <f>VLOOKUP(C34,'New SY MASTER'!$F$15:$V$86, 16, FALSE)</f>
        <v>1/6 to 1/24</v>
      </c>
      <c r="K34" s="502"/>
      <c r="L34"/>
      <c r="M34" s="6"/>
    </row>
    <row r="35" spans="1:13" ht="21.6" thickBot="1" x14ac:dyDescent="0.35">
      <c r="A35" s="6"/>
      <c r="B35"/>
      <c r="C35"/>
      <c r="D35" s="11"/>
      <c r="E35" s="11"/>
      <c r="F35" s="11"/>
      <c r="G35" s="11"/>
      <c r="H35" s="11"/>
      <c r="I35" s="11"/>
      <c r="J35" s="11"/>
      <c r="K35" s="11"/>
      <c r="L35"/>
      <c r="M35" s="6"/>
    </row>
    <row r="36" spans="1:13" s="13" customFormat="1" ht="18" x14ac:dyDescent="0.3">
      <c r="A36" s="12"/>
      <c r="B36"/>
      <c r="C36"/>
      <c r="D36" s="467" t="s">
        <v>142</v>
      </c>
      <c r="E36" s="468"/>
      <c r="F36" s="468"/>
      <c r="G36" s="468"/>
      <c r="H36" s="468"/>
      <c r="I36" s="468"/>
      <c r="J36" s="468"/>
      <c r="K36" s="469"/>
      <c r="L36"/>
      <c r="M36" s="12"/>
    </row>
    <row r="37" spans="1:13" ht="14.4" customHeight="1" x14ac:dyDescent="0.3">
      <c r="A37" s="6"/>
      <c r="B37"/>
      <c r="D37" s="496" t="s">
        <v>128</v>
      </c>
      <c r="E37" s="498" t="s">
        <v>496</v>
      </c>
      <c r="F37" s="498" t="s">
        <v>497</v>
      </c>
      <c r="G37" s="498" t="s">
        <v>27</v>
      </c>
      <c r="H37" s="503" t="s">
        <v>129</v>
      </c>
      <c r="I37" s="504"/>
      <c r="J37" s="498" t="s">
        <v>32</v>
      </c>
      <c r="K37" s="505" t="s">
        <v>33</v>
      </c>
      <c r="L37"/>
      <c r="M37" s="6"/>
    </row>
    <row r="38" spans="1:13" x14ac:dyDescent="0.3">
      <c r="A38" s="6"/>
      <c r="B38"/>
      <c r="D38" s="497"/>
      <c r="E38" s="499"/>
      <c r="F38" s="499"/>
      <c r="G38" s="499"/>
      <c r="H38" s="382" t="s">
        <v>130</v>
      </c>
      <c r="I38" s="329" t="s">
        <v>131</v>
      </c>
      <c r="J38" s="499"/>
      <c r="K38" s="506"/>
      <c r="L38"/>
      <c r="M38" s="6"/>
    </row>
    <row r="39" spans="1:13" ht="15.6" x14ac:dyDescent="0.3">
      <c r="A39" s="6"/>
      <c r="B39"/>
      <c r="C39" s="288" t="s">
        <v>138</v>
      </c>
      <c r="D39" s="166" t="s">
        <v>139</v>
      </c>
      <c r="E39" s="159">
        <f>'PIMS Calendar'!F51</f>
        <v>2024</v>
      </c>
      <c r="F39" s="159">
        <f>'PIMS Calendar'!G51</f>
        <v>2025</v>
      </c>
      <c r="G39" s="155" t="s">
        <v>140</v>
      </c>
      <c r="H39" s="337">
        <v>45709</v>
      </c>
      <c r="I39" s="337">
        <v>45722</v>
      </c>
      <c r="J39" s="336" t="str">
        <f>'PIMS Calendar'!N26</f>
        <v>N/A</v>
      </c>
      <c r="K39" s="501" t="s">
        <v>141</v>
      </c>
      <c r="L39"/>
      <c r="M39" s="6"/>
    </row>
    <row r="40" spans="1:13" s="13" customFormat="1" ht="29.4" thickBot="1" x14ac:dyDescent="0.35">
      <c r="A40" s="12"/>
      <c r="B40"/>
      <c r="C40" s="288" t="s">
        <v>53</v>
      </c>
      <c r="D40" s="167" t="str">
        <f>VLOOKUP(C40, 'New SY MASTER'!$F$15:$V$86, 3, FALSE)</f>
        <v>Child Accounting SD &amp; IU Preliminary
    JIAF Collection</v>
      </c>
      <c r="E40" s="168">
        <f>VLOOKUP(C40,'New SY MASTER'!$F$10:$V$86, 4, FALSE)</f>
        <v>2024</v>
      </c>
      <c r="F40" s="168">
        <f>VLOOKUP(C40,'New SY MASTER'!$F$10:$V$86, 5, FALSE)</f>
        <v>2025</v>
      </c>
      <c r="G40" s="165" t="str">
        <f>VLOOKUP(C40,'New SY MASTER'!$F$15:$V$86, 8, FALSE)</f>
        <v xml:space="preserve">Required
</v>
      </c>
      <c r="H40" s="338">
        <f>VLOOKUP(C40,'New SY MASTER'!$F$15:$V$86, 13, FALSE)</f>
        <v>45709</v>
      </c>
      <c r="I40" s="338">
        <f>VLOOKUP(C40,'New SY MASTER'!$F$15:$V$86, 14, FALSE)</f>
        <v>45722</v>
      </c>
      <c r="J40" s="59" t="str">
        <f>VLOOKUP(C40,'New SY MASTER'!$F$15:$V$86, 16, FALSE)</f>
        <v>N/A</v>
      </c>
      <c r="K40" s="502"/>
      <c r="L40"/>
      <c r="M40" s="12"/>
    </row>
    <row r="41" spans="1:13" ht="21.6" thickBot="1" x14ac:dyDescent="0.35">
      <c r="A41" s="6"/>
      <c r="B41"/>
      <c r="C41"/>
      <c r="D41" s="11"/>
      <c r="E41" s="11"/>
      <c r="F41" s="11"/>
      <c r="G41" s="11"/>
      <c r="H41" s="11"/>
      <c r="I41" s="11"/>
      <c r="J41" s="11"/>
      <c r="K41" s="11"/>
      <c r="L41"/>
      <c r="M41" s="6"/>
    </row>
    <row r="42" spans="1:13" customFormat="1" ht="18" x14ac:dyDescent="0.3">
      <c r="A42" s="14"/>
      <c r="D42" s="467" t="s">
        <v>143</v>
      </c>
      <c r="E42" s="468"/>
      <c r="F42" s="468"/>
      <c r="G42" s="468"/>
      <c r="H42" s="468"/>
      <c r="I42" s="468"/>
      <c r="J42" s="468"/>
      <c r="K42" s="469"/>
      <c r="M42" s="14"/>
    </row>
    <row r="43" spans="1:13" customFormat="1" x14ac:dyDescent="0.3">
      <c r="A43" s="6"/>
      <c r="D43" s="507" t="s">
        <v>128</v>
      </c>
      <c r="E43" s="479" t="s">
        <v>496</v>
      </c>
      <c r="F43" s="479" t="s">
        <v>497</v>
      </c>
      <c r="G43" s="479" t="s">
        <v>27</v>
      </c>
      <c r="H43" s="510" t="s">
        <v>129</v>
      </c>
      <c r="I43" s="511"/>
      <c r="J43" s="479" t="s">
        <v>32</v>
      </c>
      <c r="K43" s="512" t="s">
        <v>33</v>
      </c>
      <c r="M43" s="6"/>
    </row>
    <row r="44" spans="1:13" ht="14.4" customHeight="1" x14ac:dyDescent="0.3">
      <c r="A44" s="6"/>
      <c r="B44"/>
      <c r="C44"/>
      <c r="D44" s="508"/>
      <c r="E44" s="480"/>
      <c r="F44" s="480"/>
      <c r="G44" s="480"/>
      <c r="H44" s="383" t="s">
        <v>130</v>
      </c>
      <c r="I44" s="330" t="s">
        <v>131</v>
      </c>
      <c r="J44" s="481"/>
      <c r="K44" s="513"/>
      <c r="L44"/>
      <c r="M44" s="6"/>
    </row>
    <row r="45" spans="1:13" x14ac:dyDescent="0.3">
      <c r="A45" s="6"/>
      <c r="B45"/>
      <c r="C45"/>
      <c r="D45" s="509"/>
      <c r="E45" s="481"/>
      <c r="F45" s="481"/>
      <c r="G45" s="481"/>
      <c r="H45" s="476" t="s">
        <v>520</v>
      </c>
      <c r="I45" s="477"/>
      <c r="J45" s="477"/>
      <c r="K45" s="478"/>
      <c r="L45"/>
      <c r="M45" s="6"/>
    </row>
    <row r="46" spans="1:13" ht="15.6" x14ac:dyDescent="0.3">
      <c r="A46" s="6"/>
      <c r="B46"/>
      <c r="C46" s="288" t="s">
        <v>138</v>
      </c>
      <c r="D46" s="153" t="s">
        <v>144</v>
      </c>
      <c r="E46" s="161">
        <v>2024</v>
      </c>
      <c r="F46" s="161">
        <v>2025</v>
      </c>
      <c r="G46" s="155" t="s">
        <v>27</v>
      </c>
      <c r="H46" s="337">
        <v>45810</v>
      </c>
      <c r="I46" s="337">
        <v>45856</v>
      </c>
      <c r="J46" s="336" t="str">
        <f>'PIMS Calendar'!N28</f>
        <v>7/28 to 8/15</v>
      </c>
      <c r="K46" s="473" t="s">
        <v>141</v>
      </c>
      <c r="L46"/>
      <c r="M46" s="6"/>
    </row>
    <row r="47" spans="1:13" ht="15.6" x14ac:dyDescent="0.3">
      <c r="A47" s="6"/>
      <c r="B47"/>
      <c r="C47" s="288" t="s">
        <v>54</v>
      </c>
      <c r="D47" s="162" t="str">
        <f>VLOOKUP(C47, 'New SY MASTER'!$F$15:$V$86, 3, FALSE)</f>
        <v>Special Education Transition/Exits</v>
      </c>
      <c r="E47" s="159">
        <f>VLOOKUP(C47,'New SY MASTER'!$F$10:$V$86, 4, FALSE)</f>
        <v>2024</v>
      </c>
      <c r="F47" s="159">
        <f>VLOOKUP(C47,'New SY MASTER'!$F$10:$V$86, 5, FALSE)</f>
        <v>2025</v>
      </c>
      <c r="G47" s="155" t="s">
        <v>27</v>
      </c>
      <c r="H47" s="337">
        <f>VLOOKUP(C47,'New SY MASTER'!$F$15:$V$86, 13, FALSE)</f>
        <v>45810</v>
      </c>
      <c r="I47" s="337">
        <f>VLOOKUP(C47,'New SY MASTER'!$F$15:$V$86, 14, FALSE)</f>
        <v>45856</v>
      </c>
      <c r="J47" s="336" t="str">
        <f>VLOOKUP(C47,'New SY MASTER'!$F$15:$V$86, 16, FALSE)</f>
        <v>7/28 to 8/15</v>
      </c>
      <c r="K47" s="474"/>
      <c r="L47"/>
      <c r="M47" s="6"/>
    </row>
    <row r="48" spans="1:13" ht="15.6" x14ac:dyDescent="0.3">
      <c r="A48" s="6"/>
      <c r="B48"/>
      <c r="C48" s="288" t="s">
        <v>55</v>
      </c>
      <c r="D48" s="162" t="str">
        <f>VLOOKUP(C48, 'New SY MASTER'!$F$15:$V$86, 3, FALSE)</f>
        <v>LIEP Survey</v>
      </c>
      <c r="E48" s="159">
        <f>VLOOKUP(C48,'New SY MASTER'!$F$10:$V$86, 4, FALSE)</f>
        <v>2024</v>
      </c>
      <c r="F48" s="159">
        <f>VLOOKUP(C48,'New SY MASTER'!$F$10:$V$86, 5, FALSE)</f>
        <v>2025</v>
      </c>
      <c r="G48" s="155" t="s">
        <v>27</v>
      </c>
      <c r="H48" s="337">
        <f>VLOOKUP(C48,'New SY MASTER'!$F$15:$V$86, 13, FALSE)</f>
        <v>45810</v>
      </c>
      <c r="I48" s="337">
        <f>VLOOKUP(C48,'New SY MASTER'!$F$15:$V$86, 14, FALSE)</f>
        <v>45856</v>
      </c>
      <c r="J48" s="336" t="str">
        <f>VLOOKUP(C48,'New SY MASTER'!$F$15:$V$86, 16, FALSE)</f>
        <v>7/29 to 8/9</v>
      </c>
      <c r="K48" s="475"/>
      <c r="L48"/>
      <c r="M48" s="6"/>
    </row>
    <row r="49" spans="1:13" s="13" customFormat="1" ht="19.95" customHeight="1" thickBot="1" x14ac:dyDescent="0.35">
      <c r="A49" s="12"/>
      <c r="B49"/>
      <c r="C49" s="288" t="s">
        <v>56</v>
      </c>
      <c r="D49" s="163" t="str">
        <f>VLOOKUP(C49, 'New SY MASTER'!$F$15:$V$86, 3, FALSE)</f>
        <v>Career &amp; Technical Education</v>
      </c>
      <c r="E49" s="159">
        <f>VLOOKUP(C49,'New SY MASTER'!$F$10:$V$86, 4, FALSE)</f>
        <v>2024</v>
      </c>
      <c r="F49" s="159">
        <f>VLOOKUP(C49,'New SY MASTER'!$F$10:$V$86, 5, FALSE)</f>
        <v>2025</v>
      </c>
      <c r="G49" s="165" t="s">
        <v>134</v>
      </c>
      <c r="H49" s="337">
        <f>VLOOKUP(C49,'New SY MASTER'!$F$15:$V$86, 13, FALSE)</f>
        <v>45810</v>
      </c>
      <c r="I49" s="337">
        <f>VLOOKUP(C49,'New SY MASTER'!$F$15:$V$86, 14, FALSE)</f>
        <v>45856</v>
      </c>
      <c r="J49" s="336" t="str">
        <f>VLOOKUP(C49,'New SY MASTER'!$F$15:$V$86, 16, FALSE)</f>
        <v>7/28 to 8/8</v>
      </c>
      <c r="K49" s="413">
        <f>VLOOKUP(C49,'New SY MASTER'!$F$15:$V$86, 17, FALSE)</f>
        <v>45898</v>
      </c>
      <c r="L49"/>
      <c r="M49" s="12"/>
    </row>
    <row r="50" spans="1:13" s="13" customFormat="1" ht="26.4" thickBot="1" x14ac:dyDescent="0.35">
      <c r="A50" s="500" t="s">
        <v>145</v>
      </c>
      <c r="B50" s="500"/>
      <c r="C50" s="500"/>
      <c r="D50" s="500"/>
      <c r="E50" s="500"/>
      <c r="F50" s="500"/>
      <c r="G50" s="500"/>
      <c r="H50" s="500"/>
      <c r="I50" s="500"/>
      <c r="J50" s="500"/>
      <c r="K50" s="500"/>
      <c r="L50" s="500"/>
      <c r="M50" s="500"/>
    </row>
    <row r="51" spans="1:13" s="13" customFormat="1" ht="33" customHeight="1" x14ac:dyDescent="0.3">
      <c r="A51" s="12"/>
      <c r="B51"/>
      <c r="C51"/>
      <c r="D51" s="470" t="s">
        <v>527</v>
      </c>
      <c r="E51" s="471"/>
      <c r="F51" s="471"/>
      <c r="G51" s="471"/>
      <c r="H51" s="471"/>
      <c r="I51" s="471"/>
      <c r="J51" s="471"/>
      <c r="K51" s="472"/>
      <c r="L51"/>
      <c r="M51" s="12"/>
    </row>
    <row r="52" spans="1:13" s="1" customFormat="1" x14ac:dyDescent="0.3">
      <c r="A52" s="14"/>
      <c r="B52"/>
      <c r="C52"/>
      <c r="D52" s="461" t="s">
        <v>128</v>
      </c>
      <c r="E52" s="463" t="s">
        <v>496</v>
      </c>
      <c r="F52" s="463" t="s">
        <v>497</v>
      </c>
      <c r="G52" s="463" t="s">
        <v>27</v>
      </c>
      <c r="H52" s="465" t="s">
        <v>129</v>
      </c>
      <c r="I52" s="466"/>
      <c r="J52" s="463" t="s">
        <v>32</v>
      </c>
      <c r="K52" s="451" t="s">
        <v>33</v>
      </c>
      <c r="L52"/>
      <c r="M52" s="14"/>
    </row>
    <row r="53" spans="1:13" s="1" customFormat="1" x14ac:dyDescent="0.3">
      <c r="A53" s="14"/>
      <c r="B53"/>
      <c r="C53"/>
      <c r="D53" s="462"/>
      <c r="E53" s="464"/>
      <c r="F53" s="464"/>
      <c r="G53" s="464"/>
      <c r="H53" s="386" t="s">
        <v>130</v>
      </c>
      <c r="I53" s="331" t="s">
        <v>131</v>
      </c>
      <c r="J53" s="464"/>
      <c r="K53" s="452"/>
      <c r="L53"/>
      <c r="M53" s="14"/>
    </row>
    <row r="54" spans="1:13" ht="62.4" x14ac:dyDescent="0.3">
      <c r="A54" s="6"/>
      <c r="B54"/>
      <c r="C54" s="404" t="s">
        <v>506</v>
      </c>
      <c r="D54" s="153" t="s">
        <v>139</v>
      </c>
      <c r="E54" s="154">
        <f>'PIMS Calendar'!F51</f>
        <v>2024</v>
      </c>
      <c r="F54" s="154">
        <f>'PIMS Calendar'!G51</f>
        <v>2025</v>
      </c>
      <c r="G54" s="155" t="s">
        <v>140</v>
      </c>
      <c r="H54" s="339">
        <v>45817</v>
      </c>
      <c r="I54" s="339">
        <v>45535</v>
      </c>
      <c r="J54" s="58" t="str">
        <f>'PIMS Calendar'!N31</f>
        <v>9/1 to 10/25</v>
      </c>
      <c r="K54" s="156" t="s">
        <v>141</v>
      </c>
      <c r="L54"/>
      <c r="M54" s="6"/>
    </row>
    <row r="55" spans="1:13" ht="57.6" x14ac:dyDescent="0.3">
      <c r="A55" s="6"/>
      <c r="B55"/>
      <c r="C55" s="288" t="s">
        <v>57</v>
      </c>
      <c r="D55" s="157" t="str">
        <f>VLOOKUP(C55, 'New SY MASTER'!$F$15:$V$86, 3, FALSE)</f>
        <v>Child Accounting End-of-Year Collection</v>
      </c>
      <c r="E55" s="154">
        <f>VLOOKUP(C55,'New SY MASTER'!$F$10:$V$86, 4, FALSE)</f>
        <v>2024</v>
      </c>
      <c r="F55" s="154">
        <f>VLOOKUP(C55,'New SY MASTER'!$F$10:$V$86, 5, FALSE)</f>
        <v>2025</v>
      </c>
      <c r="G55" s="155" t="str">
        <f>VLOOKUP(C55,'New SY MASTER'!$F$15:$V$86, 8, FALSE)</f>
        <v>Required</v>
      </c>
      <c r="H55" s="337">
        <f>VLOOKUP(C55,'New SY MASTER'!$F$15:$V$86, 13, FALSE)</f>
        <v>45817</v>
      </c>
      <c r="I55" s="337">
        <f>VLOOKUP(C55,'New SY MASTER'!$F$15:$V$86, 14, FALSE)</f>
        <v>45900</v>
      </c>
      <c r="J55" s="336" t="str">
        <f>VLOOKUP(C55,'New SY MASTER'!$F$15:$V$86, 16, FALSE)</f>
        <v>9/1 to 10/25</v>
      </c>
      <c r="K55" s="158" t="str">
        <f>VLOOKUP(C55,'New SY MASTER'!$F$15:$V$86, 17, FALSE)</f>
        <v>Due immediately after submission. Updated ACS due after validated revision (upload or delete).</v>
      </c>
      <c r="L55"/>
      <c r="M55" s="6"/>
    </row>
    <row r="56" spans="1:13" ht="15.6" x14ac:dyDescent="0.3">
      <c r="A56" s="6"/>
      <c r="B56"/>
      <c r="C56" s="288" t="s">
        <v>58</v>
      </c>
      <c r="D56" s="157" t="str">
        <f>VLOOKUP(C56, 'New SY MASTER'!$F$15:$V$86, 3, FALSE)</f>
        <v xml:space="preserve">Title I Student Participation </v>
      </c>
      <c r="E56" s="154">
        <f>VLOOKUP(C56,'New SY MASTER'!$F$10:$V$86, 4, FALSE)</f>
        <v>2024</v>
      </c>
      <c r="F56" s="154">
        <f>VLOOKUP(C56,'New SY MASTER'!$F$10:$V$86, 5, FALSE)</f>
        <v>2025</v>
      </c>
      <c r="G56" s="155" t="str">
        <f>VLOOKUP(C56,'New SY MASTER'!$F$15:$V$86, 8, FALSE)</f>
        <v>Required</v>
      </c>
      <c r="H56" s="340">
        <f>VLOOKUP(C56,'New SY MASTER'!$F$15:$V$86, 13, FALSE)</f>
        <v>45817</v>
      </c>
      <c r="I56" s="340">
        <f>VLOOKUP(C56,'New SY MASTER'!$F$15:$V$86, 14, FALSE)</f>
        <v>45898</v>
      </c>
      <c r="J56" s="336" t="str">
        <f>VLOOKUP(C56,'New SY MASTER'!$F$15:$V$86, 16, FALSE)</f>
        <v>9/1 to 10/24</v>
      </c>
      <c r="K56" s="158" t="str">
        <f>VLOOKUP(C56,'New SY MASTER'!$F$15:$V$86, 17, FALSE)</f>
        <v>N/A</v>
      </c>
      <c r="L56"/>
      <c r="M56" s="6"/>
    </row>
    <row r="57" spans="1:13" ht="28.8" x14ac:dyDescent="0.3">
      <c r="A57" s="6"/>
      <c r="B57"/>
      <c r="C57" s="288" t="s">
        <v>59</v>
      </c>
      <c r="D57" s="157" t="str">
        <f>VLOOKUP(C57, 'New SY MASTER'!$F$15:$V$86, 3, FALSE)</f>
        <v xml:space="preserve">Interscholastic Athletic Opportunities </v>
      </c>
      <c r="E57" s="154">
        <f>VLOOKUP(C57,'New SY MASTER'!$F$10:$V$86, 4, FALSE)</f>
        <v>2024</v>
      </c>
      <c r="F57" s="154">
        <f>VLOOKUP(C57,'New SY MASTER'!$F$10:$V$86, 5, FALSE)</f>
        <v>2025</v>
      </c>
      <c r="G57" s="155" t="str">
        <f>VLOOKUP(C57,'New SY MASTER'!$F$15:$V$86, 8, FALSE)</f>
        <v>Required</v>
      </c>
      <c r="H57" s="340">
        <f>VLOOKUP(C57,'New SY MASTER'!$F$15:$V$86, 13, FALSE)</f>
        <v>45817</v>
      </c>
      <c r="I57" s="340">
        <f>VLOOKUP(C57,'New SY MASTER'!$F$15:$V$86, 14, FALSE)</f>
        <v>45898</v>
      </c>
      <c r="J57" s="336" t="str">
        <f>VLOOKUP(C57,'New SY MASTER'!$F$15:$V$86, 16, FALSE)</f>
        <v>9/1 to 10/24</v>
      </c>
      <c r="K57" s="158" t="str">
        <f>VLOOKUP(C57,'New SY MASTER'!$F$15:$V$86, 17, FALSE)</f>
        <v>Due within 7 days of data upload or no later than 11/15</v>
      </c>
      <c r="L57"/>
      <c r="M57" s="6"/>
    </row>
    <row r="58" spans="1:13" ht="28.8" x14ac:dyDescent="0.3">
      <c r="A58" s="6"/>
      <c r="B58"/>
      <c r="C58" s="288" t="s">
        <v>60</v>
      </c>
      <c r="D58" s="157" t="str">
        <f>VLOOKUP(C58, 'New SY MASTER'!$F$15:$V$86, 3, FALSE)</f>
        <v>Title III Professional Development
    Activities</v>
      </c>
      <c r="E58" s="154">
        <f>VLOOKUP(C58,'New SY MASTER'!$F$10:$V$86, 4, FALSE)</f>
        <v>2024</v>
      </c>
      <c r="F58" s="154">
        <f>VLOOKUP(C58,'New SY MASTER'!$F$10:$V$86, 5, FALSE)</f>
        <v>2025</v>
      </c>
      <c r="G58" s="155" t="str">
        <f>VLOOKUP(C58,'New SY MASTER'!$F$15:$V$86, 8, FALSE)</f>
        <v>Required</v>
      </c>
      <c r="H58" s="340">
        <f>VLOOKUP(C58,'New SY MASTER'!$F$15:$V$86, 13, FALSE)</f>
        <v>45817</v>
      </c>
      <c r="I58" s="340">
        <f>VLOOKUP(C58,'New SY MASTER'!$F$15:$V$86, 14, FALSE)</f>
        <v>45899</v>
      </c>
      <c r="J58" s="336" t="str">
        <f>VLOOKUP(C58,'New SY MASTER'!$F$15:$V$86, 16, FALSE)</f>
        <v>9/1 to 10/25</v>
      </c>
      <c r="K58" s="158" t="str">
        <f>VLOOKUP(C58,'New SY MASTER'!$F$15:$V$86, 17, FALSE)</f>
        <v>N/A</v>
      </c>
      <c r="L58"/>
      <c r="M58" s="6"/>
    </row>
    <row r="59" spans="1:13" ht="31.2" x14ac:dyDescent="0.3">
      <c r="A59" s="6"/>
      <c r="B59"/>
      <c r="C59" s="288" t="s">
        <v>61</v>
      </c>
      <c r="D59" s="157" t="str">
        <f>VLOOKUP(C59, 'New SY MASTER'!$F$15:$V$86, 3, FALSE)</f>
        <v>Students Home Schooled or Privately
    Tutored during the prior school year</v>
      </c>
      <c r="E59" s="154">
        <f>VLOOKUP(C59,'New SY MASTER'!$F$10:$V$86, 4, FALSE)</f>
        <v>2024</v>
      </c>
      <c r="F59" s="154">
        <f>VLOOKUP(C59,'New SY MASTER'!$F$10:$V$86, 5, FALSE)</f>
        <v>2025</v>
      </c>
      <c r="G59" s="155" t="str">
        <f>VLOOKUP(C59,'New SY MASTER'!$F$15:$V$86, 8, FALSE)</f>
        <v>Required</v>
      </c>
      <c r="H59" s="340">
        <f>VLOOKUP(C59,'New SY MASTER'!$F$15:$V$86, 13, FALSE)</f>
        <v>45817</v>
      </c>
      <c r="I59" s="340">
        <f>VLOOKUP(C59,'New SY MASTER'!$F$15:$V$86, 14, FALSE)</f>
        <v>45898</v>
      </c>
      <c r="J59" s="336" t="str">
        <f>VLOOKUP(C59,'New SY MASTER'!$F$15:$V$86, 16, FALSE)</f>
        <v>9/1 to 10/24</v>
      </c>
      <c r="K59" s="158" t="str">
        <f>VLOOKUP(C59,'New SY MASTER'!$F$15:$V$86, 17, FALSE)</f>
        <v>Due within 7 days of data upload or no later than 11/15</v>
      </c>
      <c r="L59"/>
      <c r="M59" s="6"/>
    </row>
    <row r="60" spans="1:13" ht="21.6" thickBot="1" x14ac:dyDescent="0.35">
      <c r="A60" s="6"/>
      <c r="B60"/>
      <c r="C60"/>
      <c r="D60" s="11"/>
      <c r="E60" s="11"/>
      <c r="F60" s="11"/>
      <c r="G60" s="11"/>
      <c r="H60" s="11"/>
      <c r="I60" s="11"/>
      <c r="J60" s="11"/>
      <c r="K60" s="11"/>
      <c r="L60"/>
      <c r="M60" s="6"/>
    </row>
    <row r="61" spans="1:13" s="13" customFormat="1" ht="18" x14ac:dyDescent="0.3">
      <c r="A61" s="12"/>
      <c r="B61"/>
      <c r="C61"/>
      <c r="D61" s="467" t="s">
        <v>146</v>
      </c>
      <c r="E61" s="468"/>
      <c r="F61" s="468"/>
      <c r="G61" s="468"/>
      <c r="H61" s="468"/>
      <c r="I61" s="468"/>
      <c r="J61" s="468"/>
      <c r="K61" s="469"/>
      <c r="L61"/>
      <c r="M61" s="12"/>
    </row>
    <row r="62" spans="1:13" s="13" customFormat="1" x14ac:dyDescent="0.3">
      <c r="A62" s="12"/>
      <c r="B62"/>
      <c r="C62"/>
      <c r="D62" s="453" t="s">
        <v>128</v>
      </c>
      <c r="E62" s="455" t="s">
        <v>496</v>
      </c>
      <c r="F62" s="455" t="s">
        <v>497</v>
      </c>
      <c r="G62" s="455" t="s">
        <v>27</v>
      </c>
      <c r="H62" s="457" t="s">
        <v>129</v>
      </c>
      <c r="I62" s="458"/>
      <c r="J62" s="455" t="s">
        <v>32</v>
      </c>
      <c r="K62" s="459" t="s">
        <v>33</v>
      </c>
      <c r="L62"/>
      <c r="M62" s="12"/>
    </row>
    <row r="63" spans="1:13" s="13" customFormat="1" x14ac:dyDescent="0.3">
      <c r="A63" s="12"/>
      <c r="B63"/>
      <c r="C63"/>
      <c r="D63" s="454"/>
      <c r="E63" s="456"/>
      <c r="F63" s="456"/>
      <c r="G63" s="456"/>
      <c r="H63" s="385" t="s">
        <v>130</v>
      </c>
      <c r="I63" s="332" t="s">
        <v>131</v>
      </c>
      <c r="J63" s="456"/>
      <c r="K63" s="460"/>
      <c r="L63"/>
      <c r="M63" s="12"/>
    </row>
    <row r="64" spans="1:13" s="13" customFormat="1" ht="28.8" x14ac:dyDescent="0.3">
      <c r="A64" s="12"/>
      <c r="B64"/>
      <c r="C64" s="288" t="s">
        <v>489</v>
      </c>
      <c r="D64" s="41" t="str">
        <f>VLOOKUP(C64, 'New SY MASTER'!$F$10:$V$86, 3, FALSE)</f>
        <v>Teacher Student Linkages</v>
      </c>
      <c r="E64" s="23">
        <f>VLOOKUP(C64,'New SY MASTER'!$F$10:$V$86, 4, FALSE)</f>
        <v>2024</v>
      </c>
      <c r="F64" s="23">
        <f>VLOOKUP(C64,'New SY MASTER'!$F$10:$V$86, 5, FALSE)</f>
        <v>2025</v>
      </c>
      <c r="G64" s="18" t="str">
        <f>VLOOKUP(C64,'New SY MASTER'!$F$10:$V$86, 8, FALSE)</f>
        <v>Updates</v>
      </c>
      <c r="H64" s="337" t="str">
        <f>VLOOKUP(C64,'New SY MASTER'!$F$10:$V$86, 13, FALSE)</f>
        <v>Open Through 10/3/2024</v>
      </c>
      <c r="I64" s="339">
        <f>VLOOKUP(C64,'New SY MASTER'!$F$10:$V$86, 14, FALSE)</f>
        <v>45569</v>
      </c>
      <c r="J64" s="333" t="str">
        <f>VLOOKUP(C64,'New SY MASTER'!$F$10:$V$86, 16, FALSE)</f>
        <v>Updates Through 1/10/2025</v>
      </c>
      <c r="K64" s="88" t="str">
        <f>VLOOKUP(C64,'New SY MASTER'!$F$10:$V$86, 17, FALSE)</f>
        <v>N/A</v>
      </c>
      <c r="L64"/>
      <c r="M64" s="12"/>
    </row>
    <row r="65" spans="1:13" s="13" customFormat="1" ht="31.2" x14ac:dyDescent="0.3">
      <c r="A65" s="12"/>
      <c r="B65"/>
      <c r="C65" s="288" t="s">
        <v>64</v>
      </c>
      <c r="D65" s="41" t="str">
        <f>VLOOKUP(C65, 'New SY MASTER'!$F$15:$V$86, 3, FALSE)</f>
        <v>Professional Staff Vacancy</v>
      </c>
      <c r="E65" s="23">
        <f>VLOOKUP(C65,'New SY MASTER'!$F$10:$V$86, 4, FALSE)</f>
        <v>2024</v>
      </c>
      <c r="F65" s="23">
        <f>VLOOKUP(C65,'New SY MASTER'!$F$10:$V$86, 5, FALSE)</f>
        <v>2025</v>
      </c>
      <c r="G65" s="18" t="str">
        <f>VLOOKUP(C65,'New SY MASTER'!$F$15:$V$86, 8, FALSE)</f>
        <v>Required</v>
      </c>
      <c r="H65" s="337">
        <f>VLOOKUP(C65,'New SY MASTER'!$F$15:$V$86, 13, FALSE)</f>
        <v>45659</v>
      </c>
      <c r="I65" s="339">
        <f>VLOOKUP(C65,'New SY MASTER'!$F$15:$V$86, 14, FALSE)</f>
        <v>45688</v>
      </c>
      <c r="J65" s="333" t="str">
        <f>VLOOKUP(C65,'New SY MASTER'!$F$15:$V$86, 16, FALSE)</f>
        <v>Until the Day the Collection Closes</v>
      </c>
      <c r="K65" s="88" t="str">
        <f>VLOOKUP(C65,'New SY MASTER'!$F$15:$V$86, 17, FALSE)</f>
        <v>N/A</v>
      </c>
      <c r="L65"/>
      <c r="M65" s="12"/>
    </row>
    <row r="66" spans="1:13" ht="45" customHeight="1" x14ac:dyDescent="0.3">
      <c r="A66" s="6"/>
      <c r="B66"/>
      <c r="C66" s="288" t="s">
        <v>66</v>
      </c>
      <c r="D66" s="41" t="str">
        <f>VLOOKUP(C66, 'New SY MASTER'!$F$15:$V$86, 3, FALSE)</f>
        <v>ESSER Collection</v>
      </c>
      <c r="E66" s="23">
        <f>VLOOKUP(C66,'New SY MASTER'!$F$10:$V$86, 4, FALSE)</f>
        <v>2023</v>
      </c>
      <c r="F66" s="23">
        <f>VLOOKUP(C66,'New SY MASTER'!$F$10:$V$86, 5, FALSE)</f>
        <v>2024</v>
      </c>
      <c r="G66" s="18" t="str">
        <f>VLOOKUP(C66,'New SY MASTER'!$F$15:$V$86, 8, FALSE)</f>
        <v>Required if LEA received ESSER funds</v>
      </c>
      <c r="H66" s="337" t="str">
        <f>VLOOKUP(C66,'New SY MASTER'!$F$15:$V$86, 13, FALSE)</f>
        <v>Open Through</v>
      </c>
      <c r="I66" s="339">
        <f>VLOOKUP(C66,'New SY MASTER'!$F$15:$V$86, 14, FALSE)</f>
        <v>45723</v>
      </c>
      <c r="J66" s="333" t="str">
        <f>VLOOKUP(C66,'New SY MASTER'!$F$15:$V$86, 16, FALSE)</f>
        <v>With override, through 4/19</v>
      </c>
      <c r="K66" s="360">
        <f>VLOOKUP(C66,'New SY MASTER'!$F$15:$V$86, 17, FALSE)</f>
        <v>45751</v>
      </c>
      <c r="L66"/>
      <c r="M66" s="6"/>
    </row>
    <row r="67" spans="1:13" ht="28.8" x14ac:dyDescent="0.3">
      <c r="A67" s="6"/>
      <c r="B67"/>
      <c r="C67" s="288" t="s">
        <v>67</v>
      </c>
      <c r="D67" s="41" t="str">
        <f>VLOOKUP(C67, 'New SY MASTER'!$F$15:$V$86, 3, FALSE)</f>
        <v xml:space="preserve">EANS Collection </v>
      </c>
      <c r="E67" s="23">
        <f>VLOOKUP(C67,'New SY MASTER'!$F$10:$V$86, 4, FALSE)</f>
        <v>2023</v>
      </c>
      <c r="F67" s="23">
        <f>VLOOKUP(C67,'New SY MASTER'!$F$10:$V$86, 5, FALSE)</f>
        <v>2024</v>
      </c>
      <c r="G67" s="18" t="str">
        <f>VLOOKUP(C67,'New SY MASTER'!$F$15:$V$86, 8, FALSE)</f>
        <v xml:space="preserve">Required for IUs </v>
      </c>
      <c r="H67" s="337" t="str">
        <f>VLOOKUP(C67,'New SY MASTER'!$F$15:$V$86, 13, FALSE)</f>
        <v>Open Through</v>
      </c>
      <c r="I67" s="339">
        <f>VLOOKUP(C67,'New SY MASTER'!$F$15:$V$86, 14, FALSE)</f>
        <v>45723</v>
      </c>
      <c r="J67" s="333" t="str">
        <f>VLOOKUP(C67,'New SY MASTER'!$F$15:$V$86, 16, FALSE)</f>
        <v>With override, through 4/19</v>
      </c>
      <c r="K67" s="360">
        <f>VLOOKUP(C67,'New SY MASTER'!$F$15:$V$86, 17, FALSE)</f>
        <v>45751</v>
      </c>
      <c r="L67"/>
      <c r="M67" s="6"/>
    </row>
    <row r="68" spans="1:13" s="13" customFormat="1" ht="15.6" x14ac:dyDescent="0.3">
      <c r="A68" s="12"/>
      <c r="B68"/>
      <c r="C68" s="288" t="s">
        <v>68</v>
      </c>
      <c r="D68" s="41" t="str">
        <f>VLOOKUP(C68, 'New SY MASTER'!$F$15:$V$86, 3, FALSE)</f>
        <v>PVAAS</v>
      </c>
      <c r="E68" s="23">
        <f>VLOOKUP(C68,'New SY MASTER'!$F$10:$V$86, 4, FALSE)</f>
        <v>2024</v>
      </c>
      <c r="F68" s="23">
        <f>VLOOKUP(C68,'New SY MASTER'!$F$10:$V$86, 5, FALSE)</f>
        <v>2025</v>
      </c>
      <c r="G68" s="18" t="str">
        <f>VLOOKUP(C68,'New SY MASTER'!$F$15:$V$86, 8, FALSE)</f>
        <v>Updates</v>
      </c>
      <c r="H68" s="337" t="str">
        <f>VLOOKUP(C68,'New SY MASTER'!$F$15:$V$86, 13, FALSE)</f>
        <v>Open Through</v>
      </c>
      <c r="I68" s="339">
        <f>VLOOKUP(C68,'New SY MASTER'!$F$15:$V$86, 14, FALSE)</f>
        <v>45719</v>
      </c>
      <c r="J68" s="333" t="str">
        <f>VLOOKUP(C68,'New SY MASTER'!$F$15:$V$86, 16, FALSE)</f>
        <v>-</v>
      </c>
      <c r="K68" s="88" t="str">
        <f>VLOOKUP(C68,'New SY MASTER'!$F$15:$V$86, 17, FALSE)</f>
        <v>N/A</v>
      </c>
      <c r="L68"/>
      <c r="M68" s="12"/>
    </row>
    <row r="69" spans="1:13" s="13" customFormat="1" ht="31.2" x14ac:dyDescent="0.3">
      <c r="A69" s="12"/>
      <c r="B69"/>
      <c r="C69" s="288" t="s">
        <v>71</v>
      </c>
      <c r="D69" s="41" t="str">
        <f>VLOOKUP(C69, 'New SY MASTER'!$F$15:$V$86, 3, FALSE)</f>
        <v>Professional Staff Vacancy</v>
      </c>
      <c r="E69" s="23">
        <f>VLOOKUP(C69,'New SY MASTER'!$F$10:$V$86, 4, FALSE)</f>
        <v>2024</v>
      </c>
      <c r="F69" s="23">
        <f>VLOOKUP(C69,'New SY MASTER'!$F$10:$V$86, 5, FALSE)</f>
        <v>2025</v>
      </c>
      <c r="G69" s="18" t="str">
        <f>VLOOKUP(C69,'New SY MASTER'!$F$15:$V$86, 8, FALSE)</f>
        <v>Required</v>
      </c>
      <c r="H69" s="337">
        <f>VLOOKUP(C69,'New SY MASTER'!$F$15:$V$86, 13, FALSE)</f>
        <v>45748</v>
      </c>
      <c r="I69" s="339">
        <f>VLOOKUP(C69,'New SY MASTER'!$F$15:$V$86, 14, FALSE)</f>
        <v>45777</v>
      </c>
      <c r="J69" s="333" t="str">
        <f>VLOOKUP(C69,'New SY MASTER'!$F$15:$V$86, 16, FALSE)</f>
        <v>Until the Day the Collection Closes</v>
      </c>
      <c r="K69" s="88" t="str">
        <f>VLOOKUP(C69,'New SY MASTER'!$F$15:$V$86, 17, FALSE)</f>
        <v>N/A</v>
      </c>
      <c r="L69"/>
      <c r="M69" s="12"/>
    </row>
    <row r="70" spans="1:13" ht="28.8" x14ac:dyDescent="0.3">
      <c r="A70" s="6"/>
      <c r="B70"/>
      <c r="C70" s="288" t="s">
        <v>69</v>
      </c>
      <c r="D70" s="41" t="str">
        <f>VLOOKUP(C70, 'New SY MASTER'!$F$15:$V$86, 3, FALSE)</f>
        <v>Safe Schools - Bus Evacuation Drills</v>
      </c>
      <c r="E70" s="23">
        <f>VLOOKUP(C70,'New SY MASTER'!$F$10:$V$86, 4, FALSE)</f>
        <v>2024</v>
      </c>
      <c r="F70" s="23">
        <f>VLOOKUP(C70,'New SY MASTER'!$F$10:$V$86, 5, FALSE)</f>
        <v>2025</v>
      </c>
      <c r="G70" s="18" t="str">
        <f>VLOOKUP(C70,'New SY MASTER'!$F$15:$V$86, 8, FALSE)</f>
        <v>Required</v>
      </c>
      <c r="H70" s="337" t="str">
        <f>VLOOKUP(C70,'New SY MASTER'!$F$15:$V$86, 13, FALSE)</f>
        <v>Open Through</v>
      </c>
      <c r="I70" s="339">
        <f>VLOOKUP(C70,'New SY MASTER'!$F$15:$V$86, 14, FALSE)</f>
        <v>45757</v>
      </c>
      <c r="J70" s="333" t="str">
        <f>VLOOKUP(C70,'New SY MASTER'!$F$15:$V$86, 16, FALSE)</f>
        <v>Until the Day the Collection Closes</v>
      </c>
      <c r="K70" s="360">
        <f>VLOOKUP(C70,'New SY MASTER'!$F$15:$V$86, 17, FALSE)</f>
        <v>45757</v>
      </c>
      <c r="L70"/>
      <c r="M70" s="6"/>
    </row>
    <row r="71" spans="1:13" ht="28.8" x14ac:dyDescent="0.3">
      <c r="A71" s="6"/>
      <c r="B71"/>
      <c r="C71" s="288" t="s">
        <v>72</v>
      </c>
      <c r="D71" s="41" t="str">
        <f>VLOOKUP(C71, 'New SY MASTER'!$F$15:$V$86, 3, FALSE)</f>
        <v>Course/Instructor</v>
      </c>
      <c r="E71" s="23">
        <f>VLOOKUP(C71,'New SY MASTER'!$F$10:$V$86, 4, FALSE)</f>
        <v>2024</v>
      </c>
      <c r="F71" s="23">
        <f>VLOOKUP(C71,'New SY MASTER'!$F$10:$V$86, 5, FALSE)</f>
        <v>2025</v>
      </c>
      <c r="G71" s="18" t="str">
        <f>VLOOKUP(C71,'New SY MASTER'!$F$15:$V$86, 8, FALSE)</f>
        <v>Required</v>
      </c>
      <c r="H71" s="337" t="str">
        <f>VLOOKUP(C71,'New SY MASTER'!$F$15:$V$86, 13, FALSE)</f>
        <v>Open Through</v>
      </c>
      <c r="I71" s="339">
        <f>VLOOKUP(C71,'New SY MASTER'!$F$15:$V$86, 14, FALSE)</f>
        <v>45814</v>
      </c>
      <c r="J71" s="333" t="str">
        <f>VLOOKUP(C71,'New SY MASTER'!$F$15:$V$86, 16, FALSE)</f>
        <v>Until the Day the Collection Closes</v>
      </c>
      <c r="K71" s="360">
        <f>VLOOKUP(C71,'New SY MASTER'!$F$15:$V$86, 17, FALSE)</f>
        <v>45821</v>
      </c>
      <c r="L71"/>
      <c r="M71" s="6"/>
    </row>
    <row r="72" spans="1:13" ht="28.8" x14ac:dyDescent="0.3">
      <c r="A72" s="6"/>
      <c r="B72"/>
      <c r="C72" s="288" t="s">
        <v>78</v>
      </c>
      <c r="D72" s="41" t="str">
        <f>VLOOKUP(C72, 'New SY MASTER'!$F$15:$V$86, 3, FALSE)</f>
        <v>Student - Local Assessment for Reporting
   and Analytics</v>
      </c>
      <c r="E72" s="23">
        <f>VLOOKUP(C72,'New SY MASTER'!$F$10:$V$86, 4, FALSE)</f>
        <v>2024</v>
      </c>
      <c r="F72" s="23">
        <f>VLOOKUP(C72,'New SY MASTER'!$F$10:$V$86, 5, FALSE)</f>
        <v>2025</v>
      </c>
      <c r="G72" s="18" t="str">
        <f>VLOOKUP(C72,'New SY MASTER'!$F$15:$V$86, 8, FALSE)</f>
        <v>Updates</v>
      </c>
      <c r="H72" s="337" t="str">
        <f>VLOOKUP(C72,'New SY MASTER'!$F$15:$V$86, 13, FALSE)</f>
        <v>Open Through</v>
      </c>
      <c r="I72" s="339">
        <f>VLOOKUP(C72,'New SY MASTER'!$F$15:$V$86, 14, FALSE)</f>
        <v>45834</v>
      </c>
      <c r="J72" s="333" t="str">
        <f>VLOOKUP(C72,'New SY MASTER'!$F$15:$V$86, 16, FALSE)</f>
        <v>Until the Day the Collection Closes</v>
      </c>
      <c r="K72" s="88" t="str">
        <f>VLOOKUP(C72,'New SY MASTER'!$F$15:$V$86, 17, FALSE)</f>
        <v>N/A</v>
      </c>
      <c r="L72"/>
      <c r="M72" s="6"/>
    </row>
    <row r="73" spans="1:13" ht="28.8" x14ac:dyDescent="0.3">
      <c r="A73" s="6"/>
      <c r="B73"/>
      <c r="C73" s="288" t="s">
        <v>77</v>
      </c>
      <c r="D73" s="41" t="str">
        <f>VLOOKUP(C73, 'New SY MASTER'!$F$15:$V$86, 3, FALSE)</f>
        <v>Staff</v>
      </c>
      <c r="E73" s="23">
        <f>VLOOKUP(C73,'New SY MASTER'!$F$10:$V$86, 4, FALSE)</f>
        <v>2024</v>
      </c>
      <c r="F73" s="23">
        <f>VLOOKUP(C73,'New SY MASTER'!$F$10:$V$86, 5, FALSE)</f>
        <v>2025</v>
      </c>
      <c r="G73" s="18" t="str">
        <f>VLOOKUP(C73,'New SY MASTER'!$F$15:$V$86, 8, FALSE)</f>
        <v>Updates</v>
      </c>
      <c r="H73" s="337" t="str">
        <f>VLOOKUP(C73,'New SY MASTER'!$F$15:$V$86, 13, FALSE)</f>
        <v>Open Through</v>
      </c>
      <c r="I73" s="339">
        <f>VLOOKUP(C73,'New SY MASTER'!$F$15:$V$86, 14, FALSE)</f>
        <v>45835</v>
      </c>
      <c r="J73" s="333" t="str">
        <f>VLOOKUP(C73,'New SY MASTER'!$F$15:$V$86, 16, FALSE)</f>
        <v>Until the Day the Collection Closes</v>
      </c>
      <c r="K73" s="88" t="str">
        <f>VLOOKUP(C73,'New SY MASTER'!$F$15:$V$86, 17, FALSE)</f>
        <v>N/A</v>
      </c>
      <c r="L73"/>
      <c r="M73" s="6"/>
    </row>
    <row r="74" spans="1:13" ht="28.8" x14ac:dyDescent="0.3">
      <c r="A74" s="6"/>
      <c r="B74"/>
      <c r="C74" s="288" t="s">
        <v>484</v>
      </c>
      <c r="D74" s="41" t="str">
        <f>VLOOKUP(C74, 'New SY MASTER'!$F$15:$V$86, 3, FALSE)</f>
        <v>EL Coordinator</v>
      </c>
      <c r="E74" s="23">
        <f>VLOOKUP(C74,'New SY MASTER'!$F$10:$V$86, 4, FALSE)</f>
        <v>2024</v>
      </c>
      <c r="F74" s="23">
        <f>VLOOKUP(C74,'New SY MASTER'!$F$10:$V$86, 5, FALSE)</f>
        <v>2025</v>
      </c>
      <c r="G74" s="18" t="str">
        <f>VLOOKUP(C74,'New SY MASTER'!$F$15:$V$86, 8, FALSE)</f>
        <v>Updates</v>
      </c>
      <c r="H74" s="337" t="str">
        <f>VLOOKUP(C74,'New SY MASTER'!$F$15:$V$86, 13, FALSE)</f>
        <v>Open Through</v>
      </c>
      <c r="I74" s="339">
        <f>VLOOKUP(C74,'New SY MASTER'!$F$15:$V$86, 14, FALSE)</f>
        <v>45835</v>
      </c>
      <c r="J74" s="333" t="str">
        <f>VLOOKUP(C74,'New SY MASTER'!$F$15:$V$86, 16, FALSE)</f>
        <v>Until the Day the Collection Closes</v>
      </c>
      <c r="K74" s="88" t="str">
        <f>VLOOKUP(C74,'New SY MASTER'!$F$15:$V$86, 17, FALSE)</f>
        <v>EL Coordinator - No ACS</v>
      </c>
      <c r="L74"/>
      <c r="M74" s="6"/>
    </row>
    <row r="75" spans="1:13" ht="72.599999999999994" customHeight="1" x14ac:dyDescent="0.3">
      <c r="A75" s="6"/>
      <c r="B75"/>
      <c r="C75" s="288" t="s">
        <v>74</v>
      </c>
      <c r="D75" s="41" t="str">
        <f>VLOOKUP(C75, 'New SY MASTER'!$F$15:$V$86, 3, FALSE)</f>
        <v xml:space="preserve">Student - Industry-Recognized
    Credentials and Work-Based Learning
    Experiences for Non-CTE Students </v>
      </c>
      <c r="E75" s="23">
        <f>VLOOKUP(C75,'New SY MASTER'!$F$10:$V$86, 4, FALSE)</f>
        <v>2024</v>
      </c>
      <c r="F75" s="23">
        <f>VLOOKUP(C75,'New SY MASTER'!$F$10:$V$86, 5, FALSE)</f>
        <v>2025</v>
      </c>
      <c r="G75" s="18" t="str">
        <f>VLOOKUP(C75,'New SY MASTER'!$F$15:$V$86, 8, FALSE)</f>
        <v>Required</v>
      </c>
      <c r="H75" s="337" t="str">
        <f>VLOOKUP(C75,'New SY MASTER'!$F$15:$V$86, 13, FALSE)</f>
        <v>Open Through</v>
      </c>
      <c r="I75" s="339">
        <f>VLOOKUP(C75,'New SY MASTER'!$F$15:$V$86, 14, FALSE)</f>
        <v>45838</v>
      </c>
      <c r="J75" s="333" t="str">
        <f>VLOOKUP(C75,'New SY MASTER'!$F$15:$V$86, 16, FALSE)</f>
        <v>Until the Day the Collection Closes</v>
      </c>
      <c r="K75" s="360">
        <f>VLOOKUP(C75,'New SY MASTER'!$F$15:$V$86, 17, FALSE)</f>
        <v>45838</v>
      </c>
      <c r="L75"/>
      <c r="M75" s="6"/>
    </row>
    <row r="76" spans="1:13" ht="28.8" x14ac:dyDescent="0.3">
      <c r="A76" s="6"/>
      <c r="B76"/>
      <c r="C76" s="288" t="s">
        <v>75</v>
      </c>
      <c r="D76" s="41" t="str">
        <f>VLOOKUP(C76, 'New SY MASTER'!$F$15:$V$86, 3, FALSE)</f>
        <v>Student - Career Standards Benchmarks</v>
      </c>
      <c r="E76" s="23">
        <f>VLOOKUP(C76,'New SY MASTER'!$F$10:$V$86, 4, FALSE)</f>
        <v>2024</v>
      </c>
      <c r="F76" s="23">
        <f>VLOOKUP(C76,'New SY MASTER'!$F$10:$V$86, 5, FALSE)</f>
        <v>2025</v>
      </c>
      <c r="G76" s="18" t="str">
        <f>VLOOKUP(C76,'New SY MASTER'!$F$15:$V$86, 8, FALSE)</f>
        <v>Required</v>
      </c>
      <c r="H76" s="337" t="str">
        <f>VLOOKUP(C76,'New SY MASTER'!$F$15:$V$86, 13, FALSE)</f>
        <v>Open Through</v>
      </c>
      <c r="I76" s="339">
        <f>VLOOKUP(C76,'New SY MASTER'!$F$15:$V$86, 14, FALSE)</f>
        <v>45838</v>
      </c>
      <c r="J76" s="333" t="str">
        <f>VLOOKUP(C76,'New SY MASTER'!$F$15:$V$86, 16, FALSE)</f>
        <v>Until the Day the Collection Closes</v>
      </c>
      <c r="K76" s="360">
        <f>VLOOKUP(C76,'New SY MASTER'!$F$15:$V$86, 17, FALSE)</f>
        <v>45838</v>
      </c>
      <c r="L76"/>
      <c r="M76" s="6"/>
    </row>
    <row r="77" spans="1:13" ht="28.8" x14ac:dyDescent="0.3">
      <c r="A77" s="6"/>
      <c r="B77"/>
      <c r="C77" s="288" t="s">
        <v>76</v>
      </c>
      <c r="D77" s="41" t="str">
        <f>VLOOKUP(C77, 'New SY MASTER'!$F$15:$V$86, 3, FALSE)</f>
        <v>Student - Local Assessment for Early
   Indicators of Success</v>
      </c>
      <c r="E77" s="23">
        <f>VLOOKUP(C77,'New SY MASTER'!$F$10:$V$86, 4, FALSE)</f>
        <v>2024</v>
      </c>
      <c r="F77" s="23">
        <f>VLOOKUP(C77,'New SY MASTER'!$F$10:$V$86, 5, FALSE)</f>
        <v>2025</v>
      </c>
      <c r="G77" s="18" t="str">
        <f>VLOOKUP(C77,'New SY MASTER'!$F$15:$V$86, 8, FALSE)</f>
        <v>Updates</v>
      </c>
      <c r="H77" s="337" t="str">
        <f>VLOOKUP(C77,'New SY MASTER'!$F$15:$V$86, 13, FALSE)</f>
        <v>Open Through</v>
      </c>
      <c r="I77" s="339">
        <f>VLOOKUP(C77,'New SY MASTER'!$F$15:$V$86, 14, FALSE)</f>
        <v>45838</v>
      </c>
      <c r="J77" s="333" t="str">
        <f>VLOOKUP(C77,'New SY MASTER'!$F$15:$V$86, 16, FALSE)</f>
        <v>Until the Day the Collection Closes</v>
      </c>
      <c r="K77" s="360">
        <f>VLOOKUP(C77,'New SY MASTER'!$F$15:$V$86, 17, FALSE)</f>
        <v>45838</v>
      </c>
      <c r="L77"/>
      <c r="M77" s="6"/>
    </row>
    <row r="78" spans="1:13" ht="31.2" x14ac:dyDescent="0.3">
      <c r="A78" s="6"/>
      <c r="B78"/>
      <c r="C78" s="288" t="s">
        <v>80</v>
      </c>
      <c r="D78" s="41" t="str">
        <f>VLOOKUP(C78, 'New SY MASTER'!$F$15:$V$86, 3, FALSE)</f>
        <v>Professional Staff Vacancy</v>
      </c>
      <c r="E78" s="23">
        <f>VLOOKUP(C78,'New SY MASTER'!$F$10:$V$86, 4, FALSE)</f>
        <v>2024</v>
      </c>
      <c r="F78" s="23">
        <f>VLOOKUP(C78,'New SY MASTER'!$F$10:$V$86, 5, FALSE)</f>
        <v>2025</v>
      </c>
      <c r="G78" s="18" t="str">
        <f>VLOOKUP(C78,'New SY MASTER'!$F$15:$V$86, 8, FALSE)</f>
        <v>Required</v>
      </c>
      <c r="H78" s="337">
        <f>VLOOKUP(C78,'New SY MASTER'!$F$15:$V$86, 13, FALSE)</f>
        <v>45835</v>
      </c>
      <c r="I78" s="339">
        <f>VLOOKUP(C78,'New SY MASTER'!$F$15:$V$86, 14, FALSE)</f>
        <v>45869</v>
      </c>
      <c r="J78" s="333" t="str">
        <f>VLOOKUP(C78,'New SY MASTER'!$F$15:$V$86, 16, FALSE)</f>
        <v>Until the Day the Collection Closes</v>
      </c>
      <c r="K78" s="360">
        <f>VLOOKUP(C78,'New SY MASTER'!$F$15:$V$86, 17, FALSE)</f>
        <v>45884</v>
      </c>
      <c r="L78"/>
      <c r="M78" s="6"/>
    </row>
    <row r="79" spans="1:13" ht="28.8" x14ac:dyDescent="0.3">
      <c r="A79" s="6"/>
      <c r="B79"/>
      <c r="C79" s="288" t="s">
        <v>81</v>
      </c>
      <c r="D79" s="41" t="str">
        <f>VLOOKUP(C79, 'New SY MASTER'!$F$15:$V$86, 3, FALSE)</f>
        <v>Safe Schools - Fire &amp; Security Drills</v>
      </c>
      <c r="E79" s="23">
        <f>VLOOKUP(C79,'New SY MASTER'!$F$10:$V$86, 4, FALSE)</f>
        <v>2024</v>
      </c>
      <c r="F79" s="23">
        <f>VLOOKUP(C79,'New SY MASTER'!$F$10:$V$86, 5, FALSE)</f>
        <v>2025</v>
      </c>
      <c r="G79" s="18" t="str">
        <f>VLOOKUP(C79,'New SY MASTER'!$F$15:$V$86, 8, FALSE)</f>
        <v>Required</v>
      </c>
      <c r="H79" s="337" t="str">
        <f>VLOOKUP(C79,'New SY MASTER'!$F$15:$V$86, 13, FALSE)</f>
        <v>Open Through</v>
      </c>
      <c r="I79" s="339">
        <f>VLOOKUP(C79,'New SY MASTER'!$F$15:$V$86, 14, FALSE)</f>
        <v>45869</v>
      </c>
      <c r="J79" s="333" t="str">
        <f>VLOOKUP(C79,'New SY MASTER'!$F$15:$V$86, 16, FALSE)</f>
        <v>Until the Day the Collection Closes</v>
      </c>
      <c r="K79" s="360">
        <f>VLOOKUP(C79,'New SY MASTER'!$F$15:$V$86, 17, FALSE)</f>
        <v>45869</v>
      </c>
      <c r="L79"/>
      <c r="M79" s="6"/>
    </row>
    <row r="80" spans="1:13" ht="28.8" x14ac:dyDescent="0.3">
      <c r="A80" s="6"/>
      <c r="B80"/>
      <c r="C80" s="288" t="s">
        <v>82</v>
      </c>
      <c r="D80" s="41" t="str">
        <f>VLOOKUP(C80, 'New SY MASTER'!$F$15:$V$86, 3, FALSE)</f>
        <v>Safe Schools</v>
      </c>
      <c r="E80" s="23">
        <f>VLOOKUP(C80,'New SY MASTER'!$F$10:$V$86, 4, FALSE)</f>
        <v>2024</v>
      </c>
      <c r="F80" s="23">
        <f>VLOOKUP(C80,'New SY MASTER'!$F$10:$V$86, 5, FALSE)</f>
        <v>2025</v>
      </c>
      <c r="G80" s="18" t="str">
        <f>VLOOKUP(C80,'New SY MASTER'!$F$15:$V$86, 8, FALSE)</f>
        <v>Required</v>
      </c>
      <c r="H80" s="337" t="str">
        <f>VLOOKUP(C80,'New SY MASTER'!$F$15:$V$86, 13, FALSE)</f>
        <v>Open Through</v>
      </c>
      <c r="I80" s="339">
        <f>VLOOKUP(C80,'New SY MASTER'!$F$15:$V$86, 14, FALSE)</f>
        <v>45869</v>
      </c>
      <c r="J80" s="333" t="str">
        <f>VLOOKUP(C80,'New SY MASTER'!$F$15:$V$86, 16, FALSE)</f>
        <v>Until the Day the Collection Closes</v>
      </c>
      <c r="K80" s="360">
        <f>VLOOKUP(C80,'New SY MASTER'!$F$15:$V$86, 17, FALSE)</f>
        <v>45869</v>
      </c>
      <c r="L80"/>
      <c r="M80" s="6"/>
    </row>
    <row r="81" spans="1:13" ht="49.2" customHeight="1" x14ac:dyDescent="0.3">
      <c r="A81" s="6"/>
      <c r="B81"/>
      <c r="C81" s="288" t="s">
        <v>83</v>
      </c>
      <c r="D81" s="41" t="str">
        <f>VLOOKUP(C81, 'New SY MASTER'!$F$15:$V$86, 3, FALSE)</f>
        <v>Safe Schools - AED</v>
      </c>
      <c r="E81" s="23">
        <f>VLOOKUP(C81,'New SY MASTER'!$F$10:$V$86, 4, FALSE)</f>
        <v>2024</v>
      </c>
      <c r="F81" s="23">
        <f>VLOOKUP(C81,'New SY MASTER'!$F$10:$V$86, 5, FALSE)</f>
        <v>2025</v>
      </c>
      <c r="G81" s="18" t="str">
        <f>VLOOKUP(C81,'New SY MASTER'!$F$15:$V$86, 8, FALSE)</f>
        <v>Required</v>
      </c>
      <c r="H81" s="337" t="str">
        <f>VLOOKUP(C81,'New SY MASTER'!$F$15:$V$86, 13, FALSE)</f>
        <v>Open Through</v>
      </c>
      <c r="I81" s="339">
        <f>VLOOKUP(C81,'New SY MASTER'!$F$15:$V$86, 14, FALSE)</f>
        <v>45869</v>
      </c>
      <c r="J81" s="333" t="str">
        <f>VLOOKUP(C81,'New SY MASTER'!$F$15:$V$86, 16, FALSE)</f>
        <v>Until the Day the Collection Closes</v>
      </c>
      <c r="K81" s="88" t="str">
        <f>VLOOKUP(C81,'New SY MASTER'!$F$15:$V$86, 17, FALSE)</f>
        <v>On the Safe Schools ACS</v>
      </c>
      <c r="L81"/>
      <c r="M81" s="6"/>
    </row>
    <row r="82" spans="1:13" ht="95.4" customHeight="1" x14ac:dyDescent="0.3">
      <c r="A82" s="6"/>
      <c r="B82"/>
      <c r="C82" s="288" t="s">
        <v>507</v>
      </c>
      <c r="D82" s="41" t="str">
        <f>VLOOKUP(C82, 'New SY MASTER'!$F$15:$V$86, 3, FALSE)</f>
        <v>Student Updates &amp; Internal Snapshot
Grad Drop Cohort
School Enrollment
Programs</v>
      </c>
      <c r="E82" s="23">
        <f>VLOOKUP(C82,'New SY MASTER'!$F$10:$V$86, 4, FALSE)</f>
        <v>2024</v>
      </c>
      <c r="F82" s="23">
        <f>VLOOKUP(C82,'New SY MASTER'!$F$10:$V$86, 5, FALSE)</f>
        <v>2025</v>
      </c>
      <c r="G82" s="18" t="str">
        <f>VLOOKUP(C82,'New SY MASTER'!$F$15:$V$86, 8, FALSE)</f>
        <v>Updates, 1 day prior to internal snapshot
Updates
Updates</v>
      </c>
      <c r="H82" s="337" t="str">
        <f>VLOOKUP(C82,'New SY MASTER'!$F$15:$V$86, 13, FALSE)</f>
        <v>Open Through</v>
      </c>
      <c r="I82" s="339">
        <f>VLOOKUP(C82,'New SY MASTER'!$F$15:$V$86, 14, FALSE)</f>
        <v>45869</v>
      </c>
      <c r="J82" s="333" t="str">
        <f>VLOOKUP(C82,'New SY MASTER'!$F$15:$V$86, 16, FALSE)</f>
        <v>Until the Day the Collection Closes</v>
      </c>
      <c r="K82" s="88" t="str">
        <f>VLOOKUP(C82,'New SY MASTER'!$F$15:$V$86, 17, FALSE)</f>
        <v>N/A</v>
      </c>
      <c r="L82"/>
      <c r="M82" s="6"/>
    </row>
    <row r="83" spans="1:13" ht="26.4" thickBot="1" x14ac:dyDescent="0.35">
      <c r="A83" s="500" t="s">
        <v>147</v>
      </c>
      <c r="B83" s="500"/>
      <c r="C83" s="500"/>
      <c r="D83" s="500"/>
      <c r="E83" s="500"/>
      <c r="F83" s="500"/>
      <c r="G83" s="500"/>
      <c r="H83" s="500"/>
      <c r="I83" s="500"/>
      <c r="J83" s="500"/>
      <c r="K83" s="500"/>
      <c r="L83" s="500"/>
      <c r="M83" s="500"/>
    </row>
    <row r="84" spans="1:13" ht="42.6" x14ac:dyDescent="0.3">
      <c r="A84" s="6"/>
      <c r="B84"/>
      <c r="C84"/>
      <c r="D84" s="89" t="s">
        <v>148</v>
      </c>
      <c r="E84" s="90" t="s">
        <v>496</v>
      </c>
      <c r="F84" s="90" t="s">
        <v>497</v>
      </c>
      <c r="G84" s="91" t="s">
        <v>27</v>
      </c>
      <c r="H84" s="92" t="s">
        <v>149</v>
      </c>
      <c r="I84" s="92" t="s">
        <v>150</v>
      </c>
      <c r="J84" s="531" t="s">
        <v>33</v>
      </c>
      <c r="K84" s="532"/>
      <c r="L84" s="6"/>
      <c r="M84" s="6"/>
    </row>
    <row r="85" spans="1:13" ht="93.6" x14ac:dyDescent="0.3">
      <c r="A85" s="6"/>
      <c r="B85"/>
      <c r="C85" s="405"/>
      <c r="D85" s="305" t="s">
        <v>521</v>
      </c>
      <c r="E85" s="23">
        <f>VLOOKUP(D85, 'New SY MASTER'!$G$10:$W$86, 3, FALSE)</f>
        <v>2024</v>
      </c>
      <c r="F85" s="23">
        <f>VLOOKUP(D85, 'New SY MASTER'!$G$10:$W$86, 4, FALSE)</f>
        <v>2025</v>
      </c>
      <c r="G85" s="18" t="str">
        <f>VLOOKUP(D85, 'New SY MASTER'!$G$13:$W$86, 7, FALSE)</f>
        <v>Required K-12</v>
      </c>
      <c r="H85" s="406" t="str">
        <f>VLOOKUP(D85, 'New SY MASTER'!$G$13:$W$86, 9, FALSE)</f>
        <v>N/A</v>
      </c>
      <c r="I85" s="406">
        <f>VLOOKUP(D85, 'New SY MASTER'!$G$13:$W$86, 10, FALSE)</f>
        <v>45544</v>
      </c>
      <c r="J85" s="529" t="str">
        <f>VLOOKUP(D85, 'New SY MASTER'!$G$13:$W$86, 16, FALSE)</f>
        <v>N/A</v>
      </c>
      <c r="K85" s="530"/>
      <c r="L85" s="6"/>
      <c r="M85" s="6"/>
    </row>
    <row r="86" spans="1:13" ht="28.8" x14ac:dyDescent="0.3">
      <c r="A86" s="6"/>
      <c r="B86"/>
      <c r="C86" s="317"/>
      <c r="D86" s="37" t="s">
        <v>92</v>
      </c>
      <c r="E86" s="23">
        <f>VLOOKUP(D86, 'New SY MASTER'!$G$10:$W$86, 3, FALSE)</f>
        <v>2024</v>
      </c>
      <c r="F86" s="23">
        <f>VLOOKUP(D86, 'New SY MASTER'!$G$10:$W$86, 4, FALSE)</f>
        <v>2025</v>
      </c>
      <c r="G86" s="18" t="str">
        <f>VLOOKUP(D86, 'New SY MASTER'!$G$13:$W$86, 7, FALSE)</f>
        <v>Required (denoted in Field No. 214)</v>
      </c>
      <c r="H86" s="406">
        <f>VLOOKUP(D86, 'New SY MASTER'!$G$13:$W$86, 9, FALSE)</f>
        <v>45569</v>
      </c>
      <c r="I86" s="406">
        <f>VLOOKUP(D86, 'New SY MASTER'!$G$13:$W$86, 10, FALSE)</f>
        <v>45569</v>
      </c>
      <c r="J86" s="529">
        <f>VLOOKUP(D86, 'New SY MASTER'!$G$13:$W$86, 16, FALSE)</f>
        <v>45573</v>
      </c>
      <c r="K86" s="530"/>
      <c r="L86" s="6"/>
      <c r="M86" s="6"/>
    </row>
    <row r="87" spans="1:13" ht="93.6" x14ac:dyDescent="0.3">
      <c r="A87" s="6"/>
      <c r="B87"/>
      <c r="C87" s="317"/>
      <c r="D87" s="107" t="s">
        <v>522</v>
      </c>
      <c r="E87" s="23">
        <f>VLOOKUP(D87, 'New SY MASTER'!$G$10:$W$86, 3, FALSE)</f>
        <v>2024</v>
      </c>
      <c r="F87" s="23">
        <f>VLOOKUP(D87, 'New SY MASTER'!$G$10:$W$86, 4, FALSE)</f>
        <v>2025</v>
      </c>
      <c r="G87" s="18" t="str">
        <f>VLOOKUP(D87, 'New SY MASTER'!$G$13:$W$86, 7, FALSE)</f>
        <v>Required K-12</v>
      </c>
      <c r="H87" s="406" t="str">
        <f>VLOOKUP(D87, 'New SY MASTER'!$G$13:$W$86, 9, FALSE)</f>
        <v>N/A</v>
      </c>
      <c r="I87" s="406">
        <f>VLOOKUP(D87, 'New SY MASTER'!$G$13:$W$86, 10, FALSE)</f>
        <v>45569</v>
      </c>
      <c r="J87" s="529" t="str">
        <f>VLOOKUP(D87, 'New SY MASTER'!$G$13:$W$86, 16, FALSE)</f>
        <v>N/A</v>
      </c>
      <c r="K87" s="530"/>
      <c r="L87" s="6"/>
      <c r="M87" s="6"/>
    </row>
    <row r="88" spans="1:13" ht="28.8" x14ac:dyDescent="0.3">
      <c r="A88" s="6"/>
      <c r="B88"/>
      <c r="C88" s="317"/>
      <c r="D88" s="37" t="s">
        <v>93</v>
      </c>
      <c r="E88" s="23">
        <f>VLOOKUP(D88, 'New SY MASTER'!$G$10:$W$86, 3, FALSE)</f>
        <v>2024</v>
      </c>
      <c r="F88" s="23">
        <f>VLOOKUP(D88, 'New SY MASTER'!$G$10:$W$86, 4, FALSE)</f>
        <v>2025</v>
      </c>
      <c r="G88" s="18" t="str">
        <f>VLOOKUP(D88, 'New SY MASTER'!$G$13:$W$86, 7, FALSE)</f>
        <v>Required</v>
      </c>
      <c r="H88" s="406">
        <f>VLOOKUP(D88, 'New SY MASTER'!$G$13:$W$86, 9, FALSE)</f>
        <v>45603</v>
      </c>
      <c r="I88" s="406">
        <f>VLOOKUP(D88, 'New SY MASTER'!$G$13:$W$86, 10, FALSE)</f>
        <v>45603</v>
      </c>
      <c r="J88" s="529" t="str">
        <f>VLOOKUP(D88, 'New SY MASTER'!$G$13:$W$86, 16, FALSE)</f>
        <v>N/A</v>
      </c>
      <c r="K88" s="530"/>
      <c r="L88" s="6"/>
      <c r="M88" s="6"/>
    </row>
    <row r="89" spans="1:13" ht="124.8" x14ac:dyDescent="0.3">
      <c r="A89" s="6"/>
      <c r="B89"/>
      <c r="C89" s="342" t="s">
        <v>138</v>
      </c>
      <c r="D89" s="107" t="s">
        <v>523</v>
      </c>
      <c r="E89" s="23">
        <v>2024</v>
      </c>
      <c r="F89" s="23">
        <v>2025</v>
      </c>
      <c r="G89" s="18" t="str">
        <f>'Internal Snapshots'!I8</f>
        <v>Required K-12</v>
      </c>
      <c r="H89" s="406" t="str">
        <f>VLOOKUP(D89, 'New SY MASTER'!$G$13:$W$86, 9, FALSE)</f>
        <v>N/A</v>
      </c>
      <c r="I89" s="406">
        <f>VLOOKUP(D89, 'New SY MASTER'!$G$13:$W$86, 10, FALSE)</f>
        <v>45603</v>
      </c>
      <c r="J89" s="529" t="str">
        <f>VLOOKUP(D89, 'New SY MASTER'!$G$13:$W$86, 16, FALSE)</f>
        <v>N/A</v>
      </c>
      <c r="K89" s="530"/>
      <c r="L89" s="6"/>
      <c r="M89" s="6"/>
    </row>
    <row r="90" spans="1:13" ht="93.6" x14ac:dyDescent="0.3">
      <c r="A90" s="6"/>
      <c r="B90"/>
      <c r="C90" s="317"/>
      <c r="D90" s="109" t="s">
        <v>524</v>
      </c>
      <c r="E90" s="23">
        <f>VLOOKUP(D90, 'New SY MASTER'!$G$10:$W$86, 3, FALSE)</f>
        <v>2024</v>
      </c>
      <c r="F90" s="23">
        <f>VLOOKUP(D90, 'New SY MASTER'!$G$10:$W$86, 4, FALSE)</f>
        <v>2025</v>
      </c>
      <c r="G90" s="18" t="str">
        <f>VLOOKUP(D90, 'New SY MASTER'!$G$13:$W$86, 7, FALSE)</f>
        <v>Required K-12</v>
      </c>
      <c r="H90" s="406" t="str">
        <f>VLOOKUP(D90, 'New SY MASTER'!$G$13:$W$86, 9, FALSE)</f>
        <v>N/A</v>
      </c>
      <c r="I90" s="406">
        <f>VLOOKUP(D90, 'New SY MASTER'!$G$13:$W$86, 10, FALSE)</f>
        <v>45667</v>
      </c>
      <c r="J90" s="529" t="str">
        <f>VLOOKUP(D90, 'New SY MASTER'!$G$13:$W$86, 16, FALSE)</f>
        <v>N/A</v>
      </c>
      <c r="K90" s="530"/>
      <c r="L90" s="6"/>
      <c r="M90" s="6"/>
    </row>
    <row r="91" spans="1:13" ht="43.2" x14ac:dyDescent="0.3">
      <c r="A91" s="6"/>
      <c r="B91"/>
      <c r="C91" s="317"/>
      <c r="D91" s="37" t="s">
        <v>94</v>
      </c>
      <c r="E91" s="23">
        <f>VLOOKUP(D91, 'New SY MASTER'!$G$10:$W$86, 3, FALSE)</f>
        <v>2024</v>
      </c>
      <c r="F91" s="23">
        <f>VLOOKUP(D91, 'New SY MASTER'!$G$10:$W$86, 4, FALSE)</f>
        <v>2025</v>
      </c>
      <c r="G91" s="18" t="str">
        <f>VLOOKUP(D91, 'New SY MASTER'!$G$13:$W$86, 7, FALSE)</f>
        <v>Required (denoted in Field No. 212)</v>
      </c>
      <c r="H91" s="406" t="str">
        <f>VLOOKUP(D91, 'New SY MASTER'!$G$13:$W$86, 9, FALSE)</f>
        <v>As of 1/21 (Snapshot date will display as 1/20 on reports)</v>
      </c>
      <c r="I91" s="406">
        <f>VLOOKUP(D91, 'New SY MASTER'!$G$13:$W$86, 10, FALSE)</f>
        <v>45678</v>
      </c>
      <c r="J91" s="529">
        <f>VLOOKUP(D91, 'New SY MASTER'!$G$13:$W$86, 16, FALSE)</f>
        <v>45684</v>
      </c>
      <c r="K91" s="530"/>
      <c r="L91" s="6"/>
      <c r="M91" s="6"/>
    </row>
    <row r="92" spans="1:13" ht="43.2" x14ac:dyDescent="0.3">
      <c r="A92" s="6"/>
      <c r="B92"/>
      <c r="C92" s="318"/>
      <c r="D92" s="37" t="s">
        <v>95</v>
      </c>
      <c r="E92" s="23">
        <f>VLOOKUP(D92, 'New SY MASTER'!$G$10:$W$86, 3, FALSE)</f>
        <v>2024</v>
      </c>
      <c r="F92" s="23">
        <f>VLOOKUP(D92, 'New SY MASTER'!$G$10:$W$86, 4, FALSE)</f>
        <v>2025</v>
      </c>
      <c r="G92" s="18" t="str">
        <f>VLOOKUP(D92, 'New SY MASTER'!$G$13:$W$86, 7, FALSE)</f>
        <v xml:space="preserve">Required if  administered </v>
      </c>
      <c r="H92" s="406" t="str">
        <f>VLOOKUP(D92, 'New SY MASTER'!$G$13:$W$86, 9, FALSE)</f>
        <v>As of 1/21 (Snapshot date will display as 1/20 on reports)</v>
      </c>
      <c r="I92" s="406">
        <f>VLOOKUP(D92, 'New SY MASTER'!$G$13:$W$86, 10, FALSE)</f>
        <v>45678</v>
      </c>
      <c r="J92" s="529" t="str">
        <f>VLOOKUP(D92, 'New SY MASTER'!$G$13:$W$86, 16, FALSE)</f>
        <v>N/A</v>
      </c>
      <c r="K92" s="530"/>
      <c r="L92" s="6"/>
      <c r="M92" s="6"/>
    </row>
    <row r="93" spans="1:13" ht="15.6" x14ac:dyDescent="0.3">
      <c r="A93" s="6"/>
      <c r="B93"/>
      <c r="C93" s="318"/>
      <c r="D93" s="37" t="s">
        <v>96</v>
      </c>
      <c r="E93" s="23">
        <f>VLOOKUP(D93, 'New SY MASTER'!$G$10:$W$86, 3, FALSE)</f>
        <v>2024</v>
      </c>
      <c r="F93" s="23">
        <f>VLOOKUP(D93, 'New SY MASTER'!$G$10:$W$86, 4, FALSE)</f>
        <v>2025</v>
      </c>
      <c r="G93" s="18" t="str">
        <f>VLOOKUP(D93, 'New SY MASTER'!$G$13:$W$86, 7, FALSE)</f>
        <v xml:space="preserve">Required if  administered </v>
      </c>
      <c r="H93" s="406" t="str">
        <f>VLOOKUP(D93, 'New SY MASTER'!$G$13:$W$86, 9, FALSE)</f>
        <v>As of 1/21</v>
      </c>
      <c r="I93" s="406">
        <f>VLOOKUP(D93, 'New SY MASTER'!$G$13:$W$86, 10, FALSE)</f>
        <v>45692</v>
      </c>
      <c r="J93" s="529">
        <f>VLOOKUP(D93, 'New SY MASTER'!$G$13:$W$86, 16, FALSE)</f>
        <v>45700</v>
      </c>
      <c r="K93" s="530"/>
      <c r="L93" s="6"/>
      <c r="M93" s="6"/>
    </row>
    <row r="94" spans="1:13" ht="15.6" x14ac:dyDescent="0.3">
      <c r="A94" s="6"/>
      <c r="B94"/>
      <c r="C94" s="317"/>
      <c r="D94" s="37" t="s">
        <v>97</v>
      </c>
      <c r="E94" s="23">
        <f>VLOOKUP(D94, 'New SY MASTER'!$G$10:$W$86, 3, FALSE)</f>
        <v>2024</v>
      </c>
      <c r="F94" s="23">
        <f>VLOOKUP(D94, 'New SY MASTER'!$G$10:$W$86, 4, FALSE)</f>
        <v>2025</v>
      </c>
      <c r="G94" s="18" t="str">
        <f>VLOOKUP(D94, 'New SY MASTER'!$G$13:$W$86, 7, FALSE)</f>
        <v>Required</v>
      </c>
      <c r="H94" s="406">
        <f>VLOOKUP(D94, 'New SY MASTER'!$G$13:$W$86, 9, FALSE)</f>
        <v>45681</v>
      </c>
      <c r="I94" s="406">
        <f>VLOOKUP(D94, 'New SY MASTER'!$G$13:$W$86, 10, FALSE)</f>
        <v>45692</v>
      </c>
      <c r="J94" s="529">
        <f>VLOOKUP(D94, 'New SY MASTER'!$G$13:$W$86, 16, FALSE)</f>
        <v>45700</v>
      </c>
      <c r="K94" s="530"/>
      <c r="L94" s="6"/>
      <c r="M94" s="6"/>
    </row>
    <row r="95" spans="1:13" ht="15.6" x14ac:dyDescent="0.3">
      <c r="A95" s="6"/>
      <c r="B95"/>
      <c r="C95" s="317"/>
      <c r="D95" s="37" t="s">
        <v>98</v>
      </c>
      <c r="E95" s="23">
        <f>VLOOKUP(D95, 'New SY MASTER'!$G$10:$W$86, 3, FALSE)</f>
        <v>2024</v>
      </c>
      <c r="F95" s="23">
        <f>VLOOKUP(D95, 'New SY MASTER'!$G$10:$W$86, 4, FALSE)</f>
        <v>2025</v>
      </c>
      <c r="G95" s="18" t="str">
        <f>VLOOKUP(D95, 'New SY MASTER'!$G$13:$W$86, 7, FALSE)</f>
        <v>Required K-12</v>
      </c>
      <c r="H95" s="406" t="str">
        <f>VLOOKUP(D95, 'New SY MASTER'!$G$13:$W$86, 9, FALSE)</f>
        <v>N/A</v>
      </c>
      <c r="I95" s="406">
        <f>VLOOKUP(D95, 'New SY MASTER'!$G$13:$W$86, 10, FALSE)</f>
        <v>45692</v>
      </c>
      <c r="J95" s="529" t="str">
        <f>VLOOKUP(D95, 'New SY MASTER'!$G$13:$W$86, 16, FALSE)</f>
        <v>N/A</v>
      </c>
      <c r="K95" s="530"/>
      <c r="L95" s="6"/>
      <c r="M95" s="6"/>
    </row>
    <row r="96" spans="1:13" ht="28.8" x14ac:dyDescent="0.3">
      <c r="A96" s="6"/>
      <c r="B96"/>
      <c r="C96" s="317"/>
      <c r="D96" s="37" t="s">
        <v>100</v>
      </c>
      <c r="E96" s="23">
        <f>VLOOKUP(D96, 'New SY MASTER'!$G$10:$W$86, 3, FALSE)</f>
        <v>2024</v>
      </c>
      <c r="F96" s="23">
        <f>VLOOKUP(D96, 'New SY MASTER'!$G$10:$W$86, 4, FALSE)</f>
        <v>2025</v>
      </c>
      <c r="G96" s="18" t="str">
        <f>VLOOKUP(D96, 'New SY MASTER'!$G$13:$W$86, 7, FALSE)</f>
        <v>Required (denoted in Field No. 215)</v>
      </c>
      <c r="H96" s="406">
        <f>VLOOKUP(D96, 'New SY MASTER'!$G$13:$W$86, 9, FALSE)</f>
        <v>45726</v>
      </c>
      <c r="I96" s="406">
        <f>VLOOKUP(D96, 'New SY MASTER'!$G$13:$W$86, 10, FALSE)</f>
        <v>45726</v>
      </c>
      <c r="J96" s="529">
        <f>VLOOKUP(D96, 'New SY MASTER'!$G$13:$W$86, 16, FALSE)</f>
        <v>45737</v>
      </c>
      <c r="K96" s="530"/>
      <c r="L96" s="6"/>
      <c r="M96" s="6"/>
    </row>
    <row r="97" spans="1:13" ht="109.2" x14ac:dyDescent="0.3">
      <c r="A97" s="6"/>
      <c r="B97"/>
      <c r="C97" s="342" t="s">
        <v>99</v>
      </c>
      <c r="D97" s="110" t="s">
        <v>99</v>
      </c>
      <c r="E97" s="23">
        <f>VLOOKUP(D97, 'New SY MASTER'!$G$10:$W$86, 3, FALSE)</f>
        <v>2024</v>
      </c>
      <c r="F97" s="23">
        <f>VLOOKUP(D97, 'New SY MASTER'!$G$10:$W$86, 4, FALSE)</f>
        <v>2025</v>
      </c>
      <c r="G97" s="18" t="str">
        <f>VLOOKUP(D97, 'New SY MASTER'!$G$13:$W$86, 7, FALSE)</f>
        <v>Required K-12</v>
      </c>
      <c r="H97" s="406" t="str">
        <f>VLOOKUP(D97, 'New SY MASTER'!$G$13:$W$86, 9, FALSE)</f>
        <v>N/A</v>
      </c>
      <c r="I97" s="406">
        <f>VLOOKUP(D97, 'New SY MASTER'!$G$13:$W$86, 10, FALSE)</f>
        <v>45726</v>
      </c>
      <c r="J97" s="529" t="str">
        <f>VLOOKUP(D97, 'New SY MASTER'!$G$13:$W$86, 16, FALSE)</f>
        <v>N/A</v>
      </c>
      <c r="K97" s="530"/>
      <c r="L97" s="6"/>
      <c r="M97" s="6"/>
    </row>
    <row r="98" spans="1:13" ht="15.6" x14ac:dyDescent="0.3">
      <c r="A98" s="6"/>
      <c r="B98"/>
      <c r="C98" s="318"/>
      <c r="D98" s="41" t="s">
        <v>101</v>
      </c>
      <c r="E98" s="23">
        <f>VLOOKUP(D98, 'New SY MASTER'!$G$10:$W$86, 3, FALSE)</f>
        <v>2024</v>
      </c>
      <c r="F98" s="23">
        <f>VLOOKUP(D98, 'New SY MASTER'!$G$10:$W$86, 4, FALSE)</f>
        <v>2025</v>
      </c>
      <c r="G98" s="18" t="str">
        <f>VLOOKUP(D98, 'New SY MASTER'!$G$13:$W$86, 7, FALSE)</f>
        <v>-</v>
      </c>
      <c r="H98" s="406">
        <f>VLOOKUP(D98, 'New SY MASTER'!$G$13:$W$86, 9, FALSE)</f>
        <v>45757</v>
      </c>
      <c r="I98" s="406">
        <f>VLOOKUP(D98, 'New SY MASTER'!$G$13:$W$86, 10, FALSE)</f>
        <v>45757</v>
      </c>
      <c r="J98" s="529">
        <f>VLOOKUP(D98, 'New SY MASTER'!$G$13:$W$86, 16, FALSE)</f>
        <v>45771</v>
      </c>
      <c r="K98" s="530"/>
      <c r="L98" s="6"/>
      <c r="M98" s="6"/>
    </row>
    <row r="99" spans="1:13" ht="28.8" x14ac:dyDescent="0.3">
      <c r="A99" s="6"/>
      <c r="B99"/>
      <c r="C99" s="318"/>
      <c r="D99" s="37" t="s">
        <v>102</v>
      </c>
      <c r="E99" s="23">
        <f>VLOOKUP(D99, 'New SY MASTER'!$G$10:$W$86, 3, FALSE)</f>
        <v>2024</v>
      </c>
      <c r="F99" s="23">
        <f>VLOOKUP(D99, 'New SY MASTER'!$G$10:$W$86, 4, FALSE)</f>
        <v>2025</v>
      </c>
      <c r="G99" s="18" t="str">
        <f>VLOOKUP(D99, 'New SY MASTER'!$G$13:$W$86, 7, FALSE)</f>
        <v>Required K-12 (if Field No. 38 = Y)</v>
      </c>
      <c r="H99" s="406">
        <f>VLOOKUP(D99, 'New SY MASTER'!$G$13:$W$86, 9, FALSE)</f>
        <v>45754</v>
      </c>
      <c r="I99" s="406">
        <f>VLOOKUP(D99, 'New SY MASTER'!$G$13:$W$86, 10, FALSE)</f>
        <v>45757</v>
      </c>
      <c r="J99" s="529" t="str">
        <f>VLOOKUP(D99, 'New SY MASTER'!$G$13:$W$86, 16, FALSE)</f>
        <v>N/A</v>
      </c>
      <c r="K99" s="530"/>
      <c r="L99" s="6"/>
      <c r="M99" s="6"/>
    </row>
    <row r="100" spans="1:13" ht="15.6" x14ac:dyDescent="0.3">
      <c r="A100" s="6"/>
      <c r="B100"/>
      <c r="C100" s="318"/>
      <c r="D100" s="37" t="s">
        <v>103</v>
      </c>
      <c r="E100" s="23">
        <f>VLOOKUP(D100, 'New SY MASTER'!$G$10:$W$86, 3, FALSE)</f>
        <v>2024</v>
      </c>
      <c r="F100" s="23">
        <f>VLOOKUP(D100, 'New SY MASTER'!$G$10:$W$86, 4, FALSE)</f>
        <v>2025</v>
      </c>
      <c r="G100" s="18" t="str">
        <f>VLOOKUP(D100, 'New SY MASTER'!$G$13:$W$86, 7, FALSE)</f>
        <v>Required K-12</v>
      </c>
      <c r="H100" s="406" t="str">
        <f>VLOOKUP(D100, 'New SY MASTER'!$G$13:$W$86, 9, FALSE)</f>
        <v>N/A</v>
      </c>
      <c r="I100" s="406">
        <f>VLOOKUP(D100, 'New SY MASTER'!$G$13:$W$86, 10, FALSE)</f>
        <v>45785</v>
      </c>
      <c r="J100" s="529" t="str">
        <f>VLOOKUP(D100, 'New SY MASTER'!$G$13:$W$86, 16, FALSE)</f>
        <v>N/A</v>
      </c>
      <c r="K100" s="530"/>
      <c r="L100" s="6"/>
      <c r="M100" s="6"/>
    </row>
    <row r="101" spans="1:13" ht="43.2" x14ac:dyDescent="0.3">
      <c r="A101" s="6"/>
      <c r="B101"/>
      <c r="C101" s="318"/>
      <c r="D101" s="37" t="s">
        <v>104</v>
      </c>
      <c r="E101" s="23">
        <f>VLOOKUP(D101, 'New SY MASTER'!$G$10:$W$86, 3, FALSE)</f>
        <v>2024</v>
      </c>
      <c r="F101" s="23">
        <f>VLOOKUP(D101, 'New SY MASTER'!$G$10:$W$86, 4, FALSE)</f>
        <v>2025</v>
      </c>
      <c r="G101" s="18" t="str">
        <f>VLOOKUP(D101, 'New SY MASTER'!$G$13:$W$86, 7, FALSE)</f>
        <v>Required K-12 (if Field No. 38 = Y)</v>
      </c>
      <c r="H101" s="341" t="str">
        <f>VLOOKUP(D101, 'New SY MASTER'!$G$13:$W$86, 9, FALSE)</f>
        <v>5/2 (Snapshot Date will display as 5/1 on reports)</v>
      </c>
      <c r="I101" s="406">
        <f>VLOOKUP(D101, 'New SY MASTER'!$G$13:$W$86, 10, FALSE)</f>
        <v>45785</v>
      </c>
      <c r="J101" s="529">
        <f>VLOOKUP(D101, 'New SY MASTER'!$G$13:$W$86, 16, FALSE)</f>
        <v>45800</v>
      </c>
      <c r="K101" s="530"/>
      <c r="L101" s="6"/>
      <c r="M101" s="6"/>
    </row>
    <row r="102" spans="1:13" ht="75" customHeight="1" x14ac:dyDescent="0.3">
      <c r="A102" s="6"/>
      <c r="B102"/>
      <c r="C102" s="317"/>
      <c r="D102" s="37" t="s">
        <v>105</v>
      </c>
      <c r="E102" s="23">
        <f>VLOOKUP(D102, 'New SY MASTER'!$G$10:$W$86, 3, FALSE)</f>
        <v>2024</v>
      </c>
      <c r="F102" s="23">
        <f>VLOOKUP(D102, 'New SY MASTER'!$G$10:$W$86, 4, FALSE)</f>
        <v>2025</v>
      </c>
      <c r="G102" s="18" t="str">
        <f>VLOOKUP(D102, 'New SY MASTER'!$G$13:$W$86, 7, FALSE)</f>
        <v xml:space="preserve">Required K-12 </v>
      </c>
      <c r="H102" s="341" t="str">
        <f>VLOOKUP(D102, 'New SY MASTER'!$G$13:$W$86, 9, FALSE)</f>
        <v>4/25 (Snapshot Date will display as 4/24/2025 on reports)</v>
      </c>
      <c r="I102" s="406">
        <f>VLOOKUP(D102, 'New SY MASTER'!$G$13:$W$86, 10, FALSE)</f>
        <v>45785</v>
      </c>
      <c r="J102" s="529" t="str">
        <f>VLOOKUP(D102, 'New SY MASTER'!$G$13:$W$86, 16, FALSE)</f>
        <v>N/A</v>
      </c>
      <c r="K102" s="530"/>
      <c r="L102" s="6"/>
      <c r="M102" s="6"/>
    </row>
    <row r="103" spans="1:13" ht="46.95" customHeight="1" x14ac:dyDescent="0.3">
      <c r="A103" s="6"/>
      <c r="B103"/>
      <c r="C103" s="317"/>
      <c r="D103" s="37" t="s">
        <v>106</v>
      </c>
      <c r="E103" s="23">
        <f>VLOOKUP(D103, 'New SY MASTER'!$G$10:$W$86, 3, FALSE)</f>
        <v>2024</v>
      </c>
      <c r="F103" s="23">
        <f>VLOOKUP(D103, 'New SY MASTER'!$G$10:$W$86, 4, FALSE)</f>
        <v>2025</v>
      </c>
      <c r="G103" s="18" t="str">
        <f>VLOOKUP(D103, 'New SY MASTER'!$G$13:$W$86, 7, FALSE)</f>
        <v xml:space="preserve">Required K-12 </v>
      </c>
      <c r="H103" s="341" t="str">
        <f>VLOOKUP(D103, 'New SY MASTER'!$G$13:$W$86, 9, FALSE)</f>
        <v>5/2 (Snapshot Date will display as 5/1 on reports)</v>
      </c>
      <c r="I103" s="406">
        <f>VLOOKUP(D103, 'New SY MASTER'!$G$13:$W$86, 10, FALSE)</f>
        <v>45785</v>
      </c>
      <c r="J103" s="529" t="str">
        <f>VLOOKUP(D103, 'New SY MASTER'!$G$13:$W$86, 16, FALSE)</f>
        <v>N/A</v>
      </c>
      <c r="K103" s="530"/>
      <c r="L103" s="6"/>
      <c r="M103" s="6"/>
    </row>
    <row r="104" spans="1:13" ht="51" customHeight="1" x14ac:dyDescent="0.3">
      <c r="A104" s="6"/>
      <c r="B104"/>
      <c r="C104" s="317"/>
      <c r="D104" s="37" t="s">
        <v>107</v>
      </c>
      <c r="E104" s="23">
        <f>VLOOKUP(D104, 'New SY MASTER'!$G$10:$W$86, 3, FALSE)</f>
        <v>2024</v>
      </c>
      <c r="F104" s="23">
        <f>VLOOKUP(D104, 'New SY MASTER'!$G$10:$W$86, 4, FALSE)</f>
        <v>2025</v>
      </c>
      <c r="G104" s="18" t="str">
        <f>VLOOKUP(D104, 'New SY MASTER'!$G$13:$W$86, 7, FALSE)</f>
        <v xml:space="preserve">Required K-12 </v>
      </c>
      <c r="H104" s="341" t="str">
        <f>VLOOKUP(D104, 'New SY MASTER'!$G$13:$W$86, 9, FALSE)</f>
        <v>5/2 (Snapshot Date will display as 5/1 on reports)</v>
      </c>
      <c r="I104" s="406">
        <f>VLOOKUP(D104, 'New SY MASTER'!$G$13:$W$86, 10, FALSE)</f>
        <v>45785</v>
      </c>
      <c r="J104" s="529" t="str">
        <f>VLOOKUP(D104, 'New SY MASTER'!$G$13:$W$86, 16, FALSE)</f>
        <v>N/A</v>
      </c>
      <c r="K104" s="530"/>
      <c r="L104" s="6"/>
      <c r="M104" s="6"/>
    </row>
    <row r="105" spans="1:13" ht="26.4" thickBot="1" x14ac:dyDescent="0.35">
      <c r="A105" s="500" t="s">
        <v>152</v>
      </c>
      <c r="B105" s="500"/>
      <c r="C105" s="500"/>
      <c r="D105" s="500"/>
      <c r="E105" s="500"/>
      <c r="F105" s="500"/>
      <c r="G105" s="500"/>
      <c r="H105" s="500"/>
      <c r="I105" s="500"/>
      <c r="J105" s="500"/>
      <c r="K105" s="500"/>
      <c r="L105" s="500"/>
      <c r="M105" s="500"/>
    </row>
    <row r="106" spans="1:13" ht="42.6" x14ac:dyDescent="0.3">
      <c r="A106" s="6"/>
      <c r="B106"/>
      <c r="C106"/>
      <c r="D106" s="89" t="s">
        <v>153</v>
      </c>
      <c r="E106" s="90" t="s">
        <v>496</v>
      </c>
      <c r="F106" s="90" t="s">
        <v>497</v>
      </c>
      <c r="G106" s="91" t="s">
        <v>27</v>
      </c>
      <c r="H106" s="92" t="s">
        <v>149</v>
      </c>
      <c r="I106" s="92" t="s">
        <v>150</v>
      </c>
      <c r="J106" s="531" t="s">
        <v>33</v>
      </c>
      <c r="K106" s="532"/>
      <c r="L106" s="343"/>
      <c r="M106" s="6"/>
    </row>
    <row r="107" spans="1:13" ht="85.95" customHeight="1" x14ac:dyDescent="0.3">
      <c r="A107" s="6"/>
      <c r="B107"/>
      <c r="C107" s="317"/>
      <c r="D107" s="37" t="s">
        <v>108</v>
      </c>
      <c r="E107" s="152">
        <f>VLOOKUP(D107, 'New SY MASTER'!$G$10:$W$86, 3, FALSE)</f>
        <v>2024</v>
      </c>
      <c r="F107" s="152">
        <f>VLOOKUP(D107, 'New SY MASTER'!$G$10:$W$86, 4, FALSE)</f>
        <v>2025</v>
      </c>
      <c r="G107" s="324" t="str">
        <f>VLOOKUP(D107, 'New SY MASTER'!$G$13:$W$86, 7, FALSE)</f>
        <v>Required K-12 (denoted in Field No. 212)</v>
      </c>
      <c r="H107" s="406">
        <f>VLOOKUP(D107, 'New SY MASTER'!$G$13:$W$86, 9, FALSE)</f>
        <v>45772</v>
      </c>
      <c r="I107" s="406">
        <f>VLOOKUP(D107, 'New SY MASTER'!$G$13:$W$86, 10, FALSE)</f>
        <v>45805</v>
      </c>
      <c r="J107" s="529">
        <f>VLOOKUP(D107, 'New SY MASTER'!$G$13:$W$86, 16, FALSE)</f>
        <v>45820</v>
      </c>
      <c r="K107" s="530"/>
      <c r="L107" s="6"/>
      <c r="M107" s="6"/>
    </row>
    <row r="108" spans="1:13" ht="54.6" customHeight="1" x14ac:dyDescent="0.3">
      <c r="A108" s="6"/>
      <c r="B108"/>
      <c r="C108" s="317"/>
      <c r="D108" s="37" t="s">
        <v>109</v>
      </c>
      <c r="E108" s="152">
        <f>VLOOKUP(D108, 'New SY MASTER'!$G$10:$W$86, 3, FALSE)</f>
        <v>2024</v>
      </c>
      <c r="F108" s="152">
        <f>VLOOKUP(D108, 'New SY MASTER'!$G$10:$W$86, 4, FALSE)</f>
        <v>2025</v>
      </c>
      <c r="G108" s="324" t="str">
        <f>VLOOKUP(D108, 'New SY MASTER'!$G$13:$W$86, 7, FALSE)</f>
        <v xml:space="preserve">Required K-12 </v>
      </c>
      <c r="H108" s="406">
        <f>VLOOKUP(D108, 'New SY MASTER'!$G$13:$W$86, 9, FALSE)</f>
        <v>45779</v>
      </c>
      <c r="I108" s="406">
        <f>VLOOKUP(D108, 'New SY MASTER'!$G$13:$W$86, 10, FALSE)</f>
        <v>45805</v>
      </c>
      <c r="J108" s="529">
        <f>VLOOKUP(D108, 'New SY MASTER'!$G$13:$W$86, 16, FALSE)</f>
        <v>45820</v>
      </c>
      <c r="K108" s="530"/>
      <c r="L108" s="6"/>
      <c r="M108" s="6"/>
    </row>
    <row r="109" spans="1:13" ht="43.2" x14ac:dyDescent="0.3">
      <c r="A109" s="6"/>
      <c r="B109"/>
      <c r="C109" s="317"/>
      <c r="D109" s="37" t="s">
        <v>110</v>
      </c>
      <c r="E109" s="152">
        <f>VLOOKUP(D109, 'New SY MASTER'!$G$10:$W$86, 3, FALSE)</f>
        <v>2024</v>
      </c>
      <c r="F109" s="152">
        <f>VLOOKUP(D109, 'New SY MASTER'!$G$10:$W$86, 4, FALSE)</f>
        <v>2025</v>
      </c>
      <c r="G109" s="324" t="str">
        <f>VLOOKUP(D109, 'New SY MASTER'!$G$13:$W$86, 7, FALSE)</f>
        <v xml:space="preserve">Required K-12 </v>
      </c>
      <c r="H109" s="406">
        <f>VLOOKUP(D109, 'New SY MASTER'!$G$13:$W$86, 9, FALSE)</f>
        <v>45779</v>
      </c>
      <c r="I109" s="406">
        <f>VLOOKUP(D109, 'New SY MASTER'!$G$13:$W$86, 10, FALSE)</f>
        <v>45805</v>
      </c>
      <c r="J109" s="529">
        <f>VLOOKUP(D109, 'New SY MASTER'!$G$13:$W$86, 16, FALSE)</f>
        <v>45820</v>
      </c>
      <c r="K109" s="530"/>
      <c r="L109" s="6"/>
      <c r="M109" s="6"/>
    </row>
    <row r="110" spans="1:13" ht="69.599999999999994" customHeight="1" x14ac:dyDescent="0.3">
      <c r="A110" s="6"/>
      <c r="B110"/>
      <c r="C110" s="317"/>
      <c r="D110" s="37" t="s">
        <v>112</v>
      </c>
      <c r="E110" s="152">
        <f>VLOOKUP(D110, 'New SY MASTER'!$G$10:$W$86, 3, FALSE)</f>
        <v>2024</v>
      </c>
      <c r="F110" s="152">
        <f>VLOOKUP(D110, 'New SY MASTER'!$G$10:$W$86, 4, FALSE)</f>
        <v>2025</v>
      </c>
      <c r="G110" s="324" t="str">
        <f>VLOOKUP(D110, 'New SY MASTER'!$G$13:$W$86, 7, FALSE)</f>
        <v xml:space="preserve">Required if administered
K-12 </v>
      </c>
      <c r="H110" s="341" t="str">
        <f>VLOOKUP(D110, 'New SY MASTER'!$G$13:$W$86, 9, FALSE)</f>
        <v>As of 5/23 
(will display as 5/22 Snapshot Date)</v>
      </c>
      <c r="I110" s="406">
        <f>VLOOKUP(D110, 'New SY MASTER'!$G$13:$W$86, 10, FALSE)</f>
        <v>45805</v>
      </c>
      <c r="J110" s="529" t="str">
        <f>VLOOKUP(D110, 'New SY MASTER'!$G$13:$W$86, 16, FALSE)</f>
        <v>NA</v>
      </c>
      <c r="K110" s="530"/>
      <c r="L110" s="6"/>
      <c r="M110" s="6"/>
    </row>
    <row r="111" spans="1:13" ht="43.2" x14ac:dyDescent="0.3">
      <c r="A111" s="6"/>
      <c r="B111"/>
      <c r="C111" s="317"/>
      <c r="D111" s="37" t="s">
        <v>113</v>
      </c>
      <c r="E111" s="152">
        <f>VLOOKUP(D111, 'New SY MASTER'!$G$10:$W$86, 3, FALSE)</f>
        <v>2024</v>
      </c>
      <c r="F111" s="152">
        <f>VLOOKUP(D111, 'New SY MASTER'!$G$10:$W$86, 4, FALSE)</f>
        <v>2025</v>
      </c>
      <c r="G111" s="324" t="str">
        <f>VLOOKUP(D111, 'New SY MASTER'!$G$13:$W$86, 7, FALSE)</f>
        <v>Required</v>
      </c>
      <c r="H111" s="341" t="str">
        <f>VLOOKUP(D111, 'New SY MASTER'!$G$13:$W$86, 9, FALSE)</f>
        <v>As of 5/23 
(will display as 5/22 Snapshot Date)</v>
      </c>
      <c r="I111" s="406">
        <f>VLOOKUP(D111, 'New SY MASTER'!$G$13:$W$86, 10, FALSE)</f>
        <v>45805</v>
      </c>
      <c r="J111" s="529" t="str">
        <f>VLOOKUP(D111, 'New SY MASTER'!$G$13:$W$86, 16, FALSE)</f>
        <v>N/A</v>
      </c>
      <c r="K111" s="530"/>
      <c r="L111" s="6"/>
      <c r="M111" s="6"/>
    </row>
    <row r="112" spans="1:13" ht="43.2" x14ac:dyDescent="0.3">
      <c r="A112" s="6"/>
      <c r="B112"/>
      <c r="C112" s="317"/>
      <c r="D112" s="37" t="s">
        <v>114</v>
      </c>
      <c r="E112" s="152">
        <f>VLOOKUP(D112, 'New SY MASTER'!$G$10:$W$86, 3, FALSE)</f>
        <v>2024</v>
      </c>
      <c r="F112" s="152">
        <f>VLOOKUP(D112, 'New SY MASTER'!$G$10:$W$86, 4, FALSE)</f>
        <v>2025</v>
      </c>
      <c r="G112" s="324" t="str">
        <f>VLOOKUP(D112, 'New SY MASTER'!$G$13:$W$86, 7, FALSE)</f>
        <v>Required if administered (denoted in Field No. 216)</v>
      </c>
      <c r="H112" s="341" t="str">
        <f>VLOOKUP(D112, 'New SY MASTER'!$G$13:$W$86, 9, FALSE)</f>
        <v>As of 5/23 
(will display as 5/22 Snapshot Date)</v>
      </c>
      <c r="I112" s="406">
        <f>VLOOKUP(D112, 'New SY MASTER'!$G$13:$W$86, 10, FALSE)</f>
        <v>45805</v>
      </c>
      <c r="J112" s="529">
        <f>VLOOKUP(D112, 'New SY MASTER'!$G$13:$W$86, 16, FALSE)</f>
        <v>45820</v>
      </c>
      <c r="K112" s="530"/>
      <c r="L112" s="6"/>
      <c r="M112" s="6"/>
    </row>
    <row r="113" spans="1:13" ht="28.8" x14ac:dyDescent="0.3">
      <c r="A113" s="6"/>
      <c r="B113"/>
      <c r="C113" s="317"/>
      <c r="D113" s="37" t="s">
        <v>111</v>
      </c>
      <c r="E113" s="152">
        <f>VLOOKUP(D113, 'New SY MASTER'!$G$10:$W$86, 3, FALSE)</f>
        <v>2024</v>
      </c>
      <c r="F113" s="152">
        <f>VLOOKUP(D113, 'New SY MASTER'!$G$10:$W$86, 4, FALSE)</f>
        <v>2025</v>
      </c>
      <c r="G113" s="324" t="str">
        <f>VLOOKUP(D113, 'New SY MASTER'!$G$13:$W$86, 7, FALSE)</f>
        <v>Required K-12</v>
      </c>
      <c r="H113" s="406" t="str">
        <f>VLOOKUP(D113, 'New SY MASTER'!$G$13:$W$86, 9, FALSE)</f>
        <v>N/A</v>
      </c>
      <c r="I113" s="406">
        <f>VLOOKUP(D113, 'New SY MASTER'!$G$13:$W$86, 10, FALSE)</f>
        <v>45805</v>
      </c>
      <c r="J113" s="529" t="str">
        <f>VLOOKUP(D113, 'New SY MASTER'!$G$13:$W$86, 16, FALSE)</f>
        <v>N/A</v>
      </c>
      <c r="K113" s="530"/>
      <c r="L113" s="6"/>
      <c r="M113" s="6"/>
    </row>
    <row r="114" spans="1:13" ht="28.8" x14ac:dyDescent="0.3">
      <c r="A114" s="6"/>
      <c r="B114"/>
      <c r="C114" s="317"/>
      <c r="D114" s="37" t="s">
        <v>116</v>
      </c>
      <c r="E114" s="152">
        <f>VLOOKUP(D114, 'New SY MASTER'!$G$10:$W$86, 3, FALSE)</f>
        <v>2024</v>
      </c>
      <c r="F114" s="152">
        <f>VLOOKUP(D114, 'New SY MASTER'!$G$10:$W$86, 4, FALSE)</f>
        <v>2025</v>
      </c>
      <c r="G114" s="324" t="str">
        <f>VLOOKUP(D114, 'New SY MASTER'!$G$13:$W$86, 7, FALSE)</f>
        <v>Required if administered
K-12</v>
      </c>
      <c r="H114" s="406">
        <f>VLOOKUP(D114, 'New SY MASTER'!$G$13:$W$86, 9, FALSE)</f>
        <v>45800</v>
      </c>
      <c r="I114" s="406">
        <f>VLOOKUP(D114, 'New SY MASTER'!$G$13:$W$86, 10, FALSE)</f>
        <v>45819</v>
      </c>
      <c r="J114" s="529">
        <f>VLOOKUP(D114, 'New SY MASTER'!$G$13:$W$86, 16, FALSE)</f>
        <v>45828</v>
      </c>
      <c r="K114" s="530"/>
      <c r="L114" s="6"/>
      <c r="M114" s="6"/>
    </row>
    <row r="115" spans="1:13" ht="43.2" x14ac:dyDescent="0.3">
      <c r="A115" s="6"/>
      <c r="B115"/>
      <c r="C115" s="317"/>
      <c r="D115" s="37" t="s">
        <v>117</v>
      </c>
      <c r="E115" s="152">
        <f>VLOOKUP(D115, 'New SY MASTER'!$G$10:$W$86, 3, FALSE)</f>
        <v>2024</v>
      </c>
      <c r="F115" s="152">
        <f>VLOOKUP(D115, 'New SY MASTER'!$G$10:$W$86, 4, FALSE)</f>
        <v>2025</v>
      </c>
      <c r="G115" s="324" t="str">
        <f>VLOOKUP(D115, 'New SY MASTER'!$G$13:$W$86, 7, FALSE)</f>
        <v>Required</v>
      </c>
      <c r="H115" s="406">
        <f>VLOOKUP(D115, 'New SY MASTER'!$G$13:$W$86, 9, FALSE)</f>
        <v>45800</v>
      </c>
      <c r="I115" s="406">
        <f>VLOOKUP(D115, 'New SY MASTER'!$G$13:$W$86, 10, FALSE)</f>
        <v>45819</v>
      </c>
      <c r="J115" s="529">
        <f>VLOOKUP(D115, 'New SY MASTER'!$G$13:$W$86, 16, FALSE)</f>
        <v>45828</v>
      </c>
      <c r="K115" s="530"/>
      <c r="L115" s="6"/>
      <c r="M115" s="6"/>
    </row>
    <row r="116" spans="1:13" ht="15.6" x14ac:dyDescent="0.3">
      <c r="A116" s="6"/>
      <c r="B116"/>
      <c r="C116" s="317"/>
      <c r="D116" s="37" t="s">
        <v>115</v>
      </c>
      <c r="E116" s="152">
        <f>VLOOKUP(D116, 'New SY MASTER'!$G$10:$W$86, 3, FALSE)</f>
        <v>2024</v>
      </c>
      <c r="F116" s="152">
        <f>VLOOKUP(D116, 'New SY MASTER'!$G$10:$W$86, 4, FALSE)</f>
        <v>2025</v>
      </c>
      <c r="G116" s="324" t="str">
        <f>VLOOKUP(D116, 'New SY MASTER'!$G$13:$W$86, 7, FALSE)</f>
        <v>Required K-12</v>
      </c>
      <c r="H116" s="406">
        <f>VLOOKUP(D116, 'New SY MASTER'!$G$13:$W$86, 9, FALSE)</f>
        <v>45779</v>
      </c>
      <c r="I116" s="406">
        <f>VLOOKUP(D116, 'New SY MASTER'!$G$13:$W$86, 10, FALSE)</f>
        <v>45805</v>
      </c>
      <c r="J116" s="529" t="str">
        <f>VLOOKUP(D116, 'New SY MASTER'!$G$13:$W$86, 16, FALSE)</f>
        <v>N/A</v>
      </c>
      <c r="K116" s="530"/>
      <c r="L116" s="6"/>
      <c r="M116" s="6"/>
    </row>
    <row r="117" spans="1:13" ht="16.2" thickBot="1" x14ac:dyDescent="0.35">
      <c r="A117" s="6"/>
      <c r="B117"/>
      <c r="C117" s="317"/>
      <c r="D117" s="39" t="s">
        <v>118</v>
      </c>
      <c r="E117" s="152">
        <f>VLOOKUP(D117, 'New SY MASTER'!$G$10:$W$86, 3, FALSE)</f>
        <v>2024</v>
      </c>
      <c r="F117" s="152">
        <f>VLOOKUP(D117, 'New SY MASTER'!$G$10:$W$86, 4, FALSE)</f>
        <v>2025</v>
      </c>
      <c r="G117" s="325" t="str">
        <f>VLOOKUP(D117, 'New SY MASTER'!$G$13:$W$86, 7, FALSE)</f>
        <v>Required</v>
      </c>
      <c r="H117" s="407">
        <f>VLOOKUP(D117, 'New SY MASTER'!$G$13:$W$86, 9, FALSE)</f>
        <v>45828</v>
      </c>
      <c r="I117" s="407">
        <f>VLOOKUP(D117, 'New SY MASTER'!$G$13:$W$86, 10, FALSE)</f>
        <v>45883</v>
      </c>
      <c r="J117" s="529">
        <f>VLOOKUP(D117, 'New SY MASTER'!$G$13:$W$86, 16, FALSE)</f>
        <v>45890</v>
      </c>
      <c r="K117" s="530"/>
      <c r="L117" s="6"/>
      <c r="M117" s="6"/>
    </row>
    <row r="118" spans="1:13" ht="25.8" x14ac:dyDescent="0.3">
      <c r="A118" s="500" t="s">
        <v>154</v>
      </c>
      <c r="B118" s="500"/>
      <c r="C118" s="500"/>
      <c r="D118" s="500"/>
      <c r="E118" s="500"/>
      <c r="F118" s="500"/>
      <c r="G118" s="500"/>
      <c r="H118" s="500"/>
      <c r="I118" s="500"/>
      <c r="J118" s="500"/>
      <c r="K118" s="500"/>
      <c r="L118" s="500"/>
      <c r="M118" s="500"/>
    </row>
  </sheetData>
  <mergeCells count="101">
    <mergeCell ref="J103:K103"/>
    <mergeCell ref="J94:K94"/>
    <mergeCell ref="J95:K95"/>
    <mergeCell ref="J96:K96"/>
    <mergeCell ref="J97:K97"/>
    <mergeCell ref="J98:K98"/>
    <mergeCell ref="J115:K115"/>
    <mergeCell ref="J116:K116"/>
    <mergeCell ref="J117:K117"/>
    <mergeCell ref="J110:K110"/>
    <mergeCell ref="J111:K111"/>
    <mergeCell ref="J112:K112"/>
    <mergeCell ref="J113:K113"/>
    <mergeCell ref="J114:K114"/>
    <mergeCell ref="J104:K104"/>
    <mergeCell ref="J106:K106"/>
    <mergeCell ref="J107:K107"/>
    <mergeCell ref="J108:K108"/>
    <mergeCell ref="J109:K109"/>
    <mergeCell ref="J84:K84"/>
    <mergeCell ref="J85:K85"/>
    <mergeCell ref="J86:K86"/>
    <mergeCell ref="J87:K87"/>
    <mergeCell ref="J88:K88"/>
    <mergeCell ref="J99:K99"/>
    <mergeCell ref="J100:K100"/>
    <mergeCell ref="J101:K101"/>
    <mergeCell ref="J102:K102"/>
    <mergeCell ref="A118:M118"/>
    <mergeCell ref="A83:M83"/>
    <mergeCell ref="A105:M105"/>
    <mergeCell ref="D3:K3"/>
    <mergeCell ref="D19:G19"/>
    <mergeCell ref="D22:G22"/>
    <mergeCell ref="D5:K5"/>
    <mergeCell ref="D7:K7"/>
    <mergeCell ref="D8:D9"/>
    <mergeCell ref="E8:E9"/>
    <mergeCell ref="G8:G9"/>
    <mergeCell ref="H8:I8"/>
    <mergeCell ref="D30:K30"/>
    <mergeCell ref="D36:K36"/>
    <mergeCell ref="D31:D32"/>
    <mergeCell ref="E31:E32"/>
    <mergeCell ref="G31:G32"/>
    <mergeCell ref="H31:I31"/>
    <mergeCell ref="J31:J32"/>
    <mergeCell ref="J89:K89"/>
    <mergeCell ref="J90:K90"/>
    <mergeCell ref="J91:K91"/>
    <mergeCell ref="J92:K92"/>
    <mergeCell ref="J93:K93"/>
    <mergeCell ref="E43:E45"/>
    <mergeCell ref="D43:D45"/>
    <mergeCell ref="H43:I43"/>
    <mergeCell ref="J43:J44"/>
    <mergeCell ref="K43:K44"/>
    <mergeCell ref="F8:F9"/>
    <mergeCell ref="F17:F18"/>
    <mergeCell ref="F31:F32"/>
    <mergeCell ref="F37:F38"/>
    <mergeCell ref="F43:F45"/>
    <mergeCell ref="D51:K51"/>
    <mergeCell ref="K46:K48"/>
    <mergeCell ref="H45:K45"/>
    <mergeCell ref="G43:G45"/>
    <mergeCell ref="J8:J9"/>
    <mergeCell ref="K8:K9"/>
    <mergeCell ref="D17:D18"/>
    <mergeCell ref="E17:E18"/>
    <mergeCell ref="G17:G18"/>
    <mergeCell ref="H17:I17"/>
    <mergeCell ref="J17:J18"/>
    <mergeCell ref="K17:K18"/>
    <mergeCell ref="D16:K16"/>
    <mergeCell ref="K31:K32"/>
    <mergeCell ref="D37:D38"/>
    <mergeCell ref="E37:E38"/>
    <mergeCell ref="A50:M50"/>
    <mergeCell ref="K39:K40"/>
    <mergeCell ref="D42:K42"/>
    <mergeCell ref="G37:G38"/>
    <mergeCell ref="H37:I37"/>
    <mergeCell ref="J37:J38"/>
    <mergeCell ref="K37:K38"/>
    <mergeCell ref="K33:K34"/>
    <mergeCell ref="K52:K53"/>
    <mergeCell ref="D62:D63"/>
    <mergeCell ref="E62:E63"/>
    <mergeCell ref="G62:G63"/>
    <mergeCell ref="H62:I62"/>
    <mergeCell ref="J62:J63"/>
    <mergeCell ref="K62:K63"/>
    <mergeCell ref="D52:D53"/>
    <mergeCell ref="E52:E53"/>
    <mergeCell ref="G52:G53"/>
    <mergeCell ref="H52:I52"/>
    <mergeCell ref="J52:J53"/>
    <mergeCell ref="D61:K61"/>
    <mergeCell ref="F52:F53"/>
    <mergeCell ref="F62:F63"/>
  </mergeCells>
  <phoneticPr fontId="3" type="noConversion"/>
  <conditionalFormatting sqref="C1:C1048576">
    <cfRule type="duplicateValues" dxfId="1" priority="1"/>
  </conditionalFormatting>
  <pageMargins left="0" right="0" top="0.25" bottom="0.25" header="0.3" footer="0.25"/>
  <pageSetup scale="57" fitToHeight="0" orientation="portrait" r:id="rId1"/>
  <headerFooter>
    <oddFooter>&amp;C&amp;P of &amp;N&amp;RDate Printed: &amp;D</oddFooter>
  </headerFooter>
  <rowBreaks count="3" manualBreakCount="3">
    <brk id="50" max="9" man="1"/>
    <brk id="83" max="9" man="1"/>
    <brk id="106" max="10" man="1"/>
  </rowBreaks>
  <ignoredErrors>
    <ignoredError sqref="G89"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A1:O35"/>
  <sheetViews>
    <sheetView zoomScale="60" zoomScaleNormal="60" workbookViewId="0">
      <pane ySplit="4" topLeftCell="A10" activePane="bottomLeft" state="frozen"/>
      <selection pane="bottomLeft" activeCell="D12" sqref="D12"/>
    </sheetView>
  </sheetViews>
  <sheetFormatPr defaultRowHeight="14.4" x14ac:dyDescent="0.3"/>
  <cols>
    <col min="1" max="1" width="25.88671875" bestFit="1" customWidth="1"/>
    <col min="2" max="3" width="25.88671875" customWidth="1"/>
    <col min="4" max="4" width="27" bestFit="1" customWidth="1"/>
    <col min="5" max="5" width="38.44140625" bestFit="1" customWidth="1"/>
    <col min="6" max="6" width="12.44140625" bestFit="1" customWidth="1"/>
    <col min="7" max="7" width="12.44140625" customWidth="1"/>
    <col min="8" max="8" width="31.5546875" customWidth="1"/>
    <col min="9" max="9" width="15" customWidth="1"/>
    <col min="10" max="10" width="32.5546875" customWidth="1"/>
    <col min="11" max="11" width="19.6640625" customWidth="1"/>
    <col min="12" max="12" width="17.6640625" customWidth="1"/>
    <col min="13" max="13" width="13.88671875" bestFit="1" customWidth="1"/>
    <col min="14" max="14" width="20.6640625" bestFit="1" customWidth="1"/>
  </cols>
  <sheetData>
    <row r="1" spans="1:15" s="42" customFormat="1" ht="37.950000000000003" customHeight="1" x14ac:dyDescent="0.3">
      <c r="A1" s="533" t="s">
        <v>84</v>
      </c>
      <c r="B1" s="534"/>
      <c r="C1" s="534"/>
      <c r="D1" s="535"/>
      <c r="E1" s="535"/>
      <c r="F1" s="535"/>
      <c r="G1" s="535"/>
      <c r="H1" s="535"/>
      <c r="I1" s="535"/>
      <c r="J1" s="535"/>
      <c r="K1" s="535"/>
      <c r="L1" s="535"/>
      <c r="M1" s="535"/>
      <c r="N1" s="535"/>
      <c r="O1" s="43"/>
    </row>
    <row r="2" spans="1:15" s="42" customFormat="1" ht="103.95" customHeight="1" x14ac:dyDescent="0.3">
      <c r="A2" s="220"/>
      <c r="B2" s="304"/>
      <c r="C2" s="304"/>
      <c r="D2" s="536" t="s">
        <v>536</v>
      </c>
      <c r="E2" s="536"/>
      <c r="F2" s="536"/>
      <c r="G2" s="536"/>
      <c r="H2" s="536"/>
      <c r="I2" s="536"/>
      <c r="J2" s="536"/>
      <c r="K2" s="536"/>
      <c r="L2" s="536"/>
      <c r="M2" s="536"/>
      <c r="N2" s="536"/>
    </row>
    <row r="3" spans="1:15" s="42" customFormat="1" ht="91.2" customHeight="1" x14ac:dyDescent="0.3">
      <c r="A3" s="427" t="s">
        <v>21</v>
      </c>
      <c r="B3" s="428"/>
      <c r="C3" s="429"/>
      <c r="D3" s="537" t="s">
        <v>22</v>
      </c>
      <c r="E3" s="537" t="s">
        <v>85</v>
      </c>
      <c r="F3" s="537" t="s">
        <v>24</v>
      </c>
      <c r="G3" s="377" t="s">
        <v>25</v>
      </c>
      <c r="H3" s="537" t="s">
        <v>86</v>
      </c>
      <c r="I3" s="537" t="s">
        <v>87</v>
      </c>
      <c r="J3" s="539" t="s">
        <v>28</v>
      </c>
      <c r="K3" s="539" t="s">
        <v>486</v>
      </c>
      <c r="L3" s="539" t="s">
        <v>487</v>
      </c>
      <c r="M3" s="539" t="s">
        <v>89</v>
      </c>
      <c r="N3" s="539" t="s">
        <v>535</v>
      </c>
    </row>
    <row r="4" spans="1:15" s="42" customFormat="1" ht="18" x14ac:dyDescent="0.3">
      <c r="A4" s="306" t="s">
        <v>34</v>
      </c>
      <c r="B4" s="306" t="s">
        <v>35</v>
      </c>
      <c r="C4" s="306" t="s">
        <v>36</v>
      </c>
      <c r="D4" s="538"/>
      <c r="E4" s="538"/>
      <c r="F4" s="538"/>
      <c r="G4" s="378"/>
      <c r="H4" s="538"/>
      <c r="I4" s="538"/>
      <c r="J4" s="540"/>
      <c r="K4" s="540"/>
      <c r="L4" s="540"/>
      <c r="M4" s="540"/>
      <c r="N4" s="540"/>
    </row>
    <row r="5" spans="1:15" s="42" customFormat="1" ht="111.6" customHeight="1" x14ac:dyDescent="0.3">
      <c r="A5" s="221" t="s">
        <v>62</v>
      </c>
      <c r="B5" s="107" t="s">
        <v>90</v>
      </c>
      <c r="C5" s="107" t="str">
        <f>'New SY MASTER'!$C$4</f>
        <v>SY 24 - 25</v>
      </c>
      <c r="D5" s="107" t="str">
        <f>VLOOKUP(E5, 'New SY MASTER'!$G$13:$W$86, 17, FALSE)</f>
        <v>C6 Staff Updates 2024-25
C6 Student Updates 2024-25</v>
      </c>
      <c r="E5" s="107" t="s">
        <v>521</v>
      </c>
      <c r="F5" s="300">
        <f>VLOOKUP(E5, 'New SY MASTER'!$G$13:$W$86, 3, FALSE)</f>
        <v>2024</v>
      </c>
      <c r="G5" s="300">
        <f>VLOOKUP(E5, 'New SY MASTER'!$G$13:$W$86, 4, FALSE)</f>
        <v>2025</v>
      </c>
      <c r="H5" s="107" t="str">
        <f>VLOOKUP(E5, 'New SY MASTER'!$G$13:$W$86, 5, FALSE)</f>
        <v>Data Pull (Staff)
Data Pull (Student, School Enrollment, Programs Fact)</v>
      </c>
      <c r="I5" s="107" t="str">
        <f>VLOOKUP(E5, 'New SY MASTER'!$G$13:$W$86, 7, FALSE)</f>
        <v>Required K-12</v>
      </c>
      <c r="J5" s="107" t="str">
        <f>VLOOKUP(E5, 'New SY MASTER'!G13:W85, 8, FALSE)</f>
        <v>Must be updated by 12:00 pm on the snapshot run date to be included in the data pull</v>
      </c>
      <c r="K5" s="106" t="str">
        <f>VLOOKUP(E5, 'New SY MASTER'!$G$13:$W$86, 9, FALSE)</f>
        <v>N/A</v>
      </c>
      <c r="L5" s="364">
        <f>VLOOKUP(E5, 'New SY MASTER'!$G$13:$W$86, 10, FALSE)</f>
        <v>45544</v>
      </c>
      <c r="M5" s="106" t="str">
        <f>VLOOKUP(E5, 'New SY MASTER'!$G$13:$W$86, 11, FALSE)</f>
        <v>N/A</v>
      </c>
      <c r="N5" s="316" t="str">
        <f>VLOOKUP(E5, 'New SY MASTER'!$G$13:$W$86,16, FALSE)</f>
        <v>N/A</v>
      </c>
    </row>
    <row r="6" spans="1:15" s="44" customFormat="1" ht="69.599999999999994" customHeight="1" x14ac:dyDescent="0.3">
      <c r="A6" s="221" t="s">
        <v>62</v>
      </c>
      <c r="B6" s="107" t="s">
        <v>90</v>
      </c>
      <c r="C6" s="107" t="str">
        <f>'New SY MASTER'!$C$4</f>
        <v>SY 24 - 25</v>
      </c>
      <c r="D6" s="107" t="str">
        <f>VLOOKUP(E6, 'New SY MASTER'!$G$13:$W$86, 17, FALSE)</f>
        <v>C6 Student Updates 2024-25</v>
      </c>
      <c r="E6" s="107" t="s">
        <v>92</v>
      </c>
      <c r="F6" s="300">
        <f>VLOOKUP(E6, 'New SY MASTER'!$G$13:$W$86, 3, FALSE)</f>
        <v>2024</v>
      </c>
      <c r="G6" s="300">
        <f>VLOOKUP(E6, 'New SY MASTER'!$G$13:$W$86, 4, FALSE)</f>
        <v>2025</v>
      </c>
      <c r="H6" s="107" t="str">
        <f>VLOOKUP(E6, 'New SY MASTER'!$G$13:$W$86, 5, FALSE)</f>
        <v>Internal Snapshot (Student, School Enrollment, Programs Fact)</v>
      </c>
      <c r="I6" s="107" t="str">
        <f>VLOOKUP(E6, 'New SY MASTER'!$G$13:$W$86, 7, FALSE)</f>
        <v>Required (denoted in Field No. 214)</v>
      </c>
      <c r="J6" s="107" t="str">
        <f>VLOOKUP(E6, 'New SY MASTER'!G15:W87, 8, FALSE)</f>
        <v>Must be updated by 12:00 pm on 10-3-2024 to be included in the Internal snapshot</v>
      </c>
      <c r="K6" s="106">
        <f>VLOOKUP(E6, 'New SY MASTER'!$G$13:$W$86, 9, FALSE)</f>
        <v>45569</v>
      </c>
      <c r="L6" s="106">
        <f>VLOOKUP(E6, 'New SY MASTER'!$G$13:$W$86, 10, FALSE)</f>
        <v>45569</v>
      </c>
      <c r="M6" s="106">
        <f>VLOOKUP(E6, 'New SY MASTER'!$G$13:$W$86, 11, FALSE)</f>
        <v>45204</v>
      </c>
      <c r="N6" s="316">
        <f>VLOOKUP(E6, 'New SY MASTER'!$G$13:$W$86,16, FALSE)</f>
        <v>45573</v>
      </c>
    </row>
    <row r="7" spans="1:15" s="44" customFormat="1" ht="100.95" customHeight="1" x14ac:dyDescent="0.3">
      <c r="A7" s="221" t="s">
        <v>62</v>
      </c>
      <c r="B7" s="107" t="s">
        <v>90</v>
      </c>
      <c r="C7" s="107" t="str">
        <f>'New SY MASTER'!$C$4</f>
        <v>SY 24 - 25</v>
      </c>
      <c r="D7" s="107" t="str">
        <f>VLOOKUP(E7, 'New SY MASTER'!$G$13:$W$86, 17, FALSE)</f>
        <v>C6 Staff Updates 2024-25
C6 Student Updates 2024-25</v>
      </c>
      <c r="E7" s="107" t="s">
        <v>522</v>
      </c>
      <c r="F7" s="300">
        <f>VLOOKUP(E7, 'New SY MASTER'!$G$13:$W$86, 3, FALSE)</f>
        <v>2024</v>
      </c>
      <c r="G7" s="300">
        <f>VLOOKUP(E7, 'New SY MASTER'!$G$13:$W$86, 4, FALSE)</f>
        <v>2025</v>
      </c>
      <c r="H7" s="107" t="str">
        <f>VLOOKUP(E7, 'New SY MASTER'!$G$13:$W$86, 5, FALSE)</f>
        <v>Data Pull (Staff)
Data Pull (Student, School Enrollment, Programs Fact)</v>
      </c>
      <c r="I7" s="107" t="str">
        <f>VLOOKUP(E7, 'New SY MASTER'!$G$13:$W$86, 7, FALSE)</f>
        <v>Required K-12</v>
      </c>
      <c r="J7" s="107" t="str">
        <f>VLOOKUP(E7, 'New SY MASTER'!G16:W88, 8, FALSE)</f>
        <v>Must be updated by 12:00 pm on the snapshot run date to be included in the data pull</v>
      </c>
      <c r="K7" s="106" t="str">
        <f>VLOOKUP(E7, 'New SY MASTER'!$G$13:$W$86, 9, FALSE)</f>
        <v>N/A</v>
      </c>
      <c r="L7" s="106">
        <f>VLOOKUP(E7, 'New SY MASTER'!$G$13:$W$86, 10, FALSE)</f>
        <v>45569</v>
      </c>
      <c r="M7" s="106" t="str">
        <f>VLOOKUP(E7, 'New SY MASTER'!$G$13:$W$86, 11, FALSE)</f>
        <v>N/A</v>
      </c>
      <c r="N7" s="316" t="str">
        <f>VLOOKUP(E7, 'New SY MASTER'!$G$13:$W$86,16, FALSE)</f>
        <v>N/A</v>
      </c>
    </row>
    <row r="8" spans="1:15" s="44" customFormat="1" ht="141" customHeight="1" x14ac:dyDescent="0.3">
      <c r="A8" s="221" t="s">
        <v>62</v>
      </c>
      <c r="B8" s="107" t="s">
        <v>90</v>
      </c>
      <c r="C8" s="107" t="str">
        <f>'New SY MASTER'!$C$4</f>
        <v>SY 24 - 25</v>
      </c>
      <c r="D8" s="107" t="str">
        <f>VLOOKUP(E8, 'New SY MASTER'!$G$13:$W$86, 17, FALSE)</f>
        <v>C6 Student Updates 2024-25
C6 Staff Updates 2024-25</v>
      </c>
      <c r="E8" s="107" t="s">
        <v>523</v>
      </c>
      <c r="F8" s="300">
        <f>VLOOKUP(E8, 'New SY MASTER'!$G$13:$W$86, 3, FALSE)</f>
        <v>2024</v>
      </c>
      <c r="G8" s="300">
        <f>VLOOKUP(E8, 'New SY MASTER'!$G$13:$W$86, 4, FALSE)</f>
        <v>2025</v>
      </c>
      <c r="H8" s="107" t="str">
        <f>VLOOKUP(E8, 'New SY MASTER'!$G$13:$W$86, 5, FALSE)</f>
        <v>Data Pull (Student, School Enrollment, Programs Fact)
Data Pull (Staff)
Data Pull (Staff, Staff Assignment)</v>
      </c>
      <c r="I8" s="107" t="str">
        <f>VLOOKUP(E8, 'New SY MASTER'!$G$13:$W$86, 7, FALSE)</f>
        <v>Required K-12</v>
      </c>
      <c r="J8" s="107" t="str">
        <f>VLOOKUP(E8, 'New SY MASTER'!G17:W89, 8, FALSE)</f>
        <v>Must be updated by 12:00 pm on the snapshot run date to be included in the Internal Snapshot</v>
      </c>
      <c r="K8" s="106" t="str">
        <f>VLOOKUP(E8, 'New SY MASTER'!$G$13:$W$86, 9, FALSE)</f>
        <v>N/A</v>
      </c>
      <c r="L8" s="106">
        <f>VLOOKUP(E8, 'New SY MASTER'!$G$13:$W$86, 10, FALSE)</f>
        <v>45603</v>
      </c>
      <c r="M8" s="106" t="str">
        <f>VLOOKUP(E8, 'New SY MASTER'!$G$13:$W$86, 11, FALSE)</f>
        <v>N/A</v>
      </c>
      <c r="N8" s="316" t="str">
        <f>VLOOKUP(E8, 'New SY MASTER'!$G$13:$W$86,16, FALSE)</f>
        <v>N/A</v>
      </c>
    </row>
    <row r="9" spans="1:15" s="44" customFormat="1" ht="70.2" customHeight="1" x14ac:dyDescent="0.3">
      <c r="A9" s="221" t="s">
        <v>62</v>
      </c>
      <c r="B9" s="107" t="s">
        <v>90</v>
      </c>
      <c r="C9" s="107" t="str">
        <f>'New SY MASTER'!$C$4</f>
        <v>SY 24 - 25</v>
      </c>
      <c r="D9" s="107" t="str">
        <f>VLOOKUP(E9, 'New SY MASTER'!$G$13:$W$86, 17, FALSE)</f>
        <v>C6 Student Updates 2024-25</v>
      </c>
      <c r="E9" s="107" t="s">
        <v>93</v>
      </c>
      <c r="F9" s="300">
        <f>VLOOKUP(E9, 'New SY MASTER'!$G$13:$W$86, 3, FALSE)</f>
        <v>2024</v>
      </c>
      <c r="G9" s="300">
        <f>VLOOKUP(E9, 'New SY MASTER'!$G$13:$W$86, 4, FALSE)</f>
        <v>2025</v>
      </c>
      <c r="H9" s="107" t="str">
        <f>VLOOKUP(E9, 'New SY MASTER'!$G$13:$W$86, 5, FALSE)</f>
        <v>Internal Snapshot (Student, School Enrollment, Programs Fact)</v>
      </c>
      <c r="I9" s="107" t="str">
        <f>VLOOKUP(E9, 'New SY MASTER'!$G$13:$W$86, 7, FALSE)</f>
        <v>Required</v>
      </c>
      <c r="J9" s="107" t="str">
        <f>VLOOKUP(E9, 'New SY MASTER'!G18:W90, 8, FALSE)</f>
        <v>Must be updated by 12:00 pm on the snapshot run date to be included in the Internal Snapshot</v>
      </c>
      <c r="K9" s="106">
        <f>VLOOKUP(E9, 'New SY MASTER'!$G$13:$W$86, 9, FALSE)</f>
        <v>45603</v>
      </c>
      <c r="L9" s="106">
        <f>VLOOKUP(E9, 'New SY MASTER'!$G$13:$W$86, 10, FALSE)</f>
        <v>45603</v>
      </c>
      <c r="M9" s="106">
        <f>VLOOKUP(E9, 'New SY MASTER'!$G$13:$W$86, 11, FALSE)</f>
        <v>45239</v>
      </c>
      <c r="N9" s="316" t="str">
        <f>VLOOKUP(E9, 'New SY MASTER'!$G$13:$W$86,16, FALSE)</f>
        <v>N/A</v>
      </c>
    </row>
    <row r="10" spans="1:15" s="44" customFormat="1" ht="118.2" customHeight="1" x14ac:dyDescent="0.3">
      <c r="A10" s="221" t="s">
        <v>62</v>
      </c>
      <c r="B10" s="107" t="s">
        <v>90</v>
      </c>
      <c r="C10" s="107" t="str">
        <f>'New SY MASTER'!$C$4</f>
        <v>SY 24 - 25</v>
      </c>
      <c r="D10" s="107" t="str">
        <f>VLOOKUP(E10, 'New SY MASTER'!$G$13:$W$86, 17, FALSE)</f>
        <v xml:space="preserve">C6 Staff Updates 2024-25
C6 Student Updates 2024-25
</v>
      </c>
      <c r="E10" s="109" t="s">
        <v>524</v>
      </c>
      <c r="F10" s="300">
        <f>VLOOKUP(E10, 'New SY MASTER'!$G$13:$W$86, 3, FALSE)</f>
        <v>2024</v>
      </c>
      <c r="G10" s="300">
        <f>VLOOKUP(E10, 'New SY MASTER'!$G$13:$W$86, 4, FALSE)</f>
        <v>2025</v>
      </c>
      <c r="H10" s="107" t="str">
        <f>VLOOKUP(E10, 'New SY MASTER'!$G$13:$W$86, 5, FALSE)</f>
        <v>Data Pull (Staff)
Data Pull (Student, School Enrollment, Programs Fact)</v>
      </c>
      <c r="I10" s="107" t="str">
        <f>VLOOKUP(E10, 'New SY MASTER'!$G$13:$W$86, 7, FALSE)</f>
        <v>Required K-12</v>
      </c>
      <c r="J10" s="107" t="str">
        <f>VLOOKUP(E10, 'New SY MASTER'!G19:W92, 8, FALSE)</f>
        <v>Must be updated by 12:00 pm on the snapshot run date to be included in the Internal Snapshot</v>
      </c>
      <c r="K10" s="106" t="str">
        <f>VLOOKUP(E10, 'New SY MASTER'!$G$13:$W$86, 9, FALSE)</f>
        <v>N/A</v>
      </c>
      <c r="L10" s="106">
        <f>VLOOKUP(E10, 'New SY MASTER'!$G$13:$W$86, 10, FALSE)</f>
        <v>45667</v>
      </c>
      <c r="M10" s="106" t="str">
        <f>VLOOKUP(E10, 'New SY MASTER'!$G$13:$W$86, 11, FALSE)</f>
        <v>N/A</v>
      </c>
      <c r="N10" s="316" t="str">
        <f>VLOOKUP(E10, 'New SY MASTER'!$G$13:$W$86,16, FALSE)</f>
        <v>N/A</v>
      </c>
    </row>
    <row r="11" spans="1:15" s="44" customFormat="1" ht="71.400000000000006" customHeight="1" x14ac:dyDescent="0.3">
      <c r="A11" s="221" t="s">
        <v>62</v>
      </c>
      <c r="B11" s="107" t="s">
        <v>90</v>
      </c>
      <c r="C11" s="107" t="str">
        <f>'New SY MASTER'!$C$4</f>
        <v>SY 24 - 25</v>
      </c>
      <c r="D11" s="107" t="str">
        <f>VLOOKUP(E11, 'New SY MASTER'!$G$13:$W$86, 17, FALSE)</f>
        <v>C6 Student Updates 2024-25</v>
      </c>
      <c r="E11" s="107" t="s">
        <v>94</v>
      </c>
      <c r="F11" s="300">
        <f>VLOOKUP(E11, 'New SY MASTER'!$G$13:$W$86, 3, FALSE)</f>
        <v>2024</v>
      </c>
      <c r="G11" s="300">
        <f>VLOOKUP(E11, 'New SY MASTER'!$G$13:$W$86, 4, FALSE)</f>
        <v>2025</v>
      </c>
      <c r="H11" s="107" t="str">
        <f>VLOOKUP(E11, 'New SY MASTER'!$G$13:$W$86, 5, FALSE)</f>
        <v>Internal Snapshot (Student, School Enrollment, Programs Fact)</v>
      </c>
      <c r="I11" s="107" t="str">
        <f>VLOOKUP(E11, 'New SY MASTER'!$G$13:$W$86, 7, FALSE)</f>
        <v>Required (denoted in Field No. 212)</v>
      </c>
      <c r="J11" s="107" t="str">
        <f>VLOOKUP(E11, 'New SY MASTER'!G20:W93, 8, FALSE)</f>
        <v>Must be updated by 12:00 pm on the snapshot run date to be included in the Internal Snapshot</v>
      </c>
      <c r="K11" s="364" t="str">
        <f>VLOOKUP(E11, 'New SY MASTER'!$G$13:$W$86, 9, FALSE)</f>
        <v>As of 1/21 (Snapshot date will display as 1/20 on reports)</v>
      </c>
      <c r="L11" s="106">
        <f>VLOOKUP(E11, 'New SY MASTER'!$G$13:$W$86, 10, FALSE)</f>
        <v>45678</v>
      </c>
      <c r="M11" s="106">
        <f>VLOOKUP(E11, 'New SY MASTER'!$G$13:$W$86, 11, FALSE)</f>
        <v>45309</v>
      </c>
      <c r="N11" s="316">
        <f>VLOOKUP(E11, 'New SY MASTER'!$G$13:$W$86,16, FALSE)</f>
        <v>45684</v>
      </c>
    </row>
    <row r="12" spans="1:15" s="44" customFormat="1" ht="119.4" customHeight="1" x14ac:dyDescent="0.3">
      <c r="A12" s="221" t="s">
        <v>62</v>
      </c>
      <c r="B12" s="107" t="s">
        <v>90</v>
      </c>
      <c r="C12" s="107" t="str">
        <f>'New SY MASTER'!$C$4</f>
        <v>SY 24 - 25</v>
      </c>
      <c r="D12" s="107" t="str">
        <f>VLOOKUP(E12, 'New SY MASTER'!$G$13:$W$86, 17, FALSE)</f>
        <v>C6 Student Updates 2024-25</v>
      </c>
      <c r="E12" s="107" t="s">
        <v>95</v>
      </c>
      <c r="F12" s="300">
        <f>VLOOKUP(E12, 'New SY MASTER'!$G$13:$W$86, 3, FALSE)</f>
        <v>2024</v>
      </c>
      <c r="G12" s="300">
        <f>VLOOKUP(E12, 'New SY MASTER'!$G$13:$W$86, 4, FALSE)</f>
        <v>2025</v>
      </c>
      <c r="H12" s="107" t="str">
        <f>VLOOKUP(E12, 'New SY MASTER'!$G$13:$W$86, 5, FALSE)</f>
        <v>Internal Snapshot (Student, School Enrollment, Programs Fact)</v>
      </c>
      <c r="I12" s="107" t="str">
        <f>VLOOKUP(E12, 'New SY MASTER'!$G$13:$W$86, 7, FALSE)</f>
        <v xml:space="preserve">Required if  administered </v>
      </c>
      <c r="J12" s="107" t="str">
        <f>VLOOKUP(E12, 'New SY MASTER'!G21:W94, 8, FALSE)</f>
        <v>Must be updated by 12:00 pm on the snapshot run date to be included in the Internal Snapshot</v>
      </c>
      <c r="K12" s="106" t="str">
        <f>VLOOKUP(E12, 'New SY MASTER'!$G$13:$W$86, 9, FALSE)</f>
        <v>As of 1/21 (Snapshot date will display as 1/20 on reports)</v>
      </c>
      <c r="L12" s="106">
        <f>VLOOKUP(E12, 'New SY MASTER'!$G$13:$W$86, 10, FALSE)</f>
        <v>45678</v>
      </c>
      <c r="M12" s="106">
        <f>VLOOKUP(E12, 'New SY MASTER'!$G$13:$W$86, 11, FALSE)</f>
        <v>45309</v>
      </c>
      <c r="N12" s="316" t="str">
        <f>VLOOKUP(E12, 'New SY MASTER'!$G$13:$W$86,16, FALSE)</f>
        <v>N/A</v>
      </c>
    </row>
    <row r="13" spans="1:15" s="44" customFormat="1" ht="77.400000000000006" customHeight="1" x14ac:dyDescent="0.3">
      <c r="A13" s="221" t="s">
        <v>62</v>
      </c>
      <c r="B13" s="107" t="s">
        <v>90</v>
      </c>
      <c r="C13" s="107" t="str">
        <f>'New SY MASTER'!$C$4</f>
        <v>SY 24 - 25</v>
      </c>
      <c r="D13" s="107" t="str">
        <f>VLOOKUP(E13, 'New SY MASTER'!$G$13:$W$86, 17, FALSE)</f>
        <v>C6 Student Updates 2024-25</v>
      </c>
      <c r="E13" s="107" t="s">
        <v>96</v>
      </c>
      <c r="F13" s="300">
        <f>VLOOKUP(E13, 'New SY MASTER'!$G$13:$W$86, 3, FALSE)</f>
        <v>2024</v>
      </c>
      <c r="G13" s="300">
        <f>VLOOKUP(E13, 'New SY MASTER'!$G$13:$W$86, 4, FALSE)</f>
        <v>2025</v>
      </c>
      <c r="H13" s="107" t="str">
        <f>VLOOKUP(E13, 'New SY MASTER'!$G$13:$W$86, 5, FALSE)</f>
        <v>Internal Snapshot (Student, School Enrollment, Programs Fact)</v>
      </c>
      <c r="I13" s="107" t="str">
        <f>VLOOKUP(E13, 'New SY MASTER'!$G$13:$W$86, 7, FALSE)</f>
        <v xml:space="preserve">Required if  administered </v>
      </c>
      <c r="J13" s="107" t="str">
        <f>VLOOKUP(E13, 'New SY MASTER'!G22:W95, 8, FALSE)</f>
        <v xml:space="preserve">Must be updated by 12:00 pm on the snapshot run date to be included in the Internal Snapshot </v>
      </c>
      <c r="K13" s="106" t="str">
        <f>VLOOKUP(E13, 'New SY MASTER'!$G$13:$W$86, 9, FALSE)</f>
        <v>As of 1/21</v>
      </c>
      <c r="L13" s="106">
        <f>VLOOKUP(E13, 'New SY MASTER'!$G$13:$W$86, 10, FALSE)</f>
        <v>45692</v>
      </c>
      <c r="M13" s="106">
        <f>VLOOKUP(E13, 'New SY MASTER'!$G$13:$W$86, 11, FALSE)</f>
        <v>45309</v>
      </c>
      <c r="N13" s="316">
        <f>VLOOKUP(E13, 'New SY MASTER'!$G$13:$W$86,16, FALSE)</f>
        <v>45700</v>
      </c>
    </row>
    <row r="14" spans="1:15" s="44" customFormat="1" ht="71.400000000000006" customHeight="1" x14ac:dyDescent="0.3">
      <c r="A14" s="221" t="s">
        <v>62</v>
      </c>
      <c r="B14" s="107" t="s">
        <v>90</v>
      </c>
      <c r="C14" s="107" t="str">
        <f>'New SY MASTER'!$C$4</f>
        <v>SY 24 - 25</v>
      </c>
      <c r="D14" s="107" t="str">
        <f>VLOOKUP(E14, 'New SY MASTER'!$G$13:$W$86, 17, FALSE)</f>
        <v>C6 Student Updates 2024-25</v>
      </c>
      <c r="E14" s="107" t="s">
        <v>97</v>
      </c>
      <c r="F14" s="300">
        <f>VLOOKUP(E14, 'New SY MASTER'!$G$13:$W$86, 3, FALSE)</f>
        <v>2024</v>
      </c>
      <c r="G14" s="300">
        <f>VLOOKUP(E14, 'New SY MASTER'!$G$13:$W$86, 4, FALSE)</f>
        <v>2025</v>
      </c>
      <c r="H14" s="107" t="str">
        <f>VLOOKUP(E14, 'New SY MASTER'!$G$13:$W$86, 5, FALSE)</f>
        <v>Internal Snapshot (Student, School Enrollment, Programs Fact)</v>
      </c>
      <c r="I14" s="107" t="str">
        <f>VLOOKUP(E14, 'New SY MASTER'!$G$13:$W$86, 7, FALSE)</f>
        <v>Required</v>
      </c>
      <c r="J14" s="107" t="str">
        <f>VLOOKUP(E14, 'New SY MASTER'!G23:W96, 8, FALSE)</f>
        <v xml:space="preserve">Must be updated by 12:00 pm on the snapshot run date to be included in the Internal Snapshot </v>
      </c>
      <c r="K14" s="106">
        <f>VLOOKUP(E14, 'New SY MASTER'!$G$13:$W$86, 9, FALSE)</f>
        <v>45681</v>
      </c>
      <c r="L14" s="106">
        <f>VLOOKUP(E14, 'New SY MASTER'!$G$13:$W$86, 10, FALSE)</f>
        <v>45692</v>
      </c>
      <c r="M14" s="106">
        <f>VLOOKUP(E14, 'New SY MASTER'!$G$13:$W$86, 11, FALSE)</f>
        <v>45316</v>
      </c>
      <c r="N14" s="316">
        <f>VLOOKUP(E14, 'New SY MASTER'!$G$13:$W$86,16, FALSE)</f>
        <v>45700</v>
      </c>
    </row>
    <row r="15" spans="1:15" s="44" customFormat="1" ht="67.2" customHeight="1" x14ac:dyDescent="0.3">
      <c r="A15" s="221" t="s">
        <v>62</v>
      </c>
      <c r="B15" s="107" t="s">
        <v>90</v>
      </c>
      <c r="C15" s="107" t="str">
        <f>'New SY MASTER'!$C$4</f>
        <v>SY 24 - 25</v>
      </c>
      <c r="D15" s="107" t="str">
        <f>VLOOKUP(E15, 'New SY MASTER'!$G$13:$W$86, 17, FALSE)</f>
        <v>C6 Student Updates 2024-25</v>
      </c>
      <c r="E15" s="107" t="s">
        <v>98</v>
      </c>
      <c r="F15" s="300">
        <f>VLOOKUP(E15, 'New SY MASTER'!$G$13:$W$86, 3, FALSE)</f>
        <v>2024</v>
      </c>
      <c r="G15" s="300">
        <f>VLOOKUP(E15, 'New SY MASTER'!$G$13:$W$86, 4, FALSE)</f>
        <v>2025</v>
      </c>
      <c r="H15" s="107" t="str">
        <f>VLOOKUP(E15, 'New SY MASTER'!$G$13:$W$86, 5, FALSE)</f>
        <v>Data Pull (Student, School Enrollment, Programs Fact)</v>
      </c>
      <c r="I15" s="107" t="str">
        <f>VLOOKUP(E15, 'New SY MASTER'!$G$13:$W$86, 7, FALSE)</f>
        <v>Required K-12</v>
      </c>
      <c r="J15" s="107" t="str">
        <f>VLOOKUP(E15, 'New SY MASTER'!G24:W97, 8, FALSE)</f>
        <v>Must be updated by 12:00 pm on the snapshot run date to be included in the data pull</v>
      </c>
      <c r="K15" s="106" t="str">
        <f>VLOOKUP(E15, 'New SY MASTER'!$G$13:$W$86, 9, FALSE)</f>
        <v>N/A</v>
      </c>
      <c r="L15" s="106">
        <f>VLOOKUP(E15, 'New SY MASTER'!$G$13:$W$86, 10, FALSE)</f>
        <v>45692</v>
      </c>
      <c r="M15" s="106" t="str">
        <f>VLOOKUP(E15, 'New SY MASTER'!$G$13:$W$86, 11, FALSE)</f>
        <v>N/A</v>
      </c>
      <c r="N15" s="316" t="str">
        <f>VLOOKUP(E15, 'New SY MASTER'!$G$13:$W$86,16, FALSE)</f>
        <v>N/A</v>
      </c>
    </row>
    <row r="16" spans="1:15" s="44" customFormat="1" ht="130.19999999999999" customHeight="1" x14ac:dyDescent="0.3">
      <c r="A16" s="221" t="s">
        <v>62</v>
      </c>
      <c r="B16" s="107" t="s">
        <v>90</v>
      </c>
      <c r="C16" s="107" t="str">
        <f>'New SY MASTER'!$C$4</f>
        <v>SY 24 - 25</v>
      </c>
      <c r="D16" s="107" t="str">
        <f>VLOOKUP(E16, 'New SY MASTER'!$G$13:$W$86, 17, FALSE)</f>
        <v>C6 Staff Updates 2024-25
C6 Student Updates 2024-25</v>
      </c>
      <c r="E16" s="110" t="s">
        <v>99</v>
      </c>
      <c r="F16" s="300">
        <f>VLOOKUP(E16, 'New SY MASTER'!$G$13:$W$86, 3, FALSE)</f>
        <v>2024</v>
      </c>
      <c r="G16" s="300">
        <f>VLOOKUP(E16, 'New SY MASTER'!$G$13:$W$86, 4, FALSE)</f>
        <v>2025</v>
      </c>
      <c r="H16" s="107" t="str">
        <f>VLOOKUP(E16, 'New SY MASTER'!$G$13:$W$86, 5, FALSE)</f>
        <v>Data Pull (Staff)
Data Pull (Student, School Enrollment, Programs Fact)</v>
      </c>
      <c r="I16" s="107" t="str">
        <f>VLOOKUP(E16, 'New SY MASTER'!$G$13:$W$86, 7, FALSE)</f>
        <v>Required K-12</v>
      </c>
      <c r="J16" s="107" t="str">
        <f>VLOOKUP(E16, 'New SY MASTER'!G25:W98, 8, FALSE)</f>
        <v>Must be updated by 12:00 pm on the snapshot run date to be included in the Internal Snapshot</v>
      </c>
      <c r="K16" s="106" t="str">
        <f>VLOOKUP(E16, 'New SY MASTER'!$G$13:$W$86, 9, FALSE)</f>
        <v>N/A</v>
      </c>
      <c r="L16" s="106">
        <f>VLOOKUP(E16, 'New SY MASTER'!$G$13:$W$86, 10, FALSE)</f>
        <v>45726</v>
      </c>
      <c r="M16" s="106" t="str">
        <f>VLOOKUP(E16, 'New SY MASTER'!$G$13:$W$86, 11, FALSE)</f>
        <v>N/A</v>
      </c>
      <c r="N16" s="316" t="str">
        <f>VLOOKUP(E16, 'New SY MASTER'!$G$13:$W$86,16, FALSE)</f>
        <v>N/A</v>
      </c>
    </row>
    <row r="17" spans="1:14" s="44" customFormat="1" ht="73.2" customHeight="1" x14ac:dyDescent="0.3">
      <c r="A17" s="221" t="s">
        <v>62</v>
      </c>
      <c r="B17" s="107" t="s">
        <v>90</v>
      </c>
      <c r="C17" s="107" t="str">
        <f>'New SY MASTER'!$C$4</f>
        <v>SY 24 - 25</v>
      </c>
      <c r="D17" s="107" t="str">
        <f>VLOOKUP(E17, 'New SY MASTER'!$G$13:$W$86, 17, FALSE)</f>
        <v>C6 Student Updates 2024-25</v>
      </c>
      <c r="E17" s="107" t="s">
        <v>100</v>
      </c>
      <c r="F17" s="300">
        <f>VLOOKUP(E17, 'New SY MASTER'!$G$13:$W$86, 3, FALSE)</f>
        <v>2024</v>
      </c>
      <c r="G17" s="300">
        <f>VLOOKUP(E17, 'New SY MASTER'!$G$13:$W$86, 4, FALSE)</f>
        <v>2025</v>
      </c>
      <c r="H17" s="107" t="str">
        <f>VLOOKUP(E17, 'New SY MASTER'!$G$13:$W$86, 5, FALSE)</f>
        <v>Internal Snapshot (Student, School Enrollment, Programs Fact)</v>
      </c>
      <c r="I17" s="107" t="str">
        <f>VLOOKUP(E17, 'New SY MASTER'!$G$13:$W$86, 7, FALSE)</f>
        <v>Required (denoted in Field No. 215)</v>
      </c>
      <c r="J17" s="107" t="str">
        <f>VLOOKUP(E17, 'New SY MASTER'!G26:W99, 8, FALSE)</f>
        <v>Must be updated by 12:00 pm on the snapshot run date to be included in the Internal Snapshot</v>
      </c>
      <c r="K17" s="106">
        <f>VLOOKUP(E17, 'New SY MASTER'!$G$13:$W$86, 9, FALSE)</f>
        <v>45726</v>
      </c>
      <c r="L17" s="106">
        <f>VLOOKUP(E17, 'New SY MASTER'!$G$13:$W$86, 10, FALSE)</f>
        <v>45726</v>
      </c>
      <c r="M17" s="106">
        <f>VLOOKUP(E17, 'New SY MASTER'!$G$13:$W$86, 11, FALSE)</f>
        <v>45358</v>
      </c>
      <c r="N17" s="316">
        <f>VLOOKUP(E17, 'New SY MASTER'!$G$13:$W$86,16, FALSE)</f>
        <v>45737</v>
      </c>
    </row>
    <row r="18" spans="1:14" s="44" customFormat="1" ht="67.2" customHeight="1" x14ac:dyDescent="0.3">
      <c r="A18" s="221" t="s">
        <v>62</v>
      </c>
      <c r="B18" s="107" t="s">
        <v>90</v>
      </c>
      <c r="C18" s="107" t="str">
        <f>'New SY MASTER'!$C$4</f>
        <v>SY 24 - 25</v>
      </c>
      <c r="D18" s="107" t="str">
        <f>VLOOKUP(E18, 'New SY MASTER'!$G$13:$W$86, 17, FALSE)</f>
        <v>C6 Student Updates 2024-25</v>
      </c>
      <c r="E18" s="107" t="s">
        <v>101</v>
      </c>
      <c r="F18" s="300">
        <f>VLOOKUP(E18, 'New SY MASTER'!$G$13:$W$86, 3, FALSE)</f>
        <v>2024</v>
      </c>
      <c r="G18" s="300">
        <f>VLOOKUP(E18, 'New SY MASTER'!$G$13:$W$86, 4, FALSE)</f>
        <v>2025</v>
      </c>
      <c r="H18" s="107" t="str">
        <f>VLOOKUP(E18, 'New SY MASTER'!$G$13:$W$86, 5, FALSE)</f>
        <v>Internal Snapshot (Student, School Enrollment, Programs Fact)</v>
      </c>
      <c r="I18" s="107" t="str">
        <f>VLOOKUP(E18, 'New SY MASTER'!$G$13:$W$86, 7, FALSE)</f>
        <v>-</v>
      </c>
      <c r="J18" s="107" t="str">
        <f>VLOOKUP(E18, 'New SY MASTER'!G27:W100, 8, FALSE)</f>
        <v>Must be updated by 12:00 pm on the snapshot run date to be included in the Internal Snapshot</v>
      </c>
      <c r="K18" s="106">
        <f>VLOOKUP(E18, 'New SY MASTER'!$G$13:$W$86, 9, FALSE)</f>
        <v>45757</v>
      </c>
      <c r="L18" s="106">
        <f>VLOOKUP(E18, 'New SY MASTER'!$G$13:$W$86, 10, FALSE)</f>
        <v>45757</v>
      </c>
      <c r="M18" s="106">
        <f>VLOOKUP(E18, 'New SY MASTER'!$G$13:$W$86, 11, FALSE)</f>
        <v>45393</v>
      </c>
      <c r="N18" s="316">
        <f>VLOOKUP(E18, 'New SY MASTER'!$G$13:$W$86,16, FALSE)</f>
        <v>45771</v>
      </c>
    </row>
    <row r="19" spans="1:14" s="44" customFormat="1" ht="120" customHeight="1" x14ac:dyDescent="0.3">
      <c r="A19" s="221" t="s">
        <v>62</v>
      </c>
      <c r="B19" s="107" t="s">
        <v>90</v>
      </c>
      <c r="C19" s="107" t="str">
        <f>'New SY MASTER'!$C$4</f>
        <v>SY 24 - 25</v>
      </c>
      <c r="D19" s="107" t="str">
        <f>VLOOKUP(E19, 'New SY MASTER'!$G$13:$W$86, 17, FALSE)</f>
        <v>C6 Student Updates 2024-25</v>
      </c>
      <c r="E19" s="107" t="s">
        <v>102</v>
      </c>
      <c r="F19" s="300">
        <f>VLOOKUP(E19, 'New SY MASTER'!$G$13:$W$86, 3, FALSE)</f>
        <v>2024</v>
      </c>
      <c r="G19" s="300">
        <f>VLOOKUP(E19, 'New SY MASTER'!$G$13:$W$86, 4, FALSE)</f>
        <v>2025</v>
      </c>
      <c r="H19" s="107" t="str">
        <f>VLOOKUP(E19, 'New SY MASTER'!$G$13:$W$86, 5, FALSE)</f>
        <v>Internal Snapshot (Student, School Enrollment, Programs Fact)</v>
      </c>
      <c r="I19" s="107" t="str">
        <f>VLOOKUP(E19, 'New SY MASTER'!$G$13:$W$86, 7, FALSE)</f>
        <v>Required K-12 (if Field No. 38 = Y)</v>
      </c>
      <c r="J19" s="107" t="str">
        <f>VLOOKUP(E19, 'New SY MASTER'!G28:W101, 8, FALSE)</f>
        <v>Must be updated by 12:00 noon on the snapshot run date to be included in the Internal Snapshot, must reflect accurate April 7 data in Student, School Enrollment and Programs Fact.</v>
      </c>
      <c r="K19" s="106">
        <f>VLOOKUP(E19, 'New SY MASTER'!$G$13:$W$86, 9, FALSE)</f>
        <v>45754</v>
      </c>
      <c r="L19" s="106">
        <f>VLOOKUP(E19, 'New SY MASTER'!$G$13:$W$86, 10, FALSE)</f>
        <v>45757</v>
      </c>
      <c r="M19" s="106">
        <f>VLOOKUP(E19, 'New SY MASTER'!$G$13:$W$86, 11, FALSE)</f>
        <v>45390</v>
      </c>
      <c r="N19" s="316" t="str">
        <f>VLOOKUP(E19, 'New SY MASTER'!$G$13:$W$86,16, FALSE)</f>
        <v>N/A</v>
      </c>
    </row>
    <row r="20" spans="1:14" s="44" customFormat="1" ht="54.6" customHeight="1" x14ac:dyDescent="0.3">
      <c r="A20" s="221" t="s">
        <v>62</v>
      </c>
      <c r="B20" s="107" t="s">
        <v>90</v>
      </c>
      <c r="C20" s="107" t="str">
        <f>'New SY MASTER'!$C$4</f>
        <v>SY 24 - 25</v>
      </c>
      <c r="D20" s="107" t="str">
        <f>VLOOKUP(E20, 'New SY MASTER'!$G$13:$W$86, 17, FALSE)</f>
        <v>C6 Student Updates 2024-25</v>
      </c>
      <c r="E20" s="107" t="s">
        <v>103</v>
      </c>
      <c r="F20" s="300">
        <f>VLOOKUP(E20, 'New SY MASTER'!$G$13:$W$86, 3, FALSE)</f>
        <v>2024</v>
      </c>
      <c r="G20" s="300">
        <f>VLOOKUP(E20, 'New SY MASTER'!$G$13:$W$86, 4, FALSE)</f>
        <v>2025</v>
      </c>
      <c r="H20" s="107" t="str">
        <f>VLOOKUP(E20, 'New SY MASTER'!$G$13:$W$86, 5, FALSE)</f>
        <v>Data Pull (Student, School Enrollment, Programs Fact)</v>
      </c>
      <c r="I20" s="107" t="str">
        <f>VLOOKUP(E20, 'New SY MASTER'!$G$13:$W$86, 7, FALSE)</f>
        <v>Required K-12</v>
      </c>
      <c r="J20" s="107" t="str">
        <f>VLOOKUP(E20, 'New SY MASTER'!G29:W102, 8, FALSE)</f>
        <v>Must be updated by the snapshot run date to be included in the data pull</v>
      </c>
      <c r="K20" s="106" t="str">
        <f>VLOOKUP(E20, 'New SY MASTER'!$G$13:$W$86, 9, FALSE)</f>
        <v>N/A</v>
      </c>
      <c r="L20" s="106">
        <f>VLOOKUP(E20, 'New SY MASTER'!$G$13:$W$86, 10, FALSE)</f>
        <v>45785</v>
      </c>
      <c r="M20" s="106" t="str">
        <f>VLOOKUP(E20, 'New SY MASTER'!$G$13:$W$86, 11, FALSE)</f>
        <v>N/A</v>
      </c>
      <c r="N20" s="316" t="str">
        <f>VLOOKUP(E20, 'New SY MASTER'!$G$13:$W$86,16, FALSE)</f>
        <v>N/A</v>
      </c>
    </row>
    <row r="21" spans="1:14" s="44" customFormat="1" ht="117" customHeight="1" x14ac:dyDescent="0.3">
      <c r="A21" s="221" t="s">
        <v>62</v>
      </c>
      <c r="B21" s="107" t="s">
        <v>90</v>
      </c>
      <c r="C21" s="107" t="str">
        <f>'New SY MASTER'!$C$4</f>
        <v>SY 24 - 25</v>
      </c>
      <c r="D21" s="107" t="str">
        <f>VLOOKUP(E21, 'New SY MASTER'!$G$13:$W$86, 17, FALSE)</f>
        <v>C6 Student Updates 2024-25</v>
      </c>
      <c r="E21" s="107" t="s">
        <v>104</v>
      </c>
      <c r="F21" s="300">
        <f>VLOOKUP(E21, 'New SY MASTER'!$G$13:$W$86, 3, FALSE)</f>
        <v>2024</v>
      </c>
      <c r="G21" s="300">
        <f>VLOOKUP(E21, 'New SY MASTER'!$G$13:$W$86, 4, FALSE)</f>
        <v>2025</v>
      </c>
      <c r="H21" s="107" t="str">
        <f>VLOOKUP(E21, 'New SY MASTER'!$G$13:$W$86, 5, FALSE)</f>
        <v>Internal Snapshot (Student, School Enrollment, Programs Fact)</v>
      </c>
      <c r="I21" s="107" t="str">
        <f>VLOOKUP(E21, 'New SY MASTER'!$G$13:$W$86, 7, FALSE)</f>
        <v>Required K-12 (if Field No. 38 = Y)</v>
      </c>
      <c r="J21" s="107" t="str">
        <f>VLOOKUP(E21, 'New SY MASTER'!G30:W103, 8, FALSE)</f>
        <v>Must be updated by 12:00 noon on the snapshot run date to be included in the Internal Snapshot, must reflect accurate May 2 data in Student, School Enrollment and Programs Fact.</v>
      </c>
      <c r="K21" s="106" t="str">
        <f>VLOOKUP(E21, 'New SY MASTER'!$G$13:$W$86, 9, FALSE)</f>
        <v>5/2 (Snapshot Date will display as 5/1 on reports)</v>
      </c>
      <c r="L21" s="106">
        <f>VLOOKUP(E21, 'New SY MASTER'!$G$13:$W$86, 10, FALSE)</f>
        <v>45785</v>
      </c>
      <c r="M21" s="106">
        <f>VLOOKUP(E21, 'New SY MASTER'!$G$13:$W$86, 11, FALSE)</f>
        <v>45415</v>
      </c>
      <c r="N21" s="316">
        <f>VLOOKUP(E21, 'New SY MASTER'!$G$13:$W$86,16, FALSE)</f>
        <v>45800</v>
      </c>
    </row>
    <row r="22" spans="1:14" s="44" customFormat="1" ht="119.4" customHeight="1" x14ac:dyDescent="0.3">
      <c r="A22" s="221" t="s">
        <v>62</v>
      </c>
      <c r="B22" s="107" t="s">
        <v>90</v>
      </c>
      <c r="C22" s="107" t="str">
        <f>'New SY MASTER'!$C$4</f>
        <v>SY 24 - 25</v>
      </c>
      <c r="D22" s="107" t="str">
        <f>VLOOKUP(E22, 'New SY MASTER'!$G$13:$W$86, 17, FALSE)</f>
        <v>C6 Student Updates 2024-25</v>
      </c>
      <c r="E22" s="107" t="s">
        <v>105</v>
      </c>
      <c r="F22" s="300">
        <f>VLOOKUP(E22, 'New SY MASTER'!$G$13:$W$86, 3, FALSE)</f>
        <v>2024</v>
      </c>
      <c r="G22" s="300">
        <f>VLOOKUP(E22, 'New SY MASTER'!$G$13:$W$86, 4, FALSE)</f>
        <v>2025</v>
      </c>
      <c r="H22" s="107" t="str">
        <f>VLOOKUP(E22, 'New SY MASTER'!$G$13:$W$86, 5, FALSE)</f>
        <v>Internal Snapshot (Student, School Enrollment, Programs Fact)</v>
      </c>
      <c r="I22" s="107" t="str">
        <f>VLOOKUP(E22, 'New SY MASTER'!$G$13:$W$86, 7, FALSE)</f>
        <v xml:space="preserve">Required K-12 </v>
      </c>
      <c r="J22" s="107" t="str">
        <f>VLOOKUP(E22, 'New SY MASTER'!G31:W104, 8, FALSE)</f>
        <v>Must be updated by 12:00 noon on the snapshot run date to be included in the Internal Snapshot, must reflect accurate April 25 data in Student, School Enrollment and Programs Fact.</v>
      </c>
      <c r="K22" s="106" t="str">
        <f>VLOOKUP(E22, 'New SY MASTER'!$G$13:$W$86, 9, FALSE)</f>
        <v>4/25 (Snapshot Date will display as 4/24/2025 on reports)</v>
      </c>
      <c r="L22" s="106">
        <f>VLOOKUP(E22, 'New SY MASTER'!$G$13:$W$86, 10, FALSE)</f>
        <v>45785</v>
      </c>
      <c r="M22" s="106">
        <f>VLOOKUP(E22, 'New SY MASTER'!$G$13:$W$86, 11, FALSE)</f>
        <v>45408</v>
      </c>
      <c r="N22" s="316" t="str">
        <f>VLOOKUP(E22, 'New SY MASTER'!$G$13:$W$86,16, FALSE)</f>
        <v>N/A</v>
      </c>
    </row>
    <row r="23" spans="1:14" s="44" customFormat="1" ht="117" customHeight="1" x14ac:dyDescent="0.3">
      <c r="A23" s="221" t="s">
        <v>62</v>
      </c>
      <c r="B23" s="107" t="s">
        <v>90</v>
      </c>
      <c r="C23" s="107" t="str">
        <f>'New SY MASTER'!$C$4</f>
        <v>SY 24 - 25</v>
      </c>
      <c r="D23" s="107" t="str">
        <f>VLOOKUP(E23, 'New SY MASTER'!$G$13:$W$86, 17, FALSE)</f>
        <v>C6 Student Updates 2024-25</v>
      </c>
      <c r="E23" s="107" t="s">
        <v>106</v>
      </c>
      <c r="F23" s="300">
        <f>VLOOKUP(E23, 'New SY MASTER'!$G$13:$W$86, 3, FALSE)</f>
        <v>2024</v>
      </c>
      <c r="G23" s="300">
        <f>VLOOKUP(E23, 'New SY MASTER'!$G$13:$W$86, 4, FALSE)</f>
        <v>2025</v>
      </c>
      <c r="H23" s="107" t="str">
        <f>VLOOKUP(E23, 'New SY MASTER'!$G$13:$W$86, 5, FALSE)</f>
        <v>Internal Snapshot (Student, School Enrollment, Programs Fact)</v>
      </c>
      <c r="I23" s="107" t="str">
        <f>VLOOKUP(E23, 'New SY MASTER'!$G$13:$W$86, 7, FALSE)</f>
        <v xml:space="preserve">Required K-12 </v>
      </c>
      <c r="J23" s="107" t="str">
        <f>VLOOKUP(E23, 'New SY MASTER'!G32:W105, 8, FALSE)</f>
        <v>Must be updated by 12:00 noon on the snapshot run date to be included in the Internal Snapshot, must reflect accurate May 2 data in Student, School Enrollment and Programs Fact.</v>
      </c>
      <c r="K23" s="106" t="str">
        <f>VLOOKUP(E23, 'New SY MASTER'!$G$13:$W$86, 9, FALSE)</f>
        <v>5/2 (Snapshot Date will display as 5/1 on reports)</v>
      </c>
      <c r="L23" s="106">
        <f>VLOOKUP(E23, 'New SY MASTER'!$G$13:$W$86, 10, FALSE)</f>
        <v>45785</v>
      </c>
      <c r="M23" s="106">
        <f>VLOOKUP(E23, 'New SY MASTER'!$G$13:$W$86, 11, FALSE)</f>
        <v>45415</v>
      </c>
      <c r="N23" s="316" t="str">
        <f>VLOOKUP(E23, 'New SY MASTER'!$G$13:$W$86,16, FALSE)</f>
        <v>N/A</v>
      </c>
    </row>
    <row r="24" spans="1:14" s="44" customFormat="1" ht="115.2" customHeight="1" x14ac:dyDescent="0.3">
      <c r="A24" s="221" t="s">
        <v>62</v>
      </c>
      <c r="B24" s="107" t="s">
        <v>90</v>
      </c>
      <c r="C24" s="107" t="str">
        <f>'New SY MASTER'!$C$4</f>
        <v>SY 24 - 25</v>
      </c>
      <c r="D24" s="107" t="str">
        <f>VLOOKUP(E24, 'New SY MASTER'!$G$13:$W$86, 17, FALSE)</f>
        <v>C6 Student Updates 2024-25</v>
      </c>
      <c r="E24" s="107" t="s">
        <v>107</v>
      </c>
      <c r="F24" s="300">
        <f>VLOOKUP(E24, 'New SY MASTER'!$G$13:$W$86, 3, FALSE)</f>
        <v>2024</v>
      </c>
      <c r="G24" s="300">
        <f>VLOOKUP(E24, 'New SY MASTER'!$G$13:$W$86, 4, FALSE)</f>
        <v>2025</v>
      </c>
      <c r="H24" s="107" t="str">
        <f>VLOOKUP(E24, 'New SY MASTER'!$G$13:$W$86, 5, FALSE)</f>
        <v>Internal Snapshot (Student, School Enrollment, Programs Fact)</v>
      </c>
      <c r="I24" s="107" t="str">
        <f>VLOOKUP(E24, 'New SY MASTER'!$G$13:$W$86, 7, FALSE)</f>
        <v xml:space="preserve">Required K-12 </v>
      </c>
      <c r="J24" s="107" t="str">
        <f>VLOOKUP(E24, 'New SY MASTER'!G33:W106, 8, FALSE)</f>
        <v>Must be updated by 12:00 noon on the snapshot run date to be included in the Internal Snapshot, must reflect accurate May 2 data in Student, School Enrollment and Programs Fact.</v>
      </c>
      <c r="K24" s="106" t="str">
        <f>VLOOKUP(E24, 'New SY MASTER'!$G$13:$W$86, 9, FALSE)</f>
        <v>5/2 (Snapshot Date will display as 5/1 on reports)</v>
      </c>
      <c r="L24" s="106">
        <f>VLOOKUP(E24, 'New SY MASTER'!$G$13:$W$86, 10, FALSE)</f>
        <v>45785</v>
      </c>
      <c r="M24" s="106">
        <f>VLOOKUP(E24, 'New SY MASTER'!$G$13:$W$86, 11, FALSE)</f>
        <v>45415</v>
      </c>
      <c r="N24" s="316" t="str">
        <f>VLOOKUP(E24, 'New SY MASTER'!$G$13:$W$86,16, FALSE)</f>
        <v>N/A</v>
      </c>
    </row>
    <row r="25" spans="1:14" s="44" customFormat="1" ht="118.2" customHeight="1" x14ac:dyDescent="0.3">
      <c r="A25" s="221" t="s">
        <v>62</v>
      </c>
      <c r="B25" s="107" t="s">
        <v>90</v>
      </c>
      <c r="C25" s="107" t="str">
        <f>'New SY MASTER'!$C$4</f>
        <v>SY 24 - 25</v>
      </c>
      <c r="D25" s="107" t="str">
        <f>VLOOKUP(E25, 'New SY MASTER'!$G$13:$W$86, 17, FALSE)</f>
        <v>C6 Student Updates 2024-25</v>
      </c>
      <c r="E25" s="107" t="s">
        <v>108</v>
      </c>
      <c r="F25" s="300">
        <f>VLOOKUP(E25, 'New SY MASTER'!$G$13:$W$86, 3, FALSE)</f>
        <v>2024</v>
      </c>
      <c r="G25" s="300">
        <f>VLOOKUP(E25, 'New SY MASTER'!$G$13:$W$86, 4, FALSE)</f>
        <v>2025</v>
      </c>
      <c r="H25" s="107" t="str">
        <f>VLOOKUP(E25, 'New SY MASTER'!$G$13:$W$86, 5, FALSE)</f>
        <v>Internal Snapshot (Student, School Enrollment, Programs Fact)</v>
      </c>
      <c r="I25" s="107" t="str">
        <f>VLOOKUP(E25, 'New SY MASTER'!$G$13:$W$86, 7, FALSE)</f>
        <v>Required K-12 (denoted in Field No. 212)</v>
      </c>
      <c r="J25" s="107" t="str">
        <f>VLOOKUP(E25, 'New SY MASTER'!G34:W107, 8, FALSE)</f>
        <v>Must be updated by 12:00 noon on the snapshot run date to be included in the Internal Snapshot, must reflect accurate April 25 data in Student, School Enrollment and Programs Fact.</v>
      </c>
      <c r="K25" s="106">
        <f>VLOOKUP(E25, 'New SY MASTER'!$G$13:$W$86, 9, FALSE)</f>
        <v>45772</v>
      </c>
      <c r="L25" s="106">
        <f>VLOOKUP(E25, 'New SY MASTER'!$G$13:$W$86, 10, FALSE)</f>
        <v>45805</v>
      </c>
      <c r="M25" s="106">
        <f>VLOOKUP(E25, 'New SY MASTER'!$G$13:$W$86, 11, FALSE)</f>
        <v>45408</v>
      </c>
      <c r="N25" s="316">
        <f>VLOOKUP(E25, 'New SY MASTER'!$G$13:$W$86,16, FALSE)</f>
        <v>45820</v>
      </c>
    </row>
    <row r="26" spans="1:14" s="44" customFormat="1" ht="99.6" customHeight="1" x14ac:dyDescent="0.3">
      <c r="A26" s="221" t="s">
        <v>62</v>
      </c>
      <c r="B26" s="107" t="s">
        <v>90</v>
      </c>
      <c r="C26" s="107" t="str">
        <f>'New SY MASTER'!$C$4</f>
        <v>SY 24 - 25</v>
      </c>
      <c r="D26" s="107" t="str">
        <f>VLOOKUP(E26, 'New SY MASTER'!$G$13:$W$86, 17, FALSE)</f>
        <v>C6 Student Updates 2024-25</v>
      </c>
      <c r="E26" s="107" t="s">
        <v>109</v>
      </c>
      <c r="F26" s="300">
        <f>VLOOKUP(E26, 'New SY MASTER'!$G$13:$W$86, 3, FALSE)</f>
        <v>2024</v>
      </c>
      <c r="G26" s="300">
        <f>VLOOKUP(E26, 'New SY MASTER'!$G$13:$W$86, 4, FALSE)</f>
        <v>2025</v>
      </c>
      <c r="H26" s="107" t="str">
        <f>VLOOKUP(E26, 'New SY MASTER'!$G$13:$W$86, 5, FALSE)</f>
        <v>Internal Snapshot (Student, School Enrollment, Programs Fact)</v>
      </c>
      <c r="I26" s="107" t="str">
        <f>VLOOKUP(E26, 'New SY MASTER'!$G$13:$W$86, 7, FALSE)</f>
        <v xml:space="preserve">Required K-12 </v>
      </c>
      <c r="J26" s="107" t="str">
        <f>VLOOKUP(E26, 'New SY MASTER'!G35:W108, 8, FALSE)</f>
        <v>Must be updated by 12:00 noon on May 28 to be included in the Internal Snapshot, must reflect accurate May 2 data in Student, School Enrollment and Programs Fact.</v>
      </c>
      <c r="K26" s="106">
        <f>VLOOKUP(E26, 'New SY MASTER'!$G$13:$W$86, 9, FALSE)</f>
        <v>45779</v>
      </c>
      <c r="L26" s="106">
        <f>VLOOKUP(E26, 'New SY MASTER'!$G$13:$W$86, 10, FALSE)</f>
        <v>45805</v>
      </c>
      <c r="M26" s="106">
        <f>VLOOKUP(E26, 'New SY MASTER'!$G$13:$W$86, 11, FALSE)</f>
        <v>45415</v>
      </c>
      <c r="N26" s="316">
        <f>VLOOKUP(E26, 'New SY MASTER'!$G$13:$W$86,16, FALSE)</f>
        <v>45820</v>
      </c>
    </row>
    <row r="27" spans="1:14" s="44" customFormat="1" ht="99.6" customHeight="1" x14ac:dyDescent="0.3">
      <c r="A27" s="221" t="s">
        <v>62</v>
      </c>
      <c r="B27" s="107" t="s">
        <v>90</v>
      </c>
      <c r="C27" s="107" t="str">
        <f>'New SY MASTER'!$C$4</f>
        <v>SY 24 - 25</v>
      </c>
      <c r="D27" s="107" t="str">
        <f>VLOOKUP(E27, 'New SY MASTER'!$G$13:$W$86, 17, FALSE)</f>
        <v>C6 Student Updates 2024-25</v>
      </c>
      <c r="E27" s="107" t="s">
        <v>110</v>
      </c>
      <c r="F27" s="300">
        <f>VLOOKUP(E27, 'New SY MASTER'!$G$13:$W$86, 3, FALSE)</f>
        <v>2024</v>
      </c>
      <c r="G27" s="300">
        <f>VLOOKUP(E27, 'New SY MASTER'!$G$13:$W$86, 4, FALSE)</f>
        <v>2025</v>
      </c>
      <c r="H27" s="107" t="str">
        <f>VLOOKUP(E27, 'New SY MASTER'!$G$13:$W$86, 5, FALSE)</f>
        <v>Internal Snapshot (Student, School Enrollment, Programs Fact)</v>
      </c>
      <c r="I27" s="107" t="str">
        <f>VLOOKUP(E27, 'New SY MASTER'!$G$13:$W$86, 7, FALSE)</f>
        <v xml:space="preserve">Required K-12 </v>
      </c>
      <c r="J27" s="107" t="str">
        <f>VLOOKUP(E27, 'New SY MASTER'!G36:W109, 8, FALSE)</f>
        <v>Must be updated by 12:00 noon on May 28 to be included in the Internal Snapshot, must reflect accurate May 2 data in Student, School Enrollment and Programs Fact.</v>
      </c>
      <c r="K27" s="106">
        <f>VLOOKUP(E27, 'New SY MASTER'!$G$13:$W$86, 9, FALSE)</f>
        <v>45779</v>
      </c>
      <c r="L27" s="106">
        <f>VLOOKUP(E27, 'New SY MASTER'!$G$13:$W$86, 10, FALSE)</f>
        <v>45805</v>
      </c>
      <c r="M27" s="106">
        <f>VLOOKUP(E27, 'New SY MASTER'!$G$13:$W$86, 11, FALSE)</f>
        <v>45415</v>
      </c>
      <c r="N27" s="316">
        <f>VLOOKUP(E27, 'New SY MASTER'!$G$13:$W$86,16, FALSE)</f>
        <v>45820</v>
      </c>
    </row>
    <row r="28" spans="1:14" s="44" customFormat="1" ht="64.95" customHeight="1" x14ac:dyDescent="0.3">
      <c r="A28" s="221" t="s">
        <v>62</v>
      </c>
      <c r="B28" s="107" t="s">
        <v>90</v>
      </c>
      <c r="C28" s="107" t="str">
        <f>'New SY MASTER'!$C$4</f>
        <v>SY 24 - 25</v>
      </c>
      <c r="D28" s="107" t="str">
        <f>VLOOKUP(E28, 'New SY MASTER'!$G$13:$W$86, 17, FALSE)</f>
        <v>C6 Student Updates 2024-25</v>
      </c>
      <c r="E28" s="107" t="s">
        <v>111</v>
      </c>
      <c r="F28" s="300">
        <f>VLOOKUP(E28, 'New SY MASTER'!$G$13:$W$86, 3, FALSE)</f>
        <v>2024</v>
      </c>
      <c r="G28" s="300">
        <f>VLOOKUP(E28, 'New SY MASTER'!$G$13:$W$86, 4, FALSE)</f>
        <v>2025</v>
      </c>
      <c r="H28" s="107" t="str">
        <f>VLOOKUP(E28, 'New SY MASTER'!$G$13:$W$86, 5, FALSE)</f>
        <v>Data Pull (Student, School Enrollment, Programs Fact)</v>
      </c>
      <c r="I28" s="107" t="str">
        <f>VLOOKUP(E28, 'New SY MASTER'!$G$13:$W$86, 7, FALSE)</f>
        <v>Required K-12</v>
      </c>
      <c r="J28" s="107" t="str">
        <f>VLOOKUP(E28, 'New SY MASTER'!G37:W110, 8, FALSE)</f>
        <v>Must be updated by 12:00 pm on the snapshot run date to be included in the data pull</v>
      </c>
      <c r="K28" s="106" t="str">
        <f>VLOOKUP(E28, 'New SY MASTER'!$G$13:$W$86, 9, FALSE)</f>
        <v>N/A</v>
      </c>
      <c r="L28" s="106">
        <f>VLOOKUP(E28, 'New SY MASTER'!$G$13:$W$86, 10, FALSE)</f>
        <v>45805</v>
      </c>
      <c r="M28" s="106" t="str">
        <f>VLOOKUP(E28, 'New SY MASTER'!$G$13:$W$86, 11, FALSE)</f>
        <v>N/A</v>
      </c>
      <c r="N28" s="316" t="str">
        <f>VLOOKUP(E28, 'New SY MASTER'!$G$13:$W$86,16, FALSE)</f>
        <v>N/A</v>
      </c>
    </row>
    <row r="29" spans="1:14" s="44" customFormat="1" ht="120.6" customHeight="1" x14ac:dyDescent="0.3">
      <c r="A29" s="221" t="s">
        <v>62</v>
      </c>
      <c r="B29" s="107" t="s">
        <v>90</v>
      </c>
      <c r="C29" s="107" t="str">
        <f>'New SY MASTER'!$C$4</f>
        <v>SY 24 - 25</v>
      </c>
      <c r="D29" s="107" t="str">
        <f>VLOOKUP(E29, 'New SY MASTER'!$G$13:$W$86, 17, FALSE)</f>
        <v>C6 Student Updates 2024-25</v>
      </c>
      <c r="E29" s="107" t="s">
        <v>112</v>
      </c>
      <c r="F29" s="300">
        <f>VLOOKUP(E29, 'New SY MASTER'!$G$13:$W$86, 3, FALSE)</f>
        <v>2024</v>
      </c>
      <c r="G29" s="300">
        <f>VLOOKUP(E29, 'New SY MASTER'!$G$13:$W$86, 4, FALSE)</f>
        <v>2025</v>
      </c>
      <c r="H29" s="107" t="str">
        <f>VLOOKUP(E29, 'New SY MASTER'!$G$13:$W$86, 5, FALSE)</f>
        <v>Internal Snapshot (Student, School Enrollment, Programs Fact)</v>
      </c>
      <c r="I29" s="107" t="str">
        <f>VLOOKUP(E29, 'New SY MASTER'!$G$13:$W$86, 7, FALSE)</f>
        <v xml:space="preserve">Required if administered
K-12 </v>
      </c>
      <c r="J29" s="107" t="str">
        <f>VLOOKUP(E29, 'New SY MASTER'!G38:W111, 8, FALSE)</f>
        <v>Must be updated by 12:00 noon on the snapshot run date to be included in the Internal Snapshot, must reflect accurate May 23 data in Student, School Enrollment and Programs Fact.</v>
      </c>
      <c r="K29" s="106" t="str">
        <f>VLOOKUP(E29, 'New SY MASTER'!$G$13:$W$86, 9, FALSE)</f>
        <v>As of 5/23 
(will display as 5/22 Snapshot Date)</v>
      </c>
      <c r="L29" s="106">
        <f>VLOOKUP(E29, 'New SY MASTER'!$G$13:$W$86, 10, FALSE)</f>
        <v>45805</v>
      </c>
      <c r="M29" s="106">
        <f>VLOOKUP(E29, 'New SY MASTER'!$G$13:$W$86, 11, FALSE)</f>
        <v>45436</v>
      </c>
      <c r="N29" s="316" t="str">
        <f>VLOOKUP(E29, 'New SY MASTER'!$G$13:$W$86,16, FALSE)</f>
        <v>NA</v>
      </c>
    </row>
    <row r="30" spans="1:14" s="44" customFormat="1" ht="115.95" customHeight="1" x14ac:dyDescent="0.3">
      <c r="A30" s="221" t="s">
        <v>62</v>
      </c>
      <c r="B30" s="107" t="s">
        <v>90</v>
      </c>
      <c r="C30" s="107" t="str">
        <f>'New SY MASTER'!$C$4</f>
        <v>SY 24 - 25</v>
      </c>
      <c r="D30" s="107" t="str">
        <f>VLOOKUP(E30, 'New SY MASTER'!$G$13:$W$86, 17, FALSE)</f>
        <v>C6 Student Updates 2024-25</v>
      </c>
      <c r="E30" s="107" t="s">
        <v>113</v>
      </c>
      <c r="F30" s="300">
        <f>VLOOKUP(E30, 'New SY MASTER'!$G$13:$W$86, 3, FALSE)</f>
        <v>2024</v>
      </c>
      <c r="G30" s="300">
        <f>VLOOKUP(E30, 'New SY MASTER'!$G$13:$W$86, 4, FALSE)</f>
        <v>2025</v>
      </c>
      <c r="H30" s="107" t="str">
        <f>VLOOKUP(E30, 'New SY MASTER'!$G$13:$W$86, 5, FALSE)</f>
        <v>Internal Snapshot (Student, School Enrollment, Programs Fact)</v>
      </c>
      <c r="I30" s="107" t="str">
        <f>VLOOKUP(E30, 'New SY MASTER'!$G$13:$W$86, 7, FALSE)</f>
        <v>Required</v>
      </c>
      <c r="J30" s="107" t="str">
        <f>VLOOKUP(E30, 'New SY MASTER'!G39:W112, 8, FALSE)</f>
        <v>Must be updated by 12:00 noon on the snapshot run date to be included in the Internal Snapshot, must reflect accurate May 23 data in Student, School Enrollment and Programs Fact.</v>
      </c>
      <c r="K30" s="106" t="str">
        <f>VLOOKUP(E30, 'New SY MASTER'!$G$13:$W$86, 9, FALSE)</f>
        <v>As of 5/23 
(will display as 5/22 Snapshot Date)</v>
      </c>
      <c r="L30" s="106">
        <f>VLOOKUP(E30, 'New SY MASTER'!$G$13:$W$86, 10, FALSE)</f>
        <v>45805</v>
      </c>
      <c r="M30" s="106">
        <f>VLOOKUP(E30, 'New SY MASTER'!$G$13:$W$86, 11, FALSE)</f>
        <v>45436</v>
      </c>
      <c r="N30" s="316" t="str">
        <f>VLOOKUP(E30, 'New SY MASTER'!$G$13:$W$86,16, FALSE)</f>
        <v>N/A</v>
      </c>
    </row>
    <row r="31" spans="1:14" s="44" customFormat="1" ht="124.2" customHeight="1" x14ac:dyDescent="0.3">
      <c r="A31" s="221" t="s">
        <v>62</v>
      </c>
      <c r="B31" s="107" t="s">
        <v>90</v>
      </c>
      <c r="C31" s="107" t="str">
        <f>'New SY MASTER'!$C$4</f>
        <v>SY 24 - 25</v>
      </c>
      <c r="D31" s="107" t="str">
        <f>VLOOKUP(E31, 'New SY MASTER'!$G$13:$W$86, 17, FALSE)</f>
        <v>C6 Student Updates 2024-25</v>
      </c>
      <c r="E31" s="107" t="s">
        <v>114</v>
      </c>
      <c r="F31" s="300">
        <f>VLOOKUP(E31, 'New SY MASTER'!$G$13:$W$86, 3, FALSE)</f>
        <v>2024</v>
      </c>
      <c r="G31" s="300">
        <f>VLOOKUP(E31, 'New SY MASTER'!$G$13:$W$86, 4, FALSE)</f>
        <v>2025</v>
      </c>
      <c r="H31" s="107" t="str">
        <f>VLOOKUP(E31, 'New SY MASTER'!$G$13:$W$86, 5, FALSE)</f>
        <v>Internal Snapshot (Student, School Enrollment, Programs Fact)</v>
      </c>
      <c r="I31" s="107" t="str">
        <f>VLOOKUP(E31, 'New SY MASTER'!$G$13:$W$86, 7, FALSE)</f>
        <v>Required if administered (denoted in Field No. 216)</v>
      </c>
      <c r="J31" s="107" t="str">
        <f>VLOOKUP(E31, 'New SY MASTER'!G40:W113, 8, FALSE)</f>
        <v>Must be updated by 12:00 noon on the snapshot run date to be included in the Internal Snapshot, must reflect accurate May 23 data in Student, School Enrollment and Programs Fact.</v>
      </c>
      <c r="K31" s="106" t="str">
        <f>VLOOKUP(E31, 'New SY MASTER'!$G$13:$W$86, 9, FALSE)</f>
        <v>As of 5/23 
(will display as 5/22 Snapshot Date)</v>
      </c>
      <c r="L31" s="106">
        <f>VLOOKUP(E31, 'New SY MASTER'!$G$13:$W$86, 10, FALSE)</f>
        <v>45805</v>
      </c>
      <c r="M31" s="106">
        <f>VLOOKUP(E31, 'New SY MASTER'!$G$13:$W$86, 11, FALSE)</f>
        <v>45436</v>
      </c>
      <c r="N31" s="316">
        <f>VLOOKUP(E31, 'New SY MASTER'!$G$13:$W$86,16, FALSE)</f>
        <v>45820</v>
      </c>
    </row>
    <row r="32" spans="1:14" s="44" customFormat="1" ht="120.6" customHeight="1" x14ac:dyDescent="0.3">
      <c r="A32" s="221" t="s">
        <v>62</v>
      </c>
      <c r="B32" s="107" t="s">
        <v>90</v>
      </c>
      <c r="C32" s="107" t="str">
        <f>'New SY MASTER'!$C$4</f>
        <v>SY 24 - 25</v>
      </c>
      <c r="D32" s="107" t="str">
        <f>VLOOKUP(E32, 'New SY MASTER'!$G$13:$W$86, 17, FALSE)</f>
        <v>C6 Student Updates 2024-25</v>
      </c>
      <c r="E32" s="107" t="s">
        <v>115</v>
      </c>
      <c r="F32" s="300">
        <f>VLOOKUP(E32, 'New SY MASTER'!$G$13:$W$86, 3, FALSE)</f>
        <v>2024</v>
      </c>
      <c r="G32" s="300">
        <f>VLOOKUP(E32, 'New SY MASTER'!$G$13:$W$86, 4, FALSE)</f>
        <v>2025</v>
      </c>
      <c r="H32" s="107" t="str">
        <f>VLOOKUP(E32, 'New SY MASTER'!$G$13:$W$86, 5, FALSE)</f>
        <v>Internal Snapshot (Student, School Enrollment, Programs Fact)</v>
      </c>
      <c r="I32" s="107" t="str">
        <f>VLOOKUP(E32, 'New SY MASTER'!$G$13:$W$86, 7, FALSE)</f>
        <v>Required K-12</v>
      </c>
      <c r="J32" s="107" t="str">
        <f>VLOOKUP(E32, 'New SY MASTER'!G41:W114, 8, FALSE)</f>
        <v>Must be updated by 12:00 noon on the snapshot run date to be included in the Internal Snapshot, must reflect accurate May 2 data in Student, School Enrollment and Programs Fact.</v>
      </c>
      <c r="K32" s="106">
        <f>VLOOKUP(E32, 'New SY MASTER'!$G$13:$W$86, 9, FALSE)</f>
        <v>45779</v>
      </c>
      <c r="L32" s="106">
        <f>VLOOKUP(E32, 'New SY MASTER'!$G$13:$W$86, 10, FALSE)</f>
        <v>45805</v>
      </c>
      <c r="M32" s="106">
        <f>VLOOKUP(E32, 'New SY MASTER'!$G$13:$W$86, 11, FALSE)</f>
        <v>45436</v>
      </c>
      <c r="N32" s="316" t="str">
        <f>VLOOKUP(E32, 'New SY MASTER'!$G$13:$W$86,16, FALSE)</f>
        <v>N/A</v>
      </c>
    </row>
    <row r="33" spans="1:14" s="44" customFormat="1" ht="118.2" customHeight="1" x14ac:dyDescent="0.3">
      <c r="A33" s="221" t="s">
        <v>62</v>
      </c>
      <c r="B33" s="107" t="s">
        <v>90</v>
      </c>
      <c r="C33" s="107" t="str">
        <f>'New SY MASTER'!$C$4</f>
        <v>SY 24 - 25</v>
      </c>
      <c r="D33" s="107" t="str">
        <f>VLOOKUP(E33, 'New SY MASTER'!$G$13:$W$86, 17, FALSE)</f>
        <v>C6 Student Updates 2024-25</v>
      </c>
      <c r="E33" s="107" t="s">
        <v>116</v>
      </c>
      <c r="F33" s="300">
        <f>VLOOKUP(E33, 'New SY MASTER'!$G$13:$W$86, 3, FALSE)</f>
        <v>2024</v>
      </c>
      <c r="G33" s="300">
        <f>VLOOKUP(E33, 'New SY MASTER'!$G$13:$W$86, 4, FALSE)</f>
        <v>2025</v>
      </c>
      <c r="H33" s="107" t="str">
        <f>VLOOKUP(E33, 'New SY MASTER'!$G$13:$W$86, 5, FALSE)</f>
        <v>Internal Snapshot (Student, School Enrollment, Programs Fact)</v>
      </c>
      <c r="I33" s="107" t="str">
        <f>VLOOKUP(E33, 'New SY MASTER'!$G$13:$W$86, 7, FALSE)</f>
        <v>Required if administered
K-12</v>
      </c>
      <c r="J33" s="107" t="str">
        <f>VLOOKUP(E33, 'New SY MASTER'!G42:W115, 8, FALSE)</f>
        <v>Must be updated by 12:00 noon on the snapshot run date to be included in the Internal Snapshot, must reflect accurate May 23 data in Student, School Enrollment and Programs Fact.</v>
      </c>
      <c r="K33" s="106">
        <f>VLOOKUP(E33, 'New SY MASTER'!$G$13:$W$86, 9, FALSE)</f>
        <v>45800</v>
      </c>
      <c r="L33" s="106">
        <f>VLOOKUP(E33, 'New SY MASTER'!$G$13:$W$86, 10, FALSE)</f>
        <v>45819</v>
      </c>
      <c r="M33" s="106">
        <f>VLOOKUP(E33, 'New SY MASTER'!$G$13:$W$86, 11, FALSE)</f>
        <v>45436</v>
      </c>
      <c r="N33" s="316">
        <f>VLOOKUP(E33, 'New SY MASTER'!$G$13:$W$86,16, FALSE)</f>
        <v>45828</v>
      </c>
    </row>
    <row r="34" spans="1:14" s="44" customFormat="1" ht="121.2" customHeight="1" x14ac:dyDescent="0.3">
      <c r="A34" s="221" t="s">
        <v>62</v>
      </c>
      <c r="B34" s="107" t="s">
        <v>90</v>
      </c>
      <c r="C34" s="107" t="str">
        <f>'New SY MASTER'!$C$4</f>
        <v>SY 24 - 25</v>
      </c>
      <c r="D34" s="107" t="str">
        <f>VLOOKUP(E34, 'New SY MASTER'!$G$13:$W$86, 17, FALSE)</f>
        <v>C6 Student Updates 2024-25</v>
      </c>
      <c r="E34" s="107" t="s">
        <v>117</v>
      </c>
      <c r="F34" s="300">
        <f>VLOOKUP(E34, 'New SY MASTER'!$G$13:$W$86, 3, FALSE)</f>
        <v>2024</v>
      </c>
      <c r="G34" s="300">
        <f>VLOOKUP(E34, 'New SY MASTER'!$G$13:$W$86, 4, FALSE)</f>
        <v>2025</v>
      </c>
      <c r="H34" s="107" t="str">
        <f>VLOOKUP(E34, 'New SY MASTER'!$G$13:$W$86, 5, FALSE)</f>
        <v>Internal Snapshot (Student, School Enrollment, Programs Fact)</v>
      </c>
      <c r="I34" s="107" t="str">
        <f>VLOOKUP(E34, 'New SY MASTER'!$G$13:$W$86, 7, FALSE)</f>
        <v>Required</v>
      </c>
      <c r="J34" s="107" t="str">
        <f>VLOOKUP(E34, 'New SY MASTER'!G43:W116, 8, FALSE)</f>
        <v>Must be updated by 12:00 noon on the snapshot run date to be included in the Internal Snapshot, must reflect accurate May 23 data in Student, School Enrollment and Programs Fact.</v>
      </c>
      <c r="K34" s="106">
        <f>VLOOKUP(E34, 'New SY MASTER'!$G$13:$W$86, 9, FALSE)</f>
        <v>45800</v>
      </c>
      <c r="L34" s="106">
        <f>VLOOKUP(E34, 'New SY MASTER'!$G$13:$W$86, 10, FALSE)</f>
        <v>45819</v>
      </c>
      <c r="M34" s="106">
        <f>VLOOKUP(E34, 'New SY MASTER'!$G$13:$W$86, 11, FALSE)</f>
        <v>45436</v>
      </c>
      <c r="N34" s="316">
        <f>VLOOKUP(E34, 'New SY MASTER'!$G$13:$W$86,16, FALSE)</f>
        <v>45828</v>
      </c>
    </row>
    <row r="35" spans="1:14" s="44" customFormat="1" ht="63" thickBot="1" x14ac:dyDescent="0.35">
      <c r="A35" s="222" t="s">
        <v>62</v>
      </c>
      <c r="B35" s="223" t="s">
        <v>90</v>
      </c>
      <c r="C35" s="223" t="str">
        <f>'New SY MASTER'!$C$4</f>
        <v>SY 24 - 25</v>
      </c>
      <c r="D35" s="223" t="str">
        <f>VLOOKUP(E35, 'New SY MASTER'!$G$13:$W$86, 17, FALSE)</f>
        <v>C6 Student Updates 2024-25</v>
      </c>
      <c r="E35" s="223" t="s">
        <v>118</v>
      </c>
      <c r="F35" s="300">
        <f>VLOOKUP(E35, 'New SY MASTER'!$G$13:$W$86, 3, FALSE)</f>
        <v>2024</v>
      </c>
      <c r="G35" s="300">
        <f>VLOOKUP(E35, 'New SY MASTER'!$G$13:$W$86, 4, FALSE)</f>
        <v>2025</v>
      </c>
      <c r="H35" s="107" t="str">
        <f>VLOOKUP(E35, 'New SY MASTER'!$G$13:$W$86, 5, FALSE)</f>
        <v>Internal Snapshot to collect year end student data (Student, School Enrollment, Programs Fact)</v>
      </c>
      <c r="I35" s="107" t="str">
        <f>VLOOKUP(E35, 'New SY MASTER'!$G$13:$W$86, 7, FALSE)</f>
        <v>Required</v>
      </c>
      <c r="J35" s="107" t="str">
        <f>VLOOKUP(E35, 'New SY MASTER'!G44:W117, 8, FALSE)</f>
        <v>Must be updated by 12:00 pm on the snapshot run date to be included in the Internal Snapshot</v>
      </c>
      <c r="K35" s="106">
        <f>VLOOKUP(E35, 'New SY MASTER'!$G$13:$W$86, 9, FALSE)</f>
        <v>45828</v>
      </c>
      <c r="L35" s="106">
        <f>VLOOKUP(E35, 'New SY MASTER'!$G$13:$W$86, 10, FALSE)</f>
        <v>45883</v>
      </c>
      <c r="M35" s="106">
        <f>VLOOKUP(E35, 'New SY MASTER'!$G$13:$W$86, 11, FALSE)</f>
        <v>45464</v>
      </c>
      <c r="N35" s="316">
        <f>VLOOKUP(E35, 'New SY MASTER'!$G$13:$W$86,16, FALSE)</f>
        <v>45890</v>
      </c>
    </row>
  </sheetData>
  <mergeCells count="13">
    <mergeCell ref="A1:N1"/>
    <mergeCell ref="D2:N2"/>
    <mergeCell ref="A3:C3"/>
    <mergeCell ref="D3:D4"/>
    <mergeCell ref="E3:E4"/>
    <mergeCell ref="F3:F4"/>
    <mergeCell ref="H3:H4"/>
    <mergeCell ref="I3:I4"/>
    <mergeCell ref="J3:J4"/>
    <mergeCell ref="K3:K4"/>
    <mergeCell ref="L3:L4"/>
    <mergeCell ref="M3:M4"/>
    <mergeCell ref="N3:N4"/>
  </mergeCells>
  <phoneticPr fontId="32" type="noConversion"/>
  <conditionalFormatting sqref="E1:E1048576">
    <cfRule type="duplicateValues" dxfId="0" priority="1"/>
  </conditionalFormatting>
  <pageMargins left="0.25" right="0.25" top="0.75" bottom="0.75" header="0.3" footer="0.3"/>
  <pageSetup scale="44" fitToHeight="0" orientation="landscape" r:id="rId1"/>
  <headerFooter>
    <oddFooter>&amp;CPage &amp;P of &amp;N&amp;RDate 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pageSetUpPr fitToPage="1"/>
  </sheetPr>
  <dimension ref="A1:J42"/>
  <sheetViews>
    <sheetView zoomScale="60" zoomScaleNormal="60" workbookViewId="0">
      <pane ySplit="3" topLeftCell="A18" activePane="bottomLeft" state="frozen"/>
      <selection pane="bottomLeft" activeCell="C25" sqref="C25"/>
    </sheetView>
  </sheetViews>
  <sheetFormatPr defaultRowHeight="14.4" x14ac:dyDescent="0.3"/>
  <cols>
    <col min="1" max="1" width="46.5546875" style="15" bestFit="1" customWidth="1"/>
    <col min="2" max="2" width="39.6640625" style="16" customWidth="1"/>
    <col min="3" max="3" width="43" style="16" bestFit="1" customWidth="1"/>
    <col min="4" max="4" width="59.109375" customWidth="1"/>
    <col min="5" max="5" width="29.44140625" customWidth="1"/>
    <col min="6" max="6" width="19.33203125" style="258" customWidth="1"/>
    <col min="7" max="7" width="56.44140625" style="250" bestFit="1" customWidth="1"/>
    <col min="8" max="8" width="16.33203125" style="250" bestFit="1" customWidth="1"/>
    <col min="9" max="9" width="25.44140625" style="262" customWidth="1"/>
  </cols>
  <sheetData>
    <row r="1" spans="1:10" ht="31.2" x14ac:dyDescent="0.3">
      <c r="A1" s="541" t="s">
        <v>155</v>
      </c>
      <c r="B1" s="541"/>
      <c r="C1" s="541"/>
      <c r="D1" s="541"/>
      <c r="E1" s="541"/>
      <c r="F1" s="541"/>
      <c r="G1" s="541"/>
      <c r="H1" s="541"/>
      <c r="I1" s="259"/>
    </row>
    <row r="2" spans="1:10" ht="90" customHeight="1" x14ac:dyDescent="0.3">
      <c r="A2" s="542" t="s">
        <v>156</v>
      </c>
      <c r="B2" s="542"/>
      <c r="C2" s="542"/>
      <c r="D2" s="542"/>
      <c r="E2" s="542"/>
      <c r="F2" s="542"/>
      <c r="G2" s="542"/>
      <c r="H2" s="542"/>
      <c r="I2" s="260"/>
      <c r="J2" s="49"/>
    </row>
    <row r="3" spans="1:10" ht="112.2" customHeight="1" thickBot="1" x14ac:dyDescent="0.35">
      <c r="A3" s="93" t="s">
        <v>157</v>
      </c>
      <c r="B3" s="93" t="s">
        <v>23</v>
      </c>
      <c r="C3" s="93" t="s">
        <v>158</v>
      </c>
      <c r="D3" s="94" t="s">
        <v>159</v>
      </c>
      <c r="E3" s="93" t="s">
        <v>160</v>
      </c>
      <c r="F3" s="261" t="s">
        <v>161</v>
      </c>
      <c r="G3" s="261" t="s">
        <v>162</v>
      </c>
      <c r="H3" s="261" t="s">
        <v>163</v>
      </c>
      <c r="I3" s="261" t="s">
        <v>33</v>
      </c>
    </row>
    <row r="4" spans="1:10" ht="265.2" x14ac:dyDescent="0.3">
      <c r="A4" s="173" t="s">
        <v>38</v>
      </c>
      <c r="B4" s="173" t="str">
        <f>VLOOKUP(A4, 'New SY MASTER'!$F$15:$W$86, 3, FALSE)</f>
        <v>Child Accounting End-of-Year Collection</v>
      </c>
      <c r="C4" s="174" t="s">
        <v>164</v>
      </c>
      <c r="D4" s="175" t="s">
        <v>165</v>
      </c>
      <c r="E4" s="175"/>
      <c r="F4" s="65" t="s">
        <v>141</v>
      </c>
      <c r="G4" s="65" t="s">
        <v>141</v>
      </c>
      <c r="H4" s="65">
        <f>'PIMS Calendar'!L12</f>
        <v>45535</v>
      </c>
      <c r="I4" s="67" t="str">
        <f>VLOOKUP(A4,'New SY MASTER'!$F$13:$W$86, 17, FALSE)</f>
        <v>Due immediately after submission. Updated ACS due after validated revision (upload or delete).</v>
      </c>
    </row>
    <row r="5" spans="1:10" ht="78" x14ac:dyDescent="0.3">
      <c r="A5" s="176" t="s">
        <v>40</v>
      </c>
      <c r="B5" s="173" t="str">
        <f>VLOOKUP(A5, 'New SY MASTER'!$F$15:$W$86, 3, FALSE)</f>
        <v xml:space="preserve">Interscholastic Athletic Opportunities </v>
      </c>
      <c r="C5" s="176" t="s">
        <v>166</v>
      </c>
      <c r="D5" s="176" t="s">
        <v>167</v>
      </c>
      <c r="E5" s="176" t="s">
        <v>168</v>
      </c>
      <c r="F5" s="67" t="s">
        <v>141</v>
      </c>
      <c r="G5" s="67" t="s">
        <v>141</v>
      </c>
      <c r="H5" s="67">
        <f>'PIMS Calendar'!L14</f>
        <v>45534</v>
      </c>
      <c r="I5" s="67" t="str">
        <f>VLOOKUP(A5,'New SY MASTER'!$F$13:$W$86, 17, FALSE)</f>
        <v>Due within 7 days of data upload or no later than 11/15</v>
      </c>
    </row>
    <row r="6" spans="1:10" ht="46.8" x14ac:dyDescent="0.3">
      <c r="A6" s="176" t="s">
        <v>42</v>
      </c>
      <c r="B6" s="173" t="str">
        <f>VLOOKUP(A6, 'New SY MASTER'!$F$15:$W$86, 3, FALSE)</f>
        <v>Students Home Schooled or Privately
    Tutored during the prior school year</v>
      </c>
      <c r="C6" s="176" t="s">
        <v>166</v>
      </c>
      <c r="D6" s="176" t="s">
        <v>167</v>
      </c>
      <c r="E6" s="176" t="s">
        <v>169</v>
      </c>
      <c r="F6" s="67" t="s">
        <v>141</v>
      </c>
      <c r="G6" s="67" t="s">
        <v>141</v>
      </c>
      <c r="H6" s="67">
        <f>'PIMS Calendar'!L16</f>
        <v>45534</v>
      </c>
      <c r="I6" s="67" t="str">
        <f>VLOOKUP(A6,'New SY MASTER'!$F$13:$W$86, 17, FALSE)</f>
        <v>Due within 7 days of data upload or no later than 11/15</v>
      </c>
    </row>
    <row r="7" spans="1:10" ht="46.8" x14ac:dyDescent="0.3">
      <c r="A7" s="177" t="s">
        <v>79</v>
      </c>
      <c r="B7" s="177" t="s">
        <v>92</v>
      </c>
      <c r="C7" s="178" t="s">
        <v>171</v>
      </c>
      <c r="D7" s="178" t="s">
        <v>172</v>
      </c>
      <c r="E7" s="178" t="s">
        <v>173</v>
      </c>
      <c r="F7" s="179">
        <v>45204</v>
      </c>
      <c r="G7" s="179">
        <f>VLOOKUP(B7, 'New SY MASTER'!$G$15:$W$86, 9, FALSE)</f>
        <v>45569</v>
      </c>
      <c r="H7" s="397" t="str">
        <f>VLOOKUP(B7,'New SY MASTER'!$G$13:$X$86, 14, FALSE)</f>
        <v>-</v>
      </c>
      <c r="I7" s="397">
        <f>VLOOKUP(A7,'New SY MASTER'!$F$13:$W$86, 17, FALSE)</f>
        <v>45573</v>
      </c>
    </row>
    <row r="8" spans="1:10" ht="78" x14ac:dyDescent="0.3">
      <c r="A8" s="180" t="s">
        <v>43</v>
      </c>
      <c r="B8" s="131" t="str">
        <f>VLOOKUP(A8, 'New SY MASTER'!$F$15:$W$86, 3, FALSE)</f>
        <v>Graduate and Dropout Counts, and
    Cohort Graduation Rates</v>
      </c>
      <c r="C8" s="180" t="s">
        <v>174</v>
      </c>
      <c r="D8" s="180" t="s">
        <v>175</v>
      </c>
      <c r="E8" s="180" t="s">
        <v>176</v>
      </c>
      <c r="F8" s="181" t="s">
        <v>141</v>
      </c>
      <c r="G8" s="181" t="s">
        <v>141</v>
      </c>
      <c r="H8" s="181">
        <f>'PIMS Calendar'!L17</f>
        <v>45576</v>
      </c>
      <c r="I8" s="73" t="str">
        <f>VLOOKUP(A8,'New SY MASTER'!$F$13:$W$86, 17, FALSE)</f>
        <v>11/15 (Grad/Drop)
1/30 (Cohort)</v>
      </c>
    </row>
    <row r="9" spans="1:10" ht="150" customHeight="1" x14ac:dyDescent="0.3">
      <c r="A9" s="180" t="s">
        <v>48</v>
      </c>
      <c r="B9" s="131" t="str">
        <f>VLOOKUP(A9, 'New SY MASTER'!$F$15:$W$86, 3, FALSE)</f>
        <v>Professional Personnel
Support Personnel
EL Coordinator</v>
      </c>
      <c r="C9" s="180" t="s">
        <v>177</v>
      </c>
      <c r="D9" s="180" t="s">
        <v>178</v>
      </c>
      <c r="E9" s="180"/>
      <c r="F9" s="181" t="s">
        <v>141</v>
      </c>
      <c r="G9" s="181" t="s">
        <v>141</v>
      </c>
      <c r="H9" s="181">
        <f>'PIMS Calendar'!L23</f>
        <v>45576</v>
      </c>
      <c r="I9" s="73" t="str">
        <f>VLOOKUP(A9,'New SY MASTER'!$F$13:$W$86, 17, FALSE)</f>
        <v>11/15/2024
EL Coordinator - No ACS</v>
      </c>
    </row>
    <row r="10" spans="1:10" ht="70.2" customHeight="1" x14ac:dyDescent="0.3">
      <c r="A10" s="182" t="s">
        <v>49</v>
      </c>
      <c r="B10" s="131" t="str">
        <f>VLOOKUP(A10, 'New SY MASTER'!$F$15:$W$86, 3, FALSE)</f>
        <v>Professional Staff Vacancy</v>
      </c>
      <c r="C10" s="180" t="s">
        <v>177</v>
      </c>
      <c r="D10" s="180" t="s">
        <v>178</v>
      </c>
      <c r="E10" s="183" t="s">
        <v>179</v>
      </c>
      <c r="F10" s="181" t="s">
        <v>141</v>
      </c>
      <c r="G10" s="181" t="s">
        <v>141</v>
      </c>
      <c r="H10" s="181">
        <f>'PIMS Calendar'!L22</f>
        <v>45576</v>
      </c>
      <c r="I10" s="73" t="str">
        <f>VLOOKUP(A10,'New SY MASTER'!$F$13:$W$86, 17, FALSE)</f>
        <v>Included on the LEA Staff 
Profile ACS (Due 11/15)</v>
      </c>
    </row>
    <row r="11" spans="1:10" ht="93.6" x14ac:dyDescent="0.3">
      <c r="A11" s="182" t="s">
        <v>45</v>
      </c>
      <c r="B11" s="131" t="str">
        <f>VLOOKUP(A11, 'New SY MASTER'!$F$15:$W$86, 3, FALSE)</f>
        <v xml:space="preserve">Student (October 1)
Programs
</v>
      </c>
      <c r="C11" s="183" t="s">
        <v>180</v>
      </c>
      <c r="D11" s="183" t="s">
        <v>181</v>
      </c>
      <c r="E11" s="183"/>
      <c r="F11" s="73" t="s">
        <v>141</v>
      </c>
      <c r="G11" s="73" t="s">
        <v>141</v>
      </c>
      <c r="H11" s="73">
        <f>'PIMS Calendar'!L19</f>
        <v>45576</v>
      </c>
      <c r="I11" s="73">
        <f>VLOOKUP(A11,'New SY MASTER'!$F$13:$W$86, 17, FALSE)</f>
        <v>45611</v>
      </c>
    </row>
    <row r="12" spans="1:10" ht="46.8" x14ac:dyDescent="0.3">
      <c r="A12" s="182" t="s">
        <v>47</v>
      </c>
      <c r="B12" s="131" t="str">
        <f>VLOOKUP(A12, 'New SY MASTER'!$F$15:$W$86, 3, FALSE)</f>
        <v>Title III Nonpublic Student Count</v>
      </c>
      <c r="C12" s="183" t="s">
        <v>180</v>
      </c>
      <c r="D12" s="183" t="s">
        <v>181</v>
      </c>
      <c r="E12" s="183"/>
      <c r="F12" s="73" t="s">
        <v>141</v>
      </c>
      <c r="G12" s="73" t="s">
        <v>141</v>
      </c>
      <c r="H12" s="73">
        <f>'PIMS Calendar'!L20</f>
        <v>45576</v>
      </c>
      <c r="I12" s="73" t="str">
        <f>VLOOKUP(A12,'New SY MASTER'!$F$13:$W$86, 17, FALSE)</f>
        <v>On the October Enrollment, Low Income, and EL Data ACS</v>
      </c>
    </row>
    <row r="13" spans="1:10" ht="31.2" x14ac:dyDescent="0.3">
      <c r="A13" s="182" t="s">
        <v>50</v>
      </c>
      <c r="B13" s="131" t="str">
        <f>VLOOKUP(A13, 'New SY MASTER'!$F$15:$W$86, 3, FALSE)</f>
        <v>Act 35</v>
      </c>
      <c r="C13" s="415" t="s">
        <v>533</v>
      </c>
      <c r="D13" s="183" t="s">
        <v>495</v>
      </c>
      <c r="E13" s="183" t="s">
        <v>183</v>
      </c>
      <c r="F13" s="73" t="s">
        <v>141</v>
      </c>
      <c r="G13" s="73" t="str">
        <f>VLOOKUP(A13, 'New SY MASTER'!$F$15:$W$86, 9, FALSE)</f>
        <v>Required for all LEA's that report C1 Staff</v>
      </c>
      <c r="H13" s="73">
        <f>VLOOKUP(A13, 'New SY MASTER'!$F$15:$W$86, 14, FALSE)</f>
        <v>45597</v>
      </c>
      <c r="I13" s="73">
        <f>VLOOKUP(A13,'New SY MASTER'!$F$13:$W$86, 17, FALSE)</f>
        <v>45611</v>
      </c>
    </row>
    <row r="14" spans="1:10" ht="62.4" x14ac:dyDescent="0.3">
      <c r="A14" s="177" t="s">
        <v>79</v>
      </c>
      <c r="B14" s="177" t="s">
        <v>94</v>
      </c>
      <c r="C14" s="178" t="s">
        <v>184</v>
      </c>
      <c r="D14" s="178" t="s">
        <v>185</v>
      </c>
      <c r="E14" s="178" t="s">
        <v>186</v>
      </c>
      <c r="F14" s="179" t="s">
        <v>187</v>
      </c>
      <c r="G14" s="179">
        <f>VLOOKUP(B14, 'New SY MASTER'!$G$15:$W$86, 10, FALSE)</f>
        <v>45678</v>
      </c>
      <c r="H14" s="397" t="str">
        <f>VLOOKUP(B14,'New SY MASTER'!$G$13:$X$86, 14, FALSE)</f>
        <v>-</v>
      </c>
      <c r="I14" s="397">
        <f>VLOOKUP(B14,'New SY MASTER'!$G$13:$X$86, 16, FALSE)</f>
        <v>45684</v>
      </c>
    </row>
    <row r="15" spans="1:10" ht="31.2" x14ac:dyDescent="0.3">
      <c r="A15" s="180" t="s">
        <v>43</v>
      </c>
      <c r="B15" s="131" t="str">
        <f>VLOOKUP(A15, 'New SY MASTER'!$F$15:$W$86, 3, FALSE)</f>
        <v>Graduate and Dropout Counts, and
    Cohort Graduation Rates</v>
      </c>
      <c r="C15" s="180" t="s">
        <v>188</v>
      </c>
      <c r="D15" s="180" t="s">
        <v>189</v>
      </c>
      <c r="E15" s="180"/>
      <c r="F15" s="181"/>
      <c r="G15" s="181" t="str">
        <f>VLOOKUP(A15, 'New SY MASTER'!$F$15:$W$86, 9, FALSE)</f>
        <v>-</v>
      </c>
      <c r="H15" s="73">
        <f>VLOOKUP(A15,'New SY MASTER'!$F$13:$W$86, 14, FALSE)</f>
        <v>45576</v>
      </c>
      <c r="I15" s="73" t="str">
        <f>VLOOKUP(A15,'New SY MASTER'!$F$13:$W$86, 17, FALSE)</f>
        <v>11/15 (Grad/Drop)
1/30 (Cohort)</v>
      </c>
    </row>
    <row r="16" spans="1:10" ht="31.2" x14ac:dyDescent="0.3">
      <c r="A16" s="177" t="s">
        <v>79</v>
      </c>
      <c r="B16" s="177" t="s">
        <v>96</v>
      </c>
      <c r="C16" s="178" t="s">
        <v>190</v>
      </c>
      <c r="D16" s="178" t="s">
        <v>191</v>
      </c>
      <c r="E16" s="178" t="s">
        <v>192</v>
      </c>
      <c r="F16" s="179">
        <v>45309</v>
      </c>
      <c r="G16" s="179" t="str">
        <f>VLOOKUP(B16, 'New SY MASTER'!$G$15:$W$86, 9, FALSE)</f>
        <v>As of 1/21</v>
      </c>
      <c r="H16" s="397" t="str">
        <f>VLOOKUP(B16,'New SY MASTER'!$G$13:$X$86, 14, FALSE)</f>
        <v>-</v>
      </c>
      <c r="I16" s="397">
        <f>VLOOKUP(B16,'New SY MASTER'!$G$13:$X$86, 16, FALSE)</f>
        <v>45700</v>
      </c>
    </row>
    <row r="17" spans="1:9" ht="31.2" x14ac:dyDescent="0.3">
      <c r="A17" s="177" t="s">
        <v>79</v>
      </c>
      <c r="B17" s="177" t="s">
        <v>97</v>
      </c>
      <c r="C17" s="178" t="s">
        <v>193</v>
      </c>
      <c r="D17" s="178" t="s">
        <v>194</v>
      </c>
      <c r="E17" s="178"/>
      <c r="F17" s="179">
        <v>45316</v>
      </c>
      <c r="G17" s="179">
        <f>VLOOKUP(B17, 'New SY MASTER'!$G$15:$W$86, 9, FALSE)</f>
        <v>45681</v>
      </c>
      <c r="H17" s="397" t="str">
        <f>VLOOKUP(B17,'New SY MASTER'!$G$13:$X$86, 14, FALSE)</f>
        <v>-</v>
      </c>
      <c r="I17" s="397">
        <f>VLOOKUP(B17,'New SY MASTER'!$G$13:$X$86, 16, FALSE)</f>
        <v>45700</v>
      </c>
    </row>
    <row r="18" spans="1:9" ht="46.8" x14ac:dyDescent="0.3">
      <c r="A18" s="177" t="s">
        <v>79</v>
      </c>
      <c r="B18" s="177" t="s">
        <v>100</v>
      </c>
      <c r="C18" s="178" t="s">
        <v>195</v>
      </c>
      <c r="D18" s="178" t="s">
        <v>196</v>
      </c>
      <c r="E18" s="178" t="s">
        <v>173</v>
      </c>
      <c r="F18" s="184">
        <v>45358</v>
      </c>
      <c r="G18" s="179">
        <f>VLOOKUP(B18, 'New SY MASTER'!$G$15:$W$86, 9, FALSE)</f>
        <v>45726</v>
      </c>
      <c r="H18" s="397" t="str">
        <f>VLOOKUP(B18,'New SY MASTER'!$G$13:$X$86, 14, FALSE)</f>
        <v>-</v>
      </c>
      <c r="I18" s="397">
        <f>VLOOKUP(B18,'New SY MASTER'!$G$13:$X$86, 16, FALSE)</f>
        <v>45737</v>
      </c>
    </row>
    <row r="19" spans="1:9" ht="15.6" x14ac:dyDescent="0.3">
      <c r="A19" s="185" t="s">
        <v>66</v>
      </c>
      <c r="B19" s="185" t="str">
        <f>VLOOKUP(A19, 'New SY MASTER'!$F$15:$W$86, 3, FALSE)</f>
        <v>ESSER Collection</v>
      </c>
      <c r="C19" s="185" t="s">
        <v>197</v>
      </c>
      <c r="D19" s="186" t="s">
        <v>198</v>
      </c>
      <c r="E19" s="186" t="s">
        <v>199</v>
      </c>
      <c r="F19" s="187" t="s">
        <v>141</v>
      </c>
      <c r="G19" s="187" t="s">
        <v>141</v>
      </c>
      <c r="H19" s="187">
        <f>'PIMS Calendar'!L39</f>
        <v>45723</v>
      </c>
      <c r="I19" s="187">
        <f>'PIMS Calendar'!O39</f>
        <v>45751</v>
      </c>
    </row>
    <row r="20" spans="1:9" ht="15.6" x14ac:dyDescent="0.3">
      <c r="A20" s="185" t="s">
        <v>67</v>
      </c>
      <c r="B20" s="185" t="str">
        <f>VLOOKUP(A20, 'New SY MASTER'!$F$15:$W$86, 3, FALSE)</f>
        <v xml:space="preserve">EANS Collection </v>
      </c>
      <c r="C20" s="185" t="s">
        <v>200</v>
      </c>
      <c r="D20" s="186" t="s">
        <v>201</v>
      </c>
      <c r="E20" s="186" t="s">
        <v>202</v>
      </c>
      <c r="F20" s="187" t="s">
        <v>141</v>
      </c>
      <c r="G20" s="187" t="s">
        <v>141</v>
      </c>
      <c r="H20" s="187">
        <f>'PIMS Calendar'!L40</f>
        <v>45723</v>
      </c>
      <c r="I20" s="187">
        <f>'PIMS Calendar'!O40</f>
        <v>45751</v>
      </c>
    </row>
    <row r="21" spans="1:9" ht="15.6" x14ac:dyDescent="0.3">
      <c r="A21" s="134" t="s">
        <v>79</v>
      </c>
      <c r="B21" s="185" t="s">
        <v>69</v>
      </c>
      <c r="C21" s="185" t="s">
        <v>166</v>
      </c>
      <c r="D21" s="185" t="s">
        <v>167</v>
      </c>
      <c r="E21" s="185" t="s">
        <v>166</v>
      </c>
      <c r="F21" s="187" t="s">
        <v>141</v>
      </c>
      <c r="G21" s="187" t="str">
        <f>VLOOKUP(B21, 'New SY MASTER'!$F$15:$W$86, 10, FALSE)</f>
        <v>N/A</v>
      </c>
      <c r="H21" s="187">
        <f>'PIMS Calendar'!L42</f>
        <v>45757</v>
      </c>
      <c r="I21" s="187">
        <f>'PIMS Calendar'!O42</f>
        <v>45757</v>
      </c>
    </row>
    <row r="22" spans="1:9" ht="31.2" x14ac:dyDescent="0.3">
      <c r="A22" s="420" t="s">
        <v>79</v>
      </c>
      <c r="B22" s="409" t="s">
        <v>548</v>
      </c>
      <c r="C22" s="409" t="s">
        <v>203</v>
      </c>
      <c r="D22" s="409" t="s">
        <v>204</v>
      </c>
      <c r="E22" s="421"/>
      <c r="F22" s="422" t="s">
        <v>141</v>
      </c>
      <c r="G22" s="422">
        <f>VLOOKUP(B22, 'New SY MASTER'!$F$15:$W$86, 10, FALSE)</f>
        <v>45757</v>
      </c>
      <c r="H22" s="422" t="str">
        <f>VLOOKUP(B22, 'New SY MASTER'!$F$15:$W$86, 14, FALSE)</f>
        <v>N/A</v>
      </c>
      <c r="I22" s="422">
        <f>VLOOKUP(B22, 'New SY MASTER'!$F$15:$W$86, 17, FALSE)</f>
        <v>45771</v>
      </c>
    </row>
    <row r="23" spans="1:9" ht="61.2" customHeight="1" x14ac:dyDescent="0.3">
      <c r="A23" s="134" t="s">
        <v>79</v>
      </c>
      <c r="B23" s="355" t="s">
        <v>47</v>
      </c>
      <c r="C23" s="111" t="s">
        <v>203</v>
      </c>
      <c r="D23" s="186" t="s">
        <v>204</v>
      </c>
      <c r="E23" s="354"/>
      <c r="F23" s="187" t="s">
        <v>141</v>
      </c>
      <c r="G23" s="187" t="str">
        <f>VLOOKUP(B23, 'New SY MASTER'!$F$15:$W$86, 9, FALSE)</f>
        <v>For all School Districts</v>
      </c>
      <c r="H23" s="187">
        <f>VLOOKUP(B23, 'New SY MASTER'!$F$15:$W$86, 14, FALSE)</f>
        <v>45576</v>
      </c>
      <c r="I23" s="187" t="str">
        <f>VLOOKUP(B23, 'New SY MASTER'!$F$15:$W$86, 17, FALSE)</f>
        <v>On the October Enrollment, Low Income, and EL Data ACS</v>
      </c>
    </row>
    <row r="24" spans="1:9" ht="31.2" x14ac:dyDescent="0.3">
      <c r="A24" s="185" t="s">
        <v>72</v>
      </c>
      <c r="B24" s="111" t="str">
        <f>VLOOKUP(A24, 'New SY MASTER'!$F$15:$W$86, 3, FALSE)</f>
        <v>Course/Instructor</v>
      </c>
      <c r="C24" s="186" t="s">
        <v>205</v>
      </c>
      <c r="D24" s="186" t="s">
        <v>206</v>
      </c>
      <c r="E24" s="186"/>
      <c r="F24" s="187" t="s">
        <v>141</v>
      </c>
      <c r="G24" s="187" t="s">
        <v>141</v>
      </c>
      <c r="H24" s="187">
        <f>'PIMS Calendar'!L44</f>
        <v>45814</v>
      </c>
      <c r="I24" s="187">
        <f>'PIMS Calendar'!O44</f>
        <v>45821</v>
      </c>
    </row>
    <row r="25" spans="1:9" ht="62.4" x14ac:dyDescent="0.3">
      <c r="A25" s="177" t="s">
        <v>79</v>
      </c>
      <c r="B25" s="177" t="s">
        <v>114</v>
      </c>
      <c r="C25" s="178" t="s">
        <v>208</v>
      </c>
      <c r="D25" s="178" t="s">
        <v>209</v>
      </c>
      <c r="E25" s="178" t="s">
        <v>173</v>
      </c>
      <c r="F25" s="179" t="s">
        <v>210</v>
      </c>
      <c r="G25" s="179" t="str">
        <f>VLOOKUP(B25, 'New SY MASTER'!$G$15:$W$86, 9, FALSE)</f>
        <v>As of 5/23 
(will display as 5/22 Snapshot Date)</v>
      </c>
      <c r="H25" s="179" t="str">
        <f>VLOOKUP(B25,'New SY MASTER'!$G$13:$X$86, 14, FALSE)</f>
        <v>-</v>
      </c>
      <c r="I25" s="179">
        <f>VLOOKUP(B25,'New SY MASTER'!$G$13:$X$86, 16, FALSE)</f>
        <v>45820</v>
      </c>
    </row>
    <row r="26" spans="1:9" ht="46.8" x14ac:dyDescent="0.3">
      <c r="A26" s="188" t="s">
        <v>79</v>
      </c>
      <c r="B26" s="188" t="s">
        <v>104</v>
      </c>
      <c r="C26" s="188" t="s">
        <v>211</v>
      </c>
      <c r="D26" s="178" t="s">
        <v>212</v>
      </c>
      <c r="E26" s="178" t="s">
        <v>213</v>
      </c>
      <c r="F26" s="179">
        <v>45415</v>
      </c>
      <c r="G26" s="179" t="str">
        <f>VLOOKUP(B26, 'New SY MASTER'!$G$15:$W$86, 9, FALSE)</f>
        <v>5/2 (Snapshot Date will display as 5/1 on reports)</v>
      </c>
      <c r="H26" s="179" t="str">
        <f>VLOOKUP(B26,'New SY MASTER'!$G$13:$X$86, 14, FALSE)</f>
        <v>-</v>
      </c>
      <c r="I26" s="179">
        <f>VLOOKUP(B26,'New SY MASTER'!$G$13:$X$86, 16, FALSE)</f>
        <v>45800</v>
      </c>
    </row>
    <row r="27" spans="1:9" ht="62.4" x14ac:dyDescent="0.3">
      <c r="A27" s="177" t="s">
        <v>79</v>
      </c>
      <c r="B27" s="188" t="s">
        <v>108</v>
      </c>
      <c r="C27" s="178" t="s">
        <v>214</v>
      </c>
      <c r="D27" s="178" t="s">
        <v>215</v>
      </c>
      <c r="E27" s="178" t="s">
        <v>186</v>
      </c>
      <c r="F27" s="179">
        <v>45408</v>
      </c>
      <c r="G27" s="179">
        <f>VLOOKUP(B27, 'New SY MASTER'!$G$15:$W$86, 9, FALSE)</f>
        <v>45772</v>
      </c>
      <c r="H27" s="179" t="str">
        <f>VLOOKUP(B27,'New SY MASTER'!$G$13:$X$86, 14, FALSE)</f>
        <v>-</v>
      </c>
      <c r="I27" s="179">
        <f>VLOOKUP(B27,'New SY MASTER'!$G$13:$X$86, 16, FALSE)</f>
        <v>45820</v>
      </c>
    </row>
    <row r="28" spans="1:9" ht="46.8" x14ac:dyDescent="0.3">
      <c r="A28" s="177" t="s">
        <v>79</v>
      </c>
      <c r="B28" s="298" t="s">
        <v>109</v>
      </c>
      <c r="C28" s="188" t="s">
        <v>214</v>
      </c>
      <c r="D28" s="188" t="s">
        <v>216</v>
      </c>
      <c r="E28" s="188" t="s">
        <v>186</v>
      </c>
      <c r="F28" s="353" t="s">
        <v>141</v>
      </c>
      <c r="G28" s="179">
        <f>VLOOKUP(B28, 'New SY MASTER'!$G$15:$W$86, 9, FALSE)</f>
        <v>45779</v>
      </c>
      <c r="H28" s="179" t="str">
        <f>VLOOKUP(B28,'New SY MASTER'!$G$13:$X$86, 14, FALSE)</f>
        <v>-</v>
      </c>
      <c r="I28" s="179">
        <f>VLOOKUP(B28,'New SY MASTER'!$G$13:$X$86, 16, FALSE)</f>
        <v>45820</v>
      </c>
    </row>
    <row r="29" spans="1:9" ht="46.8" x14ac:dyDescent="0.3">
      <c r="A29" s="177" t="s">
        <v>79</v>
      </c>
      <c r="B29" s="298" t="s">
        <v>110</v>
      </c>
      <c r="C29" s="188" t="s">
        <v>214</v>
      </c>
      <c r="D29" s="188" t="s">
        <v>216</v>
      </c>
      <c r="E29" s="188" t="s">
        <v>186</v>
      </c>
      <c r="F29" s="353" t="s">
        <v>141</v>
      </c>
      <c r="G29" s="179">
        <f>VLOOKUP(B29, 'New SY MASTER'!$G$15:$W$86, 9, FALSE)</f>
        <v>45779</v>
      </c>
      <c r="H29" s="179" t="str">
        <f>VLOOKUP(B29,'New SY MASTER'!$G$13:$X$86, 14, FALSE)</f>
        <v>-</v>
      </c>
      <c r="I29" s="179">
        <f>VLOOKUP(B29,'New SY MASTER'!$G$13:$X$86, 16, FALSE)</f>
        <v>45820</v>
      </c>
    </row>
    <row r="30" spans="1:9" ht="31.2" x14ac:dyDescent="0.3">
      <c r="A30" s="177" t="s">
        <v>79</v>
      </c>
      <c r="B30" s="188" t="s">
        <v>116</v>
      </c>
      <c r="C30" s="178" t="s">
        <v>217</v>
      </c>
      <c r="D30" s="178" t="s">
        <v>218</v>
      </c>
      <c r="E30" s="178" t="s">
        <v>192</v>
      </c>
      <c r="F30" s="179">
        <v>45436</v>
      </c>
      <c r="G30" s="179">
        <f>VLOOKUP(B30, 'New SY MASTER'!$G$15:$W$86, 9, FALSE)</f>
        <v>45800</v>
      </c>
      <c r="H30" s="179" t="str">
        <f>VLOOKUP(B30,'New SY MASTER'!$G$13:$X$86, 14, FALSE)</f>
        <v>-</v>
      </c>
      <c r="I30" s="179">
        <f>VLOOKUP(B30,'New SY MASTER'!$G$13:$X$86, 16, FALSE)</f>
        <v>45828</v>
      </c>
    </row>
    <row r="31" spans="1:9" ht="46.8" x14ac:dyDescent="0.3">
      <c r="A31" s="177" t="s">
        <v>79</v>
      </c>
      <c r="B31" s="188" t="s">
        <v>117</v>
      </c>
      <c r="C31" s="178" t="s">
        <v>219</v>
      </c>
      <c r="D31" s="178" t="s">
        <v>220</v>
      </c>
      <c r="E31" s="178" t="s">
        <v>221</v>
      </c>
      <c r="F31" s="179" t="s">
        <v>141</v>
      </c>
      <c r="G31" s="179">
        <f>VLOOKUP(B31, 'New SY MASTER'!$G$15:$W$86, 9, FALSE)</f>
        <v>45800</v>
      </c>
      <c r="H31" s="179" t="str">
        <f>VLOOKUP(B31,'New SY MASTER'!$G$13:$X$86, 14, FALSE)</f>
        <v>-</v>
      </c>
      <c r="I31" s="179">
        <f>VLOOKUP(B31,'New SY MASTER'!$G$13:$X$86, 16, FALSE)</f>
        <v>45828</v>
      </c>
    </row>
    <row r="32" spans="1:9" ht="31.2" x14ac:dyDescent="0.3">
      <c r="A32" s="185" t="s">
        <v>80</v>
      </c>
      <c r="B32" s="111" t="str">
        <f>VLOOKUP(A32, 'New SY MASTER'!$F$15:$W$86, 3, FALSE)</f>
        <v>Professional Staff Vacancy</v>
      </c>
      <c r="C32" s="186" t="s">
        <v>222</v>
      </c>
      <c r="D32" s="186" t="s">
        <v>494</v>
      </c>
      <c r="E32" s="186" t="s">
        <v>183</v>
      </c>
      <c r="F32" s="187" t="s">
        <v>141</v>
      </c>
      <c r="G32" s="83" t="str">
        <f>VLOOKUP(A32, 'New SY MASTER'!$F$15:$W$86, 9, FALSE)</f>
        <v>Required for all LEA's that report C1 Staff</v>
      </c>
      <c r="H32" s="83">
        <f>VLOOKUP(A32, 'New SY MASTER'!$F$15:$W$86, 14, FALSE)</f>
        <v>45869</v>
      </c>
      <c r="I32" s="83">
        <f>VLOOKUP(A32, 'New SY MASTER'!$F$15:$W$86, 17, FALSE)</f>
        <v>45884</v>
      </c>
    </row>
    <row r="33" spans="1:9" ht="46.8" x14ac:dyDescent="0.3">
      <c r="A33" s="185" t="s">
        <v>74</v>
      </c>
      <c r="B33" s="111" t="str">
        <f>VLOOKUP(A33, 'New SY MASTER'!$F$15:$W$86, 3, FALSE)</f>
        <v xml:space="preserve">Student - Industry-Recognized
    Credentials and Work-Based Learning
    Experiences for Non-CTE Students </v>
      </c>
      <c r="C33" s="186" t="s">
        <v>223</v>
      </c>
      <c r="D33" s="186" t="s">
        <v>224</v>
      </c>
      <c r="E33" s="186"/>
      <c r="F33" s="187" t="s">
        <v>141</v>
      </c>
      <c r="G33" s="187" t="s">
        <v>141</v>
      </c>
      <c r="H33" s="187">
        <f>'PIMS Calendar'!L45</f>
        <v>45838</v>
      </c>
      <c r="I33" s="187">
        <f>'PIMS Calendar'!O45</f>
        <v>45838</v>
      </c>
    </row>
    <row r="34" spans="1:9" ht="31.8" thickBot="1" x14ac:dyDescent="0.35">
      <c r="A34" s="185" t="s">
        <v>75</v>
      </c>
      <c r="B34" s="111" t="str">
        <f>VLOOKUP(A34, 'New SY MASTER'!$F$15:$W$86, 3, FALSE)</f>
        <v>Student - Career Standards Benchmarks</v>
      </c>
      <c r="C34" s="186" t="s">
        <v>225</v>
      </c>
      <c r="D34" s="186" t="s">
        <v>226</v>
      </c>
      <c r="E34" s="186"/>
      <c r="F34" s="187" t="s">
        <v>141</v>
      </c>
      <c r="G34" s="187" t="s">
        <v>141</v>
      </c>
      <c r="H34" s="187">
        <f>'PIMS Calendar'!L46</f>
        <v>45838</v>
      </c>
      <c r="I34" s="187">
        <f>'PIMS Calendar'!O46</f>
        <v>45838</v>
      </c>
    </row>
    <row r="35" spans="1:9" ht="46.8" x14ac:dyDescent="0.3">
      <c r="A35" s="185" t="s">
        <v>76</v>
      </c>
      <c r="B35" s="111" t="str">
        <f>VLOOKUP(A35, 'New SY MASTER'!$F$15:$W$86, 3, FALSE)</f>
        <v>Student - Local Assessment for Early
   Indicators of Success</v>
      </c>
      <c r="C35" s="186" t="s">
        <v>227</v>
      </c>
      <c r="D35" s="186" t="s">
        <v>228</v>
      </c>
      <c r="E35" s="186" t="s">
        <v>229</v>
      </c>
      <c r="F35" s="187" t="s">
        <v>141</v>
      </c>
      <c r="G35" s="187" t="s">
        <v>141</v>
      </c>
      <c r="H35" s="187">
        <f>'PIMS Calendar'!L47</f>
        <v>45838</v>
      </c>
      <c r="I35" s="187">
        <f>'PIMS Calendar'!O47</f>
        <v>45838</v>
      </c>
    </row>
    <row r="36" spans="1:9" ht="31.2" x14ac:dyDescent="0.3">
      <c r="A36" s="186" t="s">
        <v>82</v>
      </c>
      <c r="B36" s="111" t="str">
        <f>VLOOKUP(A36, 'New SY MASTER'!$F$15:$W$86, 3, FALSE)</f>
        <v>Safe Schools</v>
      </c>
      <c r="C36" s="186" t="s">
        <v>230</v>
      </c>
      <c r="D36" s="186" t="s">
        <v>167</v>
      </c>
      <c r="E36" s="185" t="s">
        <v>166</v>
      </c>
      <c r="F36" s="187" t="s">
        <v>141</v>
      </c>
      <c r="G36" s="187" t="s">
        <v>141</v>
      </c>
      <c r="H36" s="187">
        <f>'PIMS Calendar'!L54</f>
        <v>45869</v>
      </c>
      <c r="I36" s="187">
        <f>'PIMS Calendar'!O54</f>
        <v>45869</v>
      </c>
    </row>
    <row r="37" spans="1:9" ht="15.6" x14ac:dyDescent="0.3">
      <c r="A37" s="185" t="s">
        <v>81</v>
      </c>
      <c r="B37" s="111" t="str">
        <f>VLOOKUP(A37, 'New SY MASTER'!$F$15:$W$86, 3, FALSE)</f>
        <v>Safe Schools - Fire &amp; Security Drills</v>
      </c>
      <c r="C37" s="185" t="s">
        <v>166</v>
      </c>
      <c r="D37" s="185" t="s">
        <v>167</v>
      </c>
      <c r="E37" s="185" t="s">
        <v>166</v>
      </c>
      <c r="F37" s="187" t="s">
        <v>141</v>
      </c>
      <c r="G37" s="187" t="s">
        <v>141</v>
      </c>
      <c r="H37" s="187">
        <f>'PIMS Calendar'!L53</f>
        <v>45869</v>
      </c>
      <c r="I37" s="187">
        <f>'PIMS Calendar'!O53</f>
        <v>45869</v>
      </c>
    </row>
    <row r="38" spans="1:9" ht="31.2" x14ac:dyDescent="0.3">
      <c r="A38" s="177" t="s">
        <v>79</v>
      </c>
      <c r="B38" s="188" t="s">
        <v>118</v>
      </c>
      <c r="C38" s="414" t="s">
        <v>516</v>
      </c>
      <c r="D38" s="178" t="s">
        <v>231</v>
      </c>
      <c r="E38" s="178"/>
      <c r="F38" s="179">
        <v>45464</v>
      </c>
      <c r="G38" s="179">
        <f>VLOOKUP(B38, 'New SY MASTER'!$G$15:$W$86, 9, FALSE)</f>
        <v>45828</v>
      </c>
      <c r="H38" s="179" t="str">
        <f>VLOOKUP(B38, 'New SY MASTER'!$G$15:$W$86, 14, FALSE)</f>
        <v>-</v>
      </c>
      <c r="I38" s="179">
        <f>VLOOKUP(B38,'New SY MASTER'!$G$13:$X$86, 16, FALSE)</f>
        <v>45890</v>
      </c>
    </row>
    <row r="39" spans="1:9" ht="125.4" customHeight="1" x14ac:dyDescent="0.3">
      <c r="A39" s="149" t="s">
        <v>56</v>
      </c>
      <c r="B39" s="149" t="str">
        <f>VLOOKUP(A39, 'New SY MASTER'!$F$15:$W$86, 3, FALSE)</f>
        <v>Career &amp; Technical Education</v>
      </c>
      <c r="C39" s="189" t="s">
        <v>232</v>
      </c>
      <c r="D39" s="189" t="s">
        <v>233</v>
      </c>
      <c r="E39" s="299" t="s">
        <v>234</v>
      </c>
      <c r="F39" s="79" t="s">
        <v>141</v>
      </c>
      <c r="G39" s="78" t="s">
        <v>141</v>
      </c>
      <c r="H39" s="78">
        <f>'PIMS Calendar'!L30</f>
        <v>45856</v>
      </c>
      <c r="I39" s="78">
        <f>'PIMS Calendar'!O30</f>
        <v>45898</v>
      </c>
    </row>
    <row r="40" spans="1:9" ht="265.2" x14ac:dyDescent="0.3">
      <c r="A40" s="190" t="s">
        <v>57</v>
      </c>
      <c r="B40" s="190" t="str">
        <f>VLOOKUP(A40, 'New SY MASTER'!$F$15:$W$86, 3, FALSE)</f>
        <v>Child Accounting End-of-Year Collection</v>
      </c>
      <c r="C40" s="191" t="s">
        <v>235</v>
      </c>
      <c r="D40" s="192" t="s">
        <v>236</v>
      </c>
      <c r="E40" s="192"/>
      <c r="F40" s="103" t="s">
        <v>141</v>
      </c>
      <c r="G40" s="103" t="s">
        <v>141</v>
      </c>
      <c r="H40" s="103">
        <f>'PIMS Calendar'!L31</f>
        <v>45900</v>
      </c>
      <c r="I40" s="103" t="str">
        <f>'PIMS Calendar'!O31</f>
        <v>Due immediately after submission. Updated ACS due after validated revision (upload or delete).</v>
      </c>
    </row>
    <row r="41" spans="1:9" ht="67.8" customHeight="1" x14ac:dyDescent="0.3">
      <c r="A41" s="190" t="s">
        <v>59</v>
      </c>
      <c r="B41" s="190" t="str">
        <f>VLOOKUP(A41, 'New SY MASTER'!$F$15:$W$86, 3, FALSE)</f>
        <v xml:space="preserve">Interscholastic Athletic Opportunities </v>
      </c>
      <c r="C41" s="190" t="s">
        <v>166</v>
      </c>
      <c r="D41" s="190" t="s">
        <v>167</v>
      </c>
      <c r="E41" s="190" t="s">
        <v>237</v>
      </c>
      <c r="F41" s="103" t="s">
        <v>141</v>
      </c>
      <c r="G41" s="103" t="s">
        <v>141</v>
      </c>
      <c r="H41" s="103">
        <f>'PIMS Calendar'!L33</f>
        <v>45898</v>
      </c>
      <c r="I41" s="103" t="str">
        <f>VLOOKUP(A41,'New SY MASTER'!$F$13:$W$86, 17, FALSE)</f>
        <v>Due within 7 days of data upload or no later than 11/15</v>
      </c>
    </row>
    <row r="42" spans="1:9" ht="54.6" customHeight="1" x14ac:dyDescent="0.3">
      <c r="A42" s="190" t="s">
        <v>61</v>
      </c>
      <c r="B42" s="190" t="str">
        <f>VLOOKUP(A42, 'New SY MASTER'!$F$15:$W$86, 3, FALSE)</f>
        <v>Students Home Schooled or Privately
    Tutored during the prior school year</v>
      </c>
      <c r="C42" s="190" t="s">
        <v>166</v>
      </c>
      <c r="D42" s="190" t="s">
        <v>167</v>
      </c>
      <c r="E42" s="190" t="s">
        <v>169</v>
      </c>
      <c r="F42" s="103" t="s">
        <v>141</v>
      </c>
      <c r="G42" s="103" t="s">
        <v>141</v>
      </c>
      <c r="H42" s="103">
        <f>'PIMS Calendar'!L35</f>
        <v>45898</v>
      </c>
      <c r="I42" s="103" t="str">
        <f>VLOOKUP(A42,'New SY MASTER'!$F$13:$W$86, 17, FALSE)</f>
        <v>Due within 7 days of data upload or no later than 11/15</v>
      </c>
    </row>
  </sheetData>
  <mergeCells count="2">
    <mergeCell ref="A1:H1"/>
    <mergeCell ref="A2:H2"/>
  </mergeCells>
  <phoneticPr fontId="3" type="noConversion"/>
  <pageMargins left="0.7" right="0.7" top="0.75" bottom="0.75" header="0.3" footer="0.3"/>
  <pageSetup scale="38" fitToHeight="0" orientation="landscape" r:id="rId1"/>
  <headerFooter>
    <oddFooter>&amp;C&amp;P of &amp;N&amp;RDate 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0A38-22F8-40F8-A22C-66D84BEF6E64}">
  <sheetPr>
    <tabColor rgb="FFFF0000"/>
  </sheetPr>
  <dimension ref="A1:K35"/>
  <sheetViews>
    <sheetView topLeftCell="A25" zoomScale="140" zoomScaleNormal="140" workbookViewId="0">
      <selection activeCell="A33" sqref="A33"/>
    </sheetView>
  </sheetViews>
  <sheetFormatPr defaultRowHeight="14.4" x14ac:dyDescent="0.3"/>
  <cols>
    <col min="1" max="1" width="29.6640625" customWidth="1"/>
    <col min="2" max="2" width="28.6640625" customWidth="1"/>
    <col min="3" max="4" width="9.109375" customWidth="1"/>
  </cols>
  <sheetData>
    <row r="1" spans="1:11" ht="50.1" customHeight="1" x14ac:dyDescent="0.45">
      <c r="A1" s="543" t="s">
        <v>253</v>
      </c>
      <c r="B1" s="544"/>
    </row>
    <row r="2" spans="1:11" ht="22.5" customHeight="1" x14ac:dyDescent="0.45">
      <c r="A2" s="545" t="s">
        <v>239</v>
      </c>
      <c r="B2" s="546"/>
      <c r="C2" s="19"/>
      <c r="D2" s="19"/>
      <c r="E2" s="19"/>
      <c r="F2" s="19"/>
      <c r="G2" s="19"/>
      <c r="H2" s="19"/>
      <c r="I2" s="19"/>
      <c r="J2" s="19"/>
      <c r="K2" s="19"/>
    </row>
    <row r="3" spans="1:11" ht="19.8" x14ac:dyDescent="0.4">
      <c r="A3" s="547" t="s">
        <v>240</v>
      </c>
      <c r="B3" s="25" t="s">
        <v>241</v>
      </c>
      <c r="C3" s="19"/>
      <c r="D3" s="19"/>
      <c r="E3" s="19"/>
      <c r="F3" s="19"/>
      <c r="G3" s="19"/>
      <c r="H3" s="19"/>
      <c r="I3" s="19"/>
      <c r="J3" s="19"/>
      <c r="K3" s="19"/>
    </row>
    <row r="4" spans="1:11" ht="19.8" x14ac:dyDescent="0.4">
      <c r="A4" s="548"/>
      <c r="B4" s="26" t="s">
        <v>242</v>
      </c>
      <c r="C4" s="19"/>
      <c r="D4" s="19"/>
      <c r="E4" s="19"/>
      <c r="F4" s="19"/>
      <c r="G4" s="19"/>
      <c r="H4" s="19"/>
      <c r="I4" s="19"/>
      <c r="J4" s="19"/>
      <c r="K4" s="19"/>
    </row>
    <row r="5" spans="1:11" ht="10.5" customHeight="1" x14ac:dyDescent="0.4">
      <c r="A5" s="21"/>
      <c r="B5" s="22"/>
      <c r="C5" s="19"/>
      <c r="D5" s="19"/>
      <c r="E5" s="19"/>
      <c r="F5" s="19"/>
      <c r="G5" s="19"/>
      <c r="H5" s="19"/>
      <c r="I5" s="19"/>
      <c r="J5" s="19"/>
      <c r="K5" s="19"/>
    </row>
    <row r="6" spans="1:11" ht="21.75" customHeight="1" x14ac:dyDescent="0.45">
      <c r="A6" s="549" t="s">
        <v>243</v>
      </c>
      <c r="B6" s="550"/>
      <c r="C6" s="30"/>
      <c r="D6" s="31"/>
      <c r="E6" s="19"/>
      <c r="F6" s="19"/>
      <c r="G6" s="19"/>
      <c r="H6" s="19"/>
      <c r="I6" s="19"/>
      <c r="J6" s="19"/>
      <c r="K6" s="19"/>
    </row>
    <row r="7" spans="1:11" ht="17.399999999999999" x14ac:dyDescent="0.3">
      <c r="A7" s="24" t="s">
        <v>124</v>
      </c>
      <c r="B7" s="29" t="s">
        <v>244</v>
      </c>
    </row>
    <row r="8" spans="1:11" ht="15.6" x14ac:dyDescent="0.3">
      <c r="A8" s="27">
        <v>45135</v>
      </c>
      <c r="B8" s="28" t="s">
        <v>246</v>
      </c>
    </row>
    <row r="9" spans="1:11" ht="15.6" x14ac:dyDescent="0.3">
      <c r="A9" s="27">
        <v>45149</v>
      </c>
      <c r="B9" s="28" t="s">
        <v>246</v>
      </c>
    </row>
    <row r="10" spans="1:11" ht="15.6" x14ac:dyDescent="0.3">
      <c r="A10" s="27">
        <v>45163</v>
      </c>
      <c r="B10" s="28" t="s">
        <v>246</v>
      </c>
    </row>
    <row r="11" spans="1:11" ht="15.6" x14ac:dyDescent="0.3">
      <c r="A11" s="27">
        <v>45177</v>
      </c>
      <c r="B11" s="28" t="s">
        <v>246</v>
      </c>
    </row>
    <row r="12" spans="1:11" ht="15.6" x14ac:dyDescent="0.3">
      <c r="A12" s="27">
        <v>45190</v>
      </c>
      <c r="B12" s="28" t="s">
        <v>247</v>
      </c>
    </row>
    <row r="13" spans="1:11" ht="15.6" x14ac:dyDescent="0.3">
      <c r="A13" s="27">
        <v>45205</v>
      </c>
      <c r="B13" s="28" t="s">
        <v>246</v>
      </c>
    </row>
    <row r="14" spans="1:11" ht="15.6" x14ac:dyDescent="0.3">
      <c r="A14" s="27">
        <v>45219</v>
      </c>
      <c r="B14" s="28" t="s">
        <v>246</v>
      </c>
    </row>
    <row r="15" spans="1:11" ht="15.6" x14ac:dyDescent="0.3">
      <c r="A15" s="27">
        <v>45233</v>
      </c>
      <c r="B15" s="28" t="s">
        <v>246</v>
      </c>
    </row>
    <row r="16" spans="1:11" ht="15.6" x14ac:dyDescent="0.3">
      <c r="A16" s="27">
        <v>45245</v>
      </c>
      <c r="B16" s="28" t="s">
        <v>248</v>
      </c>
    </row>
    <row r="17" spans="1:11" ht="15.6" x14ac:dyDescent="0.3">
      <c r="A17" s="27">
        <v>45260</v>
      </c>
      <c r="B17" s="28" t="s">
        <v>247</v>
      </c>
    </row>
    <row r="18" spans="1:11" ht="15.6" x14ac:dyDescent="0.3">
      <c r="A18" s="27">
        <v>45275</v>
      </c>
      <c r="B18" s="28" t="s">
        <v>246</v>
      </c>
    </row>
    <row r="19" spans="1:11" ht="15.6" x14ac:dyDescent="0.3">
      <c r="A19" s="27">
        <v>45287</v>
      </c>
      <c r="B19" s="28" t="s">
        <v>248</v>
      </c>
    </row>
    <row r="20" spans="1:11" ht="15.6" x14ac:dyDescent="0.3">
      <c r="A20" s="27">
        <v>45303</v>
      </c>
      <c r="B20" s="28" t="s">
        <v>246</v>
      </c>
    </row>
    <row r="21" spans="1:11" ht="15.6" x14ac:dyDescent="0.3">
      <c r="A21" s="27">
        <v>45317</v>
      </c>
      <c r="B21" s="28" t="s">
        <v>246</v>
      </c>
    </row>
    <row r="22" spans="1:11" ht="15.6" x14ac:dyDescent="0.3">
      <c r="A22" s="27">
        <v>45331</v>
      </c>
      <c r="B22" s="28" t="s">
        <v>246</v>
      </c>
    </row>
    <row r="23" spans="1:11" ht="15.6" x14ac:dyDescent="0.3">
      <c r="A23" s="27">
        <v>45345</v>
      </c>
      <c r="B23" s="28" t="s">
        <v>246</v>
      </c>
    </row>
    <row r="24" spans="1:11" ht="15.6" x14ac:dyDescent="0.3">
      <c r="A24" s="27">
        <v>45359</v>
      </c>
      <c r="B24" s="28" t="s">
        <v>246</v>
      </c>
    </row>
    <row r="25" spans="1:11" ht="15.6" x14ac:dyDescent="0.3">
      <c r="A25" s="27">
        <v>45373</v>
      </c>
      <c r="B25" s="28" t="s">
        <v>246</v>
      </c>
    </row>
    <row r="26" spans="1:11" ht="15.6" x14ac:dyDescent="0.3">
      <c r="A26" s="27">
        <v>45387</v>
      </c>
      <c r="B26" s="28" t="s">
        <v>246</v>
      </c>
    </row>
    <row r="27" spans="1:11" ht="15.6" x14ac:dyDescent="0.3">
      <c r="A27" s="27">
        <v>45401</v>
      </c>
      <c r="B27" s="28" t="s">
        <v>246</v>
      </c>
    </row>
    <row r="28" spans="1:11" ht="15.6" x14ac:dyDescent="0.3">
      <c r="A28" s="27">
        <v>45415</v>
      </c>
      <c r="B28" s="28" t="s">
        <v>246</v>
      </c>
    </row>
    <row r="29" spans="1:11" ht="15.6" x14ac:dyDescent="0.3">
      <c r="A29" s="27">
        <v>45429</v>
      </c>
      <c r="B29" s="28" t="s">
        <v>246</v>
      </c>
    </row>
    <row r="30" spans="1:11" ht="15.6" x14ac:dyDescent="0.3">
      <c r="A30" s="27">
        <v>45443</v>
      </c>
      <c r="B30" s="28" t="s">
        <v>246</v>
      </c>
    </row>
    <row r="31" spans="1:11" ht="15.6" x14ac:dyDescent="0.3">
      <c r="A31" s="27">
        <v>45457</v>
      </c>
      <c r="B31" s="28" t="s">
        <v>246</v>
      </c>
      <c r="C31" s="20"/>
      <c r="D31" s="20"/>
      <c r="E31" s="20"/>
      <c r="F31" s="20"/>
      <c r="G31" s="20"/>
      <c r="H31" s="20"/>
      <c r="I31" s="20"/>
      <c r="J31" s="20"/>
      <c r="K31" s="20"/>
    </row>
    <row r="32" spans="1:11" ht="15.6" x14ac:dyDescent="0.3">
      <c r="A32" s="553" t="s">
        <v>249</v>
      </c>
      <c r="B32" s="554"/>
      <c r="C32" s="20"/>
      <c r="D32" s="20"/>
      <c r="E32" s="20"/>
      <c r="F32" s="20"/>
      <c r="G32" s="20"/>
      <c r="H32" s="20"/>
      <c r="I32" s="20"/>
      <c r="J32" s="20"/>
      <c r="K32" s="20"/>
    </row>
    <row r="33" spans="1:11" ht="15.6" x14ac:dyDescent="0.3">
      <c r="A33" s="50">
        <v>45471</v>
      </c>
      <c r="B33" s="51" t="s">
        <v>250</v>
      </c>
      <c r="C33" s="20"/>
      <c r="D33" s="20"/>
      <c r="E33" s="20"/>
      <c r="F33" s="20"/>
      <c r="G33" s="20"/>
      <c r="H33" s="20"/>
      <c r="I33" s="20"/>
      <c r="J33" s="20"/>
      <c r="K33" s="20"/>
    </row>
    <row r="34" spans="1:11" ht="15.6" x14ac:dyDescent="0.3">
      <c r="A34" s="50">
        <v>45488</v>
      </c>
      <c r="B34" s="51" t="s">
        <v>251</v>
      </c>
      <c r="C34" s="20"/>
      <c r="D34" s="20"/>
      <c r="E34" s="20"/>
      <c r="F34" s="20"/>
      <c r="G34" s="20"/>
      <c r="H34" s="20"/>
      <c r="I34" s="20"/>
      <c r="J34" s="20"/>
      <c r="K34" s="20"/>
    </row>
    <row r="35" spans="1:11" ht="29.25" customHeight="1" x14ac:dyDescent="0.3">
      <c r="A35" s="551" t="s">
        <v>252</v>
      </c>
      <c r="B35" s="552"/>
    </row>
  </sheetData>
  <mergeCells count="6">
    <mergeCell ref="A1:B1"/>
    <mergeCell ref="A2:B2"/>
    <mergeCell ref="A3:A4"/>
    <mergeCell ref="A6:B6"/>
    <mergeCell ref="A35:B35"/>
    <mergeCell ref="A32:B32"/>
  </mergeCells>
  <pageMargins left="0.7" right="0.7" top="0.75" bottom="0.75" header="0.3" footer="0.3"/>
  <pageSetup orientation="portrait" r:id="rId1"/>
  <headerFooter>
    <oddFooter>&amp;C&amp;P of &amp;N&amp;RDate 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39997558519241921"/>
  </sheetPr>
  <dimension ref="A1:L35"/>
  <sheetViews>
    <sheetView topLeftCell="B22" zoomScale="140" zoomScaleNormal="140" workbookViewId="0">
      <selection activeCell="B32" sqref="B32:C32"/>
    </sheetView>
  </sheetViews>
  <sheetFormatPr defaultRowHeight="14.4" x14ac:dyDescent="0.3"/>
  <cols>
    <col min="1" max="1" width="0" hidden="1" customWidth="1"/>
    <col min="2" max="2" width="29.6640625" customWidth="1"/>
    <col min="3" max="3" width="28.6640625" customWidth="1"/>
    <col min="4" max="5" width="9.109375" customWidth="1"/>
  </cols>
  <sheetData>
    <row r="1" spans="1:12" ht="50.1" customHeight="1" x14ac:dyDescent="0.45">
      <c r="B1" s="543" t="s">
        <v>238</v>
      </c>
      <c r="C1" s="544"/>
    </row>
    <row r="2" spans="1:12" ht="22.5" customHeight="1" x14ac:dyDescent="0.45">
      <c r="B2" s="545" t="s">
        <v>239</v>
      </c>
      <c r="C2" s="546"/>
      <c r="D2" s="19"/>
      <c r="E2" s="19"/>
      <c r="F2" s="19"/>
      <c r="G2" s="19"/>
      <c r="H2" s="19"/>
      <c r="I2" s="19"/>
      <c r="J2" s="19"/>
      <c r="K2" s="19"/>
      <c r="L2" s="19"/>
    </row>
    <row r="3" spans="1:12" ht="19.8" x14ac:dyDescent="0.4">
      <c r="B3" s="547" t="s">
        <v>240</v>
      </c>
      <c r="C3" s="25" t="s">
        <v>241</v>
      </c>
      <c r="D3" s="19"/>
      <c r="E3" s="19"/>
      <c r="F3" s="19"/>
      <c r="G3" s="19"/>
      <c r="H3" s="19"/>
      <c r="I3" s="19"/>
      <c r="J3" s="19"/>
      <c r="K3" s="19"/>
      <c r="L3" s="19"/>
    </row>
    <row r="4" spans="1:12" ht="19.8" x14ac:dyDescent="0.4">
      <c r="B4" s="548"/>
      <c r="C4" s="26" t="s">
        <v>242</v>
      </c>
      <c r="D4" s="19"/>
      <c r="E4" s="19"/>
      <c r="F4" s="19"/>
      <c r="G4" s="19"/>
      <c r="H4" s="19"/>
      <c r="I4" s="19"/>
      <c r="J4" s="19"/>
      <c r="K4" s="19"/>
      <c r="L4" s="19"/>
    </row>
    <row r="5" spans="1:12" ht="10.5" customHeight="1" x14ac:dyDescent="0.4">
      <c r="B5" s="21"/>
      <c r="C5" s="22"/>
      <c r="D5" s="19"/>
      <c r="E5" s="19"/>
      <c r="F5" s="19"/>
      <c r="G5" s="19"/>
      <c r="H5" s="19"/>
      <c r="I5" s="19"/>
      <c r="J5" s="19"/>
      <c r="K5" s="19"/>
      <c r="L5" s="19"/>
    </row>
    <row r="6" spans="1:12" ht="21.75" customHeight="1" x14ac:dyDescent="0.45">
      <c r="B6" s="549" t="s">
        <v>243</v>
      </c>
      <c r="C6" s="550"/>
      <c r="D6" s="30"/>
      <c r="E6" s="31"/>
      <c r="F6" s="19"/>
      <c r="G6" s="19"/>
      <c r="H6" s="19"/>
      <c r="I6" s="19"/>
      <c r="J6" s="19"/>
      <c r="K6" s="19"/>
      <c r="L6" s="19"/>
    </row>
    <row r="7" spans="1:12" ht="17.399999999999999" x14ac:dyDescent="0.3">
      <c r="B7" s="24" t="s">
        <v>124</v>
      </c>
      <c r="C7" s="29" t="s">
        <v>244</v>
      </c>
    </row>
    <row r="8" spans="1:12" ht="15.6" x14ac:dyDescent="0.3">
      <c r="A8" t="s">
        <v>245</v>
      </c>
      <c r="B8" s="27">
        <v>45492</v>
      </c>
      <c r="C8" s="28" t="s">
        <v>246</v>
      </c>
    </row>
    <row r="9" spans="1:12" ht="15.6" x14ac:dyDescent="0.3">
      <c r="B9" s="27">
        <f>EDATE('Prior PIMS Refresh'!A9,12) - 'Prior SY Master'!$N$2</f>
        <v>45513</v>
      </c>
      <c r="C9" s="28" t="s">
        <v>246</v>
      </c>
    </row>
    <row r="10" spans="1:12" ht="15.6" x14ac:dyDescent="0.3">
      <c r="B10" s="27">
        <f>EDATE('Prior PIMS Refresh'!A10,12) - 'Prior SY Master'!$N$2</f>
        <v>45527</v>
      </c>
      <c r="C10" s="28" t="s">
        <v>246</v>
      </c>
    </row>
    <row r="11" spans="1:12" ht="15.6" x14ac:dyDescent="0.3">
      <c r="B11" s="27">
        <f>EDATE('Prior PIMS Refresh'!A11,12) - 'Prior SY Master'!$N$2</f>
        <v>45541</v>
      </c>
      <c r="C11" s="28" t="s">
        <v>246</v>
      </c>
    </row>
    <row r="12" spans="1:12" ht="15.6" x14ac:dyDescent="0.3">
      <c r="B12" s="27">
        <f>EDATE('Prior PIMS Refresh'!A12,12) - 'Prior SY Master'!$N$2</f>
        <v>45554</v>
      </c>
      <c r="C12" s="28" t="s">
        <v>247</v>
      </c>
    </row>
    <row r="13" spans="1:12" ht="15.6" x14ac:dyDescent="0.3">
      <c r="A13" t="s">
        <v>245</v>
      </c>
      <c r="B13" s="27">
        <v>45562</v>
      </c>
      <c r="C13" s="28" t="s">
        <v>246</v>
      </c>
    </row>
    <row r="14" spans="1:12" ht="15.6" x14ac:dyDescent="0.3">
      <c r="B14" s="27">
        <f>EDATE('Prior PIMS Refresh'!A14,12) - 'Prior SY Master'!$N$2</f>
        <v>45583</v>
      </c>
      <c r="C14" s="28" t="s">
        <v>246</v>
      </c>
    </row>
    <row r="15" spans="1:12" ht="15.6" x14ac:dyDescent="0.3">
      <c r="B15" s="27">
        <f>EDATE('Prior PIMS Refresh'!A15,12) - 'Prior SY Master'!$N$2</f>
        <v>45597</v>
      </c>
      <c r="C15" s="28" t="s">
        <v>246</v>
      </c>
    </row>
    <row r="16" spans="1:12" ht="15.6" x14ac:dyDescent="0.3">
      <c r="B16" s="27">
        <f>EDATE('Prior PIMS Refresh'!A16,12) - 'Prior SY Master'!$N$2</f>
        <v>45609</v>
      </c>
      <c r="C16" s="28" t="s">
        <v>248</v>
      </c>
    </row>
    <row r="17" spans="1:12" ht="15.6" x14ac:dyDescent="0.3">
      <c r="A17" t="s">
        <v>245</v>
      </c>
      <c r="B17" s="27">
        <v>45618</v>
      </c>
      <c r="C17" s="28" t="s">
        <v>246</v>
      </c>
    </row>
    <row r="18" spans="1:12" ht="15.6" x14ac:dyDescent="0.3">
      <c r="B18" s="27">
        <f>EDATE('Prior PIMS Refresh'!A18,12) - 'Prior SY Master'!$N$2</f>
        <v>45639</v>
      </c>
      <c r="C18" s="28" t="s">
        <v>246</v>
      </c>
    </row>
    <row r="19" spans="1:12" ht="15.6" x14ac:dyDescent="0.3">
      <c r="A19" t="s">
        <v>245</v>
      </c>
      <c r="B19" s="27">
        <v>45645</v>
      </c>
      <c r="C19" s="28" t="s">
        <v>247</v>
      </c>
    </row>
    <row r="20" spans="1:12" ht="15.6" x14ac:dyDescent="0.3">
      <c r="B20" s="27">
        <f>EDATE('Prior PIMS Refresh'!A20,12) - 'Prior SY Master'!$N$2</f>
        <v>45667</v>
      </c>
      <c r="C20" s="28" t="s">
        <v>246</v>
      </c>
    </row>
    <row r="21" spans="1:12" ht="15.6" x14ac:dyDescent="0.3">
      <c r="B21" s="27">
        <f>EDATE('Prior PIMS Refresh'!A21,12) - 'Prior SY Master'!$N$2</f>
        <v>45681</v>
      </c>
      <c r="C21" s="28" t="s">
        <v>246</v>
      </c>
    </row>
    <row r="22" spans="1:12" ht="15.6" x14ac:dyDescent="0.3">
      <c r="B22" s="27">
        <f>EDATE('Prior PIMS Refresh'!A22,12) - 'Prior SY Master'!$N$2</f>
        <v>45695</v>
      </c>
      <c r="C22" s="28" t="s">
        <v>246</v>
      </c>
    </row>
    <row r="23" spans="1:12" ht="15.6" x14ac:dyDescent="0.3">
      <c r="B23" s="27">
        <f>EDATE('Prior PIMS Refresh'!A23,12) - 'Prior SY Master'!$N$2</f>
        <v>45709</v>
      </c>
      <c r="C23" s="28" t="s">
        <v>246</v>
      </c>
    </row>
    <row r="24" spans="1:12" ht="15.6" x14ac:dyDescent="0.3">
      <c r="A24" t="s">
        <v>245</v>
      </c>
      <c r="B24" s="27">
        <v>45716</v>
      </c>
      <c r="C24" s="28" t="s">
        <v>246</v>
      </c>
    </row>
    <row r="25" spans="1:12" ht="15.6" x14ac:dyDescent="0.3">
      <c r="B25" s="27">
        <f>EDATE('Prior PIMS Refresh'!A25,12) - 'Prior SY Master'!$N$3</f>
        <v>45737</v>
      </c>
      <c r="C25" s="28" t="s">
        <v>246</v>
      </c>
    </row>
    <row r="26" spans="1:12" ht="15.6" x14ac:dyDescent="0.3">
      <c r="B26" s="27">
        <f>EDATE('Prior PIMS Refresh'!A26,12) - 'Prior SY Master'!$N$3</f>
        <v>45751</v>
      </c>
      <c r="C26" s="28" t="s">
        <v>246</v>
      </c>
    </row>
    <row r="27" spans="1:12" ht="15.6" x14ac:dyDescent="0.3">
      <c r="B27" s="27">
        <f>EDATE('Prior PIMS Refresh'!A27,12) - 'Prior SY Master'!$N$3</f>
        <v>45765</v>
      </c>
      <c r="C27" s="28" t="s">
        <v>246</v>
      </c>
    </row>
    <row r="28" spans="1:12" ht="15.6" x14ac:dyDescent="0.3">
      <c r="B28" s="27">
        <f>EDATE('Prior PIMS Refresh'!A28,12) - 'Prior SY Master'!$N$3</f>
        <v>45779</v>
      </c>
      <c r="C28" s="28" t="s">
        <v>246</v>
      </c>
    </row>
    <row r="29" spans="1:12" ht="15.6" x14ac:dyDescent="0.3">
      <c r="B29" s="27">
        <f>EDATE('Prior PIMS Refresh'!A29,12) - 'Prior SY Master'!$N$3</f>
        <v>45793</v>
      </c>
      <c r="C29" s="28" t="s">
        <v>246</v>
      </c>
    </row>
    <row r="30" spans="1:12" ht="15.6" x14ac:dyDescent="0.3">
      <c r="B30" s="27">
        <f>EDATE('Prior PIMS Refresh'!A30,12) - 'Prior SY Master'!$N$3</f>
        <v>45807</v>
      </c>
      <c r="C30" s="28" t="s">
        <v>246</v>
      </c>
    </row>
    <row r="31" spans="1:12" ht="15.6" x14ac:dyDescent="0.3">
      <c r="B31" s="27">
        <f>EDATE('Prior PIMS Refresh'!A31,12) - 'Prior SY Master'!$N$3</f>
        <v>45821</v>
      </c>
      <c r="C31" s="28" t="s">
        <v>246</v>
      </c>
      <c r="D31" s="20"/>
      <c r="E31" s="20"/>
      <c r="F31" s="20"/>
      <c r="G31" s="20"/>
      <c r="H31" s="20"/>
      <c r="I31" s="20"/>
      <c r="J31" s="20"/>
      <c r="K31" s="20"/>
      <c r="L31" s="20"/>
    </row>
    <row r="32" spans="1:12" ht="15.6" x14ac:dyDescent="0.3">
      <c r="B32" s="553" t="s">
        <v>249</v>
      </c>
      <c r="C32" s="554"/>
      <c r="D32" s="20"/>
      <c r="E32" s="20"/>
      <c r="F32" s="20"/>
      <c r="G32" s="20"/>
      <c r="H32" s="20"/>
      <c r="I32" s="20"/>
      <c r="J32" s="20"/>
      <c r="K32" s="20"/>
      <c r="L32" s="20"/>
    </row>
    <row r="33" spans="2:12" ht="15.6" x14ac:dyDescent="0.3">
      <c r="B33" s="50">
        <v>45839</v>
      </c>
      <c r="C33" s="51" t="s">
        <v>250</v>
      </c>
      <c r="D33" s="20"/>
      <c r="E33" s="20"/>
      <c r="F33" s="20"/>
      <c r="G33" s="20"/>
      <c r="H33" s="20"/>
      <c r="I33" s="20"/>
      <c r="J33" s="20"/>
      <c r="K33" s="20"/>
      <c r="L33" s="20"/>
    </row>
    <row r="34" spans="2:12" ht="15.6" x14ac:dyDescent="0.3">
      <c r="B34" s="50">
        <f>EDATE('Prior PIMS Refresh'!A34,12) - 'Prior SY Master'!$N$3</f>
        <v>45852</v>
      </c>
      <c r="C34" s="51" t="s">
        <v>251</v>
      </c>
      <c r="D34" s="20"/>
      <c r="E34" s="20"/>
      <c r="F34" s="20"/>
      <c r="G34" s="20"/>
      <c r="H34" s="20"/>
      <c r="I34" s="20"/>
      <c r="J34" s="20"/>
      <c r="K34" s="20"/>
      <c r="L34" s="20"/>
    </row>
    <row r="35" spans="2:12" ht="29.25" customHeight="1" x14ac:dyDescent="0.3">
      <c r="B35" s="551" t="s">
        <v>252</v>
      </c>
      <c r="C35" s="552"/>
    </row>
  </sheetData>
  <mergeCells count="6">
    <mergeCell ref="B1:C1"/>
    <mergeCell ref="B35:C35"/>
    <mergeCell ref="B3:B4"/>
    <mergeCell ref="B6:C6"/>
    <mergeCell ref="B2:C2"/>
    <mergeCell ref="B32:C32"/>
  </mergeCells>
  <phoneticPr fontId="32" type="noConversion"/>
  <pageMargins left="0.7" right="0.7" top="0.75" bottom="0.75" header="0.3" footer="0.3"/>
  <pageSetup orientation="portrait" r:id="rId1"/>
  <headerFooter>
    <oddFooter>&amp;C&amp;P of &amp;N&amp;RDate Printed: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73"/>
  <sheetViews>
    <sheetView topLeftCell="L1" zoomScale="70" zoomScaleNormal="70" workbookViewId="0">
      <pane ySplit="3" topLeftCell="A4" activePane="bottomLeft" state="frozen"/>
      <selection pane="bottomLeft" activeCell="F2" sqref="F2"/>
    </sheetView>
  </sheetViews>
  <sheetFormatPr defaultColWidth="27.109375" defaultRowHeight="14.4" x14ac:dyDescent="0.3"/>
  <cols>
    <col min="1" max="1" width="25.6640625" bestFit="1" customWidth="1"/>
    <col min="2" max="2" width="30.6640625" customWidth="1"/>
    <col min="3" max="3" width="37.33203125" bestFit="1" customWidth="1"/>
    <col min="4" max="4" width="22.6640625" style="31" bestFit="1" customWidth="1"/>
    <col min="5" max="5" width="22.6640625" style="31" customWidth="1"/>
    <col min="6" max="6" width="32" customWidth="1"/>
    <col min="7" max="7" width="23.44140625" customWidth="1"/>
    <col min="8" max="8" width="33" customWidth="1"/>
    <col min="9" max="9" width="21.6640625" style="258" customWidth="1"/>
    <col min="10" max="10" width="22.5546875" style="258" customWidth="1"/>
    <col min="11" max="11" width="15.6640625" style="258" bestFit="1" customWidth="1"/>
    <col min="12" max="12" width="27" style="258" bestFit="1" customWidth="1"/>
    <col min="13" max="13" width="27.109375" style="250"/>
  </cols>
  <sheetData>
    <row r="1" spans="1:13" ht="31.2" x14ac:dyDescent="0.3">
      <c r="A1" s="555" t="s">
        <v>498</v>
      </c>
      <c r="B1" s="556"/>
      <c r="C1" s="556"/>
      <c r="D1" s="556"/>
      <c r="E1" s="556"/>
      <c r="F1" s="556"/>
      <c r="G1" s="556"/>
      <c r="H1" s="556"/>
      <c r="I1" s="556"/>
      <c r="J1" s="556"/>
      <c r="K1" s="556"/>
      <c r="L1" s="556"/>
      <c r="M1" s="557"/>
    </row>
    <row r="2" spans="1:13" s="99" customFormat="1" ht="46.95" customHeight="1" x14ac:dyDescent="0.3">
      <c r="A2" s="558" t="s">
        <v>6</v>
      </c>
      <c r="B2" s="559"/>
      <c r="C2" s="234" t="s">
        <v>7</v>
      </c>
      <c r="D2" s="561" t="s">
        <v>254</v>
      </c>
      <c r="E2" s="561"/>
      <c r="F2" s="235" t="s">
        <v>488</v>
      </c>
      <c r="G2" s="236" t="s">
        <v>255</v>
      </c>
      <c r="H2" s="237" t="s">
        <v>256</v>
      </c>
      <c r="I2" s="251" t="s">
        <v>257</v>
      </c>
      <c r="J2" s="252" t="s">
        <v>258</v>
      </c>
      <c r="K2" s="560" t="s">
        <v>259</v>
      </c>
      <c r="L2" s="560"/>
      <c r="M2" s="241"/>
    </row>
    <row r="3" spans="1:13" ht="54.6" thickBot="1" x14ac:dyDescent="0.35">
      <c r="A3" s="193" t="s">
        <v>260</v>
      </c>
      <c r="B3" s="98" t="s">
        <v>22</v>
      </c>
      <c r="C3" s="98" t="s">
        <v>23</v>
      </c>
      <c r="D3" s="98" t="s">
        <v>24</v>
      </c>
      <c r="E3" s="98" t="s">
        <v>25</v>
      </c>
      <c r="F3" s="98" t="s">
        <v>26</v>
      </c>
      <c r="G3" s="98" t="s">
        <v>27</v>
      </c>
      <c r="H3" s="98" t="s">
        <v>28</v>
      </c>
      <c r="I3" s="253" t="s">
        <v>261</v>
      </c>
      <c r="J3" s="253" t="s">
        <v>262</v>
      </c>
      <c r="K3" s="253" t="s">
        <v>263</v>
      </c>
      <c r="L3" s="254" t="s">
        <v>32</v>
      </c>
      <c r="M3" s="242" t="s">
        <v>33</v>
      </c>
    </row>
    <row r="4" spans="1:13" ht="94.2" thickTop="1" x14ac:dyDescent="0.3">
      <c r="A4" s="194" t="str">
        <f>'PIMS Calendar'!A12</f>
        <v xml:space="preserve">Collection 5 </v>
      </c>
      <c r="B4" s="121" t="str">
        <f>'PIMS Calendar'!D12</f>
        <v>C5 Child Acct EOY 2023-24</v>
      </c>
      <c r="C4" s="121" t="str">
        <f>'PIMS Calendar'!E12</f>
        <v>Child Accounting End-of-Year Collection</v>
      </c>
      <c r="D4" s="122">
        <f>'PIMS Calendar'!F12</f>
        <v>2023</v>
      </c>
      <c r="E4" s="122">
        <f>'PIMS Calendar'!G12</f>
        <v>2024</v>
      </c>
      <c r="F4" s="121" t="str">
        <f>'PIMS Calendar'!H12</f>
        <v>Student Calendar Fact
School Calendar</v>
      </c>
      <c r="G4" s="121" t="str">
        <f>'PIMS Calendar'!I12</f>
        <v>Required</v>
      </c>
      <c r="H4" s="121" t="str">
        <f>'PIMS Calendar'!J12</f>
        <v>The due date for child accounting is 8-1. Section 2552.1 of the School Code allows for data to be submitted without penalty up to 30 days after the due date, until 8/31.</v>
      </c>
      <c r="I4" s="123">
        <f>'PIMS Calendar'!K12</f>
        <v>45453</v>
      </c>
      <c r="J4" s="123">
        <f>'PIMS Calendar'!L12</f>
        <v>45535</v>
      </c>
      <c r="K4" s="123" t="str">
        <f>'PIMS Calendar'!M12</f>
        <v>N/A</v>
      </c>
      <c r="L4" s="123" t="str">
        <f>'PIMS Calendar'!N12</f>
        <v>9/1 to 10/25</v>
      </c>
      <c r="M4" s="243" t="str">
        <f>'PIMS Calendar'!O12</f>
        <v>Due immediately after submission. Updated ACS due after validated revision (upload or delete).</v>
      </c>
    </row>
    <row r="5" spans="1:13" ht="15.6" x14ac:dyDescent="0.3">
      <c r="A5" s="195" t="str">
        <f>'PIMS Calendar'!A13</f>
        <v xml:space="preserve">Collection 5 </v>
      </c>
      <c r="B5" s="124" t="str">
        <f>'PIMS Calendar'!D13</f>
        <v>C5 Title 1 Student 2023-24</v>
      </c>
      <c r="C5" s="124" t="str">
        <f>'PIMS Calendar'!E13</f>
        <v xml:space="preserve">Title I Student Participation </v>
      </c>
      <c r="D5" s="125">
        <f>'PIMS Calendar'!F13</f>
        <v>2023</v>
      </c>
      <c r="E5" s="125">
        <f>'PIMS Calendar'!G13</f>
        <v>2024</v>
      </c>
      <c r="F5" s="124" t="str">
        <f>'PIMS Calendar'!H13</f>
        <v>District Fact</v>
      </c>
      <c r="G5" s="124" t="str">
        <f>'PIMS Calendar'!I13</f>
        <v>Required</v>
      </c>
      <c r="H5" s="124" t="str">
        <f>'PIMS Calendar'!J13</f>
        <v>-</v>
      </c>
      <c r="I5" s="126">
        <f>'PIMS Calendar'!K13</f>
        <v>45453</v>
      </c>
      <c r="J5" s="126">
        <f>'PIMS Calendar'!L13</f>
        <v>45534</v>
      </c>
      <c r="K5" s="126" t="str">
        <f>'PIMS Calendar'!M13</f>
        <v>N/A</v>
      </c>
      <c r="L5" s="126" t="str">
        <f>'PIMS Calendar'!N13</f>
        <v>9/2 to 10/27</v>
      </c>
      <c r="M5" s="244" t="str">
        <f>'PIMS Calendar'!O13</f>
        <v>N/A</v>
      </c>
    </row>
    <row r="6" spans="1:13" ht="62.4" x14ac:dyDescent="0.3">
      <c r="A6" s="195" t="str">
        <f>'PIMS Calendar'!A14</f>
        <v xml:space="preserve">Collection 5 </v>
      </c>
      <c r="B6" s="124" t="str">
        <f>'PIMS Calendar'!D14</f>
        <v>C5 Athletic Opp 2023-24</v>
      </c>
      <c r="C6" s="124" t="str">
        <f>'PIMS Calendar'!E14</f>
        <v xml:space="preserve">Interscholastic Athletic Opportunities </v>
      </c>
      <c r="D6" s="125">
        <f>'PIMS Calendar'!F14</f>
        <v>2023</v>
      </c>
      <c r="E6" s="125">
        <f>'PIMS Calendar'!G14</f>
        <v>2024</v>
      </c>
      <c r="F6" s="124" t="str">
        <f>'PIMS Calendar'!H14</f>
        <v>Location Fact</v>
      </c>
      <c r="G6" s="124" t="str">
        <f>'PIMS Calendar'!I14</f>
        <v>Required</v>
      </c>
      <c r="H6" s="124" t="str">
        <f>'PIMS Calendar'!J14</f>
        <v xml:space="preserve">For schools in School Districts, Charter Schools, and Comprehensive CTCs with any  grade 7-12 </v>
      </c>
      <c r="I6" s="126">
        <f>'PIMS Calendar'!K14</f>
        <v>45456</v>
      </c>
      <c r="J6" s="126">
        <f>'PIMS Calendar'!L14</f>
        <v>45534</v>
      </c>
      <c r="K6" s="126" t="str">
        <f>'PIMS Calendar'!M14</f>
        <v>N/A</v>
      </c>
      <c r="L6" s="126" t="str">
        <f>'PIMS Calendar'!N14</f>
        <v>9/2 to 10/27</v>
      </c>
      <c r="M6" s="244" t="str">
        <f>'PIMS Calendar'!O14</f>
        <v>Due within 7 days of data upload or no later than 11/15</v>
      </c>
    </row>
    <row r="7" spans="1:13" ht="31.2" x14ac:dyDescent="0.3">
      <c r="A7" s="195" t="str">
        <f>'PIMS Calendar'!A15</f>
        <v xml:space="preserve">Collection 5 </v>
      </c>
      <c r="B7" s="124" t="str">
        <f>'PIMS Calendar'!D15</f>
        <v>C5 Title 3 Prof Dev Act 2023-24</v>
      </c>
      <c r="C7" s="124" t="str">
        <f>'PIMS Calendar'!E15</f>
        <v>Title III Professional Development
    Activities</v>
      </c>
      <c r="D7" s="125">
        <f>'PIMS Calendar'!F15</f>
        <v>2023</v>
      </c>
      <c r="E7" s="125">
        <f>'PIMS Calendar'!G15</f>
        <v>2024</v>
      </c>
      <c r="F7" s="124" t="str">
        <f>'PIMS Calendar'!H15</f>
        <v>District Fact</v>
      </c>
      <c r="G7" s="124" t="str">
        <f>'PIMS Calendar'!I15</f>
        <v>Required</v>
      </c>
      <c r="H7" s="124" t="str">
        <f>'PIMS Calendar'!J15</f>
        <v>For reporting SY Title III subgrantees</v>
      </c>
      <c r="I7" s="126">
        <f>'PIMS Calendar'!K15</f>
        <v>45456</v>
      </c>
      <c r="J7" s="126">
        <f>'PIMS Calendar'!L15</f>
        <v>45533</v>
      </c>
      <c r="K7" s="126" t="str">
        <f>'PIMS Calendar'!M15</f>
        <v>N/A</v>
      </c>
      <c r="L7" s="126" t="str">
        <f>'PIMS Calendar'!N15</f>
        <v>9/1 to 10/27</v>
      </c>
      <c r="M7" s="244" t="str">
        <f>'PIMS Calendar'!O15</f>
        <v>N/A</v>
      </c>
    </row>
    <row r="8" spans="1:13" ht="46.8" x14ac:dyDescent="0.3">
      <c r="A8" s="195" t="str">
        <f>'PIMS Calendar'!A16</f>
        <v>Collection 5</v>
      </c>
      <c r="B8" s="124" t="str">
        <f>'PIMS Calendar'!D16</f>
        <v>C5 Home Ed/Private Tutoring 
2023-24</v>
      </c>
      <c r="C8" s="124" t="str">
        <f>'PIMS Calendar'!E16</f>
        <v>Students Home Schooled or Privately
    Tutored during the prior school year</v>
      </c>
      <c r="D8" s="125">
        <f>'PIMS Calendar'!F16</f>
        <v>2023</v>
      </c>
      <c r="E8" s="125">
        <f>'PIMS Calendar'!G16</f>
        <v>2024</v>
      </c>
      <c r="F8" s="124" t="str">
        <f>'PIMS Calendar'!H16</f>
        <v>District Fact</v>
      </c>
      <c r="G8" s="124" t="str">
        <f>'PIMS Calendar'!I16</f>
        <v>Required</v>
      </c>
      <c r="H8" s="124" t="str">
        <f>'PIMS Calendar'!J16</f>
        <v>For all School Districts; ACS submitted through the FRCPP</v>
      </c>
      <c r="I8" s="126">
        <f>'PIMS Calendar'!K16</f>
        <v>45456</v>
      </c>
      <c r="J8" s="126">
        <f>'PIMS Calendar'!L16</f>
        <v>45534</v>
      </c>
      <c r="K8" s="126" t="str">
        <f>'PIMS Calendar'!M16</f>
        <v>N/A</v>
      </c>
      <c r="L8" s="126" t="str">
        <f>'PIMS Calendar'!N16</f>
        <v>9/2 to 10/27</v>
      </c>
      <c r="M8" s="244" t="str">
        <f>'PIMS Calendar'!O16</f>
        <v>Due within 7 days of data upload or no later than 11/15</v>
      </c>
    </row>
    <row r="9" spans="1:13" ht="93.6" x14ac:dyDescent="0.3">
      <c r="A9" s="196" t="str">
        <f>'Internal Snapshots'!A5</f>
        <v>Collection 6</v>
      </c>
      <c r="B9" s="127" t="str">
        <f>'Internal Snapshots'!D5</f>
        <v>C6 Staff Updates 2024-25
C6 Student Updates 2024-25</v>
      </c>
      <c r="C9" s="127" t="str">
        <f>'Internal Snapshots'!E5</f>
        <v>PVAAS Staff Account Creation,
    Termination, Movement within 
    LEA, and Update Staff Email 
    Addresses
PVAAS Student Enrollment 1</v>
      </c>
      <c r="D9" s="128">
        <f>'Internal Snapshots'!F5</f>
        <v>2024</v>
      </c>
      <c r="E9" s="128">
        <f>'Internal Snapshots'!G5</f>
        <v>2025</v>
      </c>
      <c r="F9" s="127" t="str">
        <f>'Internal Snapshots'!H5</f>
        <v>Data Pull (Staff)
Data Pull (Student, School Enrollment, Programs Fact)</v>
      </c>
      <c r="G9" s="127" t="str">
        <f>'Internal Snapshots'!I5</f>
        <v>Required K-12</v>
      </c>
      <c r="H9" s="127" t="str">
        <f>'Internal Snapshots'!J5</f>
        <v>Must be updated by 12:00 pm on the snapshot run date to be included in the data pull</v>
      </c>
      <c r="I9" s="129" t="str">
        <f>'Internal Snapshots'!K5</f>
        <v>N/A</v>
      </c>
      <c r="J9" s="129">
        <f>'Internal Snapshots'!L5</f>
        <v>45544</v>
      </c>
      <c r="K9" s="129" t="s">
        <v>141</v>
      </c>
      <c r="L9" s="129" t="s">
        <v>141</v>
      </c>
      <c r="M9" s="197" t="str">
        <f>'Internal Snapshots'!N5</f>
        <v>N/A</v>
      </c>
    </row>
    <row r="10" spans="1:13" ht="60" customHeight="1" x14ac:dyDescent="0.3">
      <c r="A10" s="196" t="str">
        <f>'Internal Snapshots'!A6</f>
        <v>Collection 6</v>
      </c>
      <c r="B10" s="127" t="str">
        <f>'Internal Snapshots'!D6</f>
        <v>C6 Student Updates 2024-25</v>
      </c>
      <c r="C10" s="127" t="str">
        <f>'Internal Snapshots'!E6</f>
        <v>Winter Keystone Precodes</v>
      </c>
      <c r="D10" s="128">
        <f>'Internal Snapshots'!F6</f>
        <v>2024</v>
      </c>
      <c r="E10" s="128">
        <f>'Internal Snapshots'!G6</f>
        <v>2025</v>
      </c>
      <c r="F10" s="127" t="str">
        <f>'Internal Snapshots'!H6</f>
        <v>Internal Snapshot (Student, School Enrollment, Programs Fact)</v>
      </c>
      <c r="G10" s="127" t="str">
        <f>'Internal Snapshots'!I6</f>
        <v>Required (denoted in Field No. 214)</v>
      </c>
      <c r="H10" s="127" t="str">
        <f>'Internal Snapshots'!J6</f>
        <v>Must be updated by 12:00 pm on 10-3-2024 to be included in the Internal snapshot</v>
      </c>
      <c r="I10" s="129">
        <f>'Internal Snapshots'!K6</f>
        <v>45569</v>
      </c>
      <c r="J10" s="129">
        <f>'Internal Snapshots'!L6</f>
        <v>45569</v>
      </c>
      <c r="K10" s="129" t="s">
        <v>141</v>
      </c>
      <c r="L10" s="129" t="s">
        <v>141</v>
      </c>
      <c r="M10" s="197">
        <f>'Internal Snapshots'!N6</f>
        <v>45573</v>
      </c>
    </row>
    <row r="11" spans="1:13" ht="135" customHeight="1" x14ac:dyDescent="0.3">
      <c r="A11" s="198" t="str">
        <f>'Internal Snapshots'!A7</f>
        <v>Collection 6</v>
      </c>
      <c r="B11" s="127" t="str">
        <f>'Internal Snapshots'!D7</f>
        <v>C6 Staff Updates 2024-25
C6 Student Updates 2024-25</v>
      </c>
      <c r="C11" s="114" t="str">
        <f>'Internal Snapshots'!E7</f>
        <v>PVAAS Staff Account Creation,
    Termination, Movement within 
    LEA, and Update Staff Email 
    Addresses
PVAAS Student Enrollment 2</v>
      </c>
      <c r="D11" s="115">
        <f>'Internal Snapshots'!F7</f>
        <v>2024</v>
      </c>
      <c r="E11" s="115">
        <f>'Internal Snapshots'!G7</f>
        <v>2025</v>
      </c>
      <c r="F11" s="114" t="str">
        <f>'Internal Snapshots'!H7</f>
        <v>Data Pull (Staff)
Data Pull (Student, School Enrollment, Programs Fact)</v>
      </c>
      <c r="G11" s="114" t="str">
        <f>'Internal Snapshots'!I7</f>
        <v>Required K-12</v>
      </c>
      <c r="H11" s="114" t="str">
        <f>'Internal Snapshots'!J7</f>
        <v>Must be updated by 12:00 pm on the snapshot run date to be included in the data pull</v>
      </c>
      <c r="I11" s="116" t="str">
        <f>'Internal Snapshots'!K7</f>
        <v>N/A</v>
      </c>
      <c r="J11" s="116">
        <f>'Internal Snapshots'!L7</f>
        <v>45569</v>
      </c>
      <c r="K11" s="116" t="s">
        <v>141</v>
      </c>
      <c r="L11" s="116" t="s">
        <v>141</v>
      </c>
      <c r="M11" s="203" t="str">
        <f>'Internal Snapshots'!N7</f>
        <v>N/A</v>
      </c>
    </row>
    <row r="12" spans="1:13" ht="140.4" x14ac:dyDescent="0.3">
      <c r="A12" s="201" t="str">
        <f>'PIMS Calendar'!A37</f>
        <v>Collection 6</v>
      </c>
      <c r="B12" s="111" t="str">
        <f>'PIMS Calendar'!D37</f>
        <v>C6 Teacher Student Linkages</v>
      </c>
      <c r="C12" s="111" t="str">
        <f>'PIMS Calendar'!E37</f>
        <v>Teacher Student Linkages</v>
      </c>
      <c r="D12" s="112">
        <f>'PIMS Calendar'!F37</f>
        <v>2024</v>
      </c>
      <c r="E12" s="112">
        <f>'PIMS Calendar'!G37</f>
        <v>2025</v>
      </c>
      <c r="F12" s="111" t="str">
        <f>'PIMS Calendar'!H37</f>
        <v>Staff Student Subtest Template for Teacher-Student Linkages</v>
      </c>
      <c r="G12" s="111" t="str">
        <f>'PIMS Calendar'!I37</f>
        <v>Updates</v>
      </c>
      <c r="H12" s="111" t="str">
        <f>'PIMS Calendar'!J37</f>
        <v>Data Pull 1 is scheduled for 10/4/2024 - Updates must be in by noon on 10/3/2024 to be included in Data Pull 1.
Data Pull 2 is scheduled for 1/10/2025 - Updates must be in by close of business on 1/10/2025 to be included in Data Pull 2.</v>
      </c>
      <c r="I12" s="113" t="str">
        <f>'PIMS Calendar'!K37</f>
        <v>Open Through 10/3/2024</v>
      </c>
      <c r="J12" s="398">
        <f>'PIMS Calendar'!L37</f>
        <v>45569</v>
      </c>
      <c r="K12" s="113" t="str">
        <f>'PIMS Calendar'!M37</f>
        <v>-</v>
      </c>
      <c r="L12" s="113" t="str">
        <f>'PIMS Calendar'!N37</f>
        <v>Updates Through 1/10/2025</v>
      </c>
      <c r="M12" s="211" t="str">
        <f>'PIMS Calendar'!O37</f>
        <v>N/A</v>
      </c>
    </row>
    <row r="13" spans="1:13" ht="31.2" x14ac:dyDescent="0.3">
      <c r="A13" s="199" t="str">
        <f>'PIMS Calendar'!A17</f>
        <v>Collection 1</v>
      </c>
      <c r="B13" s="131" t="str">
        <f>'PIMS Calendar'!D17</f>
        <v>C1  Grad Drop Cohort 2023-24</v>
      </c>
      <c r="C13" s="131" t="str">
        <f>'PIMS Calendar'!E17</f>
        <v>Graduate and Dropout Counts, and
    Cohort Graduation Rates</v>
      </c>
      <c r="D13" s="132">
        <f>'PIMS Calendar'!F17</f>
        <v>2023</v>
      </c>
      <c r="E13" s="132">
        <f>'PIMS Calendar'!G17</f>
        <v>2024</v>
      </c>
      <c r="F13" s="131" t="str">
        <f>'PIMS Calendar'!H17</f>
        <v>Student
School Enrollment</v>
      </c>
      <c r="G13" s="131" t="str">
        <f>'PIMS Calendar'!I17</f>
        <v>Updates</v>
      </c>
      <c r="H13" s="131"/>
      <c r="I13" s="133">
        <f>'PIMS Calendar'!K17</f>
        <v>45565</v>
      </c>
      <c r="J13" s="133">
        <f>'PIMS Calendar'!L17</f>
        <v>45576</v>
      </c>
      <c r="K13" s="133" t="str">
        <f>'PIMS Calendar'!M17</f>
        <v>N/A</v>
      </c>
      <c r="L13" s="133" t="str">
        <f>'PIMS Calendar'!N17</f>
        <v>10/17 to 10/30</v>
      </c>
      <c r="M13" s="200" t="str">
        <f>'PIMS Calendar'!O17</f>
        <v>11/15 (Grad/Drop)
1/30 (Cohort)</v>
      </c>
    </row>
    <row r="14" spans="1:13" ht="60" customHeight="1" x14ac:dyDescent="0.3">
      <c r="A14" s="199" t="str">
        <f>'PIMS Calendar'!A18</f>
        <v>Collection 1</v>
      </c>
      <c r="B14" s="131" t="str">
        <f>'PIMS Calendar'!D18</f>
        <v>C1 SPEC ED ACT 16 2023-24</v>
      </c>
      <c r="C14" s="131" t="str">
        <f>'PIMS Calendar'!E18</f>
        <v>Special Education Act 16 -- Services cost
    per student</v>
      </c>
      <c r="D14" s="132">
        <f>'PIMS Calendar'!F18</f>
        <v>2023</v>
      </c>
      <c r="E14" s="132">
        <f>'PIMS Calendar'!G18</f>
        <v>2024</v>
      </c>
      <c r="F14" s="131" t="str">
        <f>'PIMS Calendar'!H18</f>
        <v>Student Fact
Student</v>
      </c>
      <c r="G14" s="131" t="str">
        <f>'PIMS Calendar'!I18</f>
        <v>Required
Updates</v>
      </c>
      <c r="H14" s="131" t="str">
        <f>'PIMS Calendar'!J18</f>
        <v>District of Residence and Charter Schools submit for all special education students being educated at district or off site</v>
      </c>
      <c r="I14" s="133">
        <f>'PIMS Calendar'!K18</f>
        <v>45566</v>
      </c>
      <c r="J14" s="133">
        <f>'PIMS Calendar'!L18</f>
        <v>45576</v>
      </c>
      <c r="K14" s="133" t="str">
        <f>'PIMS Calendar'!M18</f>
        <v>N/A</v>
      </c>
      <c r="L14" s="133" t="str">
        <f>'PIMS Calendar'!N18</f>
        <v>10/17 to 10/30</v>
      </c>
      <c r="M14" s="200" t="str">
        <f>'PIMS Calendar'!O18</f>
        <v>N/A</v>
      </c>
    </row>
    <row r="15" spans="1:13" ht="93.6" x14ac:dyDescent="0.3">
      <c r="A15" s="199" t="str">
        <f>'PIMS Calendar'!A19</f>
        <v>Collection 1</v>
      </c>
      <c r="B15" s="131" t="str">
        <f>'PIMS Calendar'!D19</f>
        <v>C1 OCT Student 2024-25</v>
      </c>
      <c r="C15" s="131" t="str">
        <f>'PIMS Calendar'!E19</f>
        <v xml:space="preserve">Student (October 1)
Programs
</v>
      </c>
      <c r="D15" s="132">
        <f>'PIMS Calendar'!F19</f>
        <v>2024</v>
      </c>
      <c r="E15" s="132">
        <f>'PIMS Calendar'!G19</f>
        <v>2025</v>
      </c>
      <c r="F15" s="131" t="str">
        <f>'PIMS Calendar'!H19</f>
        <v>Student
Student Snapshot (10/1)
School Enrollment
Programs Fact</v>
      </c>
      <c r="G15" s="131" t="str">
        <f>'PIMS Calendar'!I19</f>
        <v>Required
Required</v>
      </c>
      <c r="H15" s="131" t="str">
        <f>'PIMS Calendar'!J19</f>
        <v>One Student Template can be submitted for multiple Data Sets
For all schools with any of the tracked programs</v>
      </c>
      <c r="I15" s="133">
        <f>'PIMS Calendar'!K19</f>
        <v>45566</v>
      </c>
      <c r="J15" s="133">
        <f>'PIMS Calendar'!L19</f>
        <v>45576</v>
      </c>
      <c r="K15" s="133" t="str">
        <f>'PIMS Calendar'!M19</f>
        <v>N/A</v>
      </c>
      <c r="L15" s="133" t="str">
        <f>'PIMS Calendar'!N19</f>
        <v>10/17 to 10/30</v>
      </c>
      <c r="M15" s="200">
        <f>'PIMS Calendar'!O19</f>
        <v>45611</v>
      </c>
    </row>
    <row r="16" spans="1:13" ht="93.6" x14ac:dyDescent="0.3">
      <c r="A16" s="408" t="str">
        <f>'PIMS Calendar'!A20</f>
        <v>Collection 1</v>
      </c>
      <c r="B16" s="409" t="str">
        <f>'PIMS Calendar'!D20</f>
        <v>C1 OCT Student 2024-25 (Child Accounting)</v>
      </c>
      <c r="C16" s="409" t="str">
        <f>'PIMS Calendar'!E20</f>
        <v>Child Accounting SD &amp; CS (kindergarten
    starting age)</v>
      </c>
      <c r="D16" s="410">
        <f>'PIMS Calendar'!F20</f>
        <v>2024</v>
      </c>
      <c r="E16" s="410">
        <f>'PIMS Calendar'!G20</f>
        <v>2025</v>
      </c>
      <c r="F16" s="409" t="str">
        <f>'PIMS Calendar'!H20</f>
        <v>District Snapshot</v>
      </c>
      <c r="G16" s="409" t="str">
        <f>'PIMS Calendar'!I20</f>
        <v>Required</v>
      </c>
      <c r="H16" s="409" t="str">
        <f>'PIMS Calendar'!J20</f>
        <v>For School Districts and Charter Schools with kindergarten program only
CA (Kindergarten starting age) - No ACS</v>
      </c>
      <c r="I16" s="398">
        <f>'PIMS Calendar'!K20</f>
        <v>45565</v>
      </c>
      <c r="J16" s="398">
        <f>'PIMS Calendar'!L20</f>
        <v>45576</v>
      </c>
      <c r="K16" s="398" t="str">
        <f>'PIMS Calendar'!M20</f>
        <v>N/A</v>
      </c>
      <c r="L16" s="398" t="str">
        <f>'PIMS Calendar'!N20</f>
        <v>10/17 to 10/30</v>
      </c>
      <c r="M16" s="411" t="str">
        <f>'PIMS Calendar'!O20</f>
        <v>N/A</v>
      </c>
    </row>
    <row r="17" spans="1:14" ht="46.8" x14ac:dyDescent="0.3">
      <c r="A17" s="199" t="str">
        <f>'PIMS Calendar'!A21</f>
        <v>Collection 1 - October</v>
      </c>
      <c r="B17" s="131" t="str">
        <f>'PIMS Calendar'!D21</f>
        <v>C1 Title 3 Npub Student 2024-25</v>
      </c>
      <c r="C17" s="131" t="str">
        <f>'PIMS Calendar'!E21</f>
        <v>Title III Nonpublic Student Count</v>
      </c>
      <c r="D17" s="132">
        <f>'PIMS Calendar'!F21</f>
        <v>2024</v>
      </c>
      <c r="E17" s="132">
        <f>'PIMS Calendar'!G21</f>
        <v>2025</v>
      </c>
      <c r="F17" s="131" t="str">
        <f>'PIMS Calendar'!H21</f>
        <v>District Fact</v>
      </c>
      <c r="G17" s="131" t="str">
        <f>'PIMS Calendar'!I21</f>
        <v>Required</v>
      </c>
      <c r="H17" s="131" t="str">
        <f>'PIMS Calendar'!J21</f>
        <v>For all School Districts</v>
      </c>
      <c r="I17" s="133">
        <f>'PIMS Calendar'!K21</f>
        <v>45565</v>
      </c>
      <c r="J17" s="133">
        <f>'PIMS Calendar'!L21</f>
        <v>45576</v>
      </c>
      <c r="K17" s="133" t="str">
        <f>'PIMS Calendar'!M21</f>
        <v>N/A</v>
      </c>
      <c r="L17" s="133" t="str">
        <f>'PIMS Calendar'!N21</f>
        <v>10/17 to 10/30</v>
      </c>
      <c r="M17" s="200" t="str">
        <f>'PIMS Calendar'!O21</f>
        <v>On the October Enrollment, Low Income, and EL Data ACS</v>
      </c>
    </row>
    <row r="18" spans="1:14" s="45" customFormat="1" ht="31.2" x14ac:dyDescent="0.3">
      <c r="A18" s="199" t="str">
        <f>'PIMS Calendar'!A22</f>
        <v>Collection 1</v>
      </c>
      <c r="B18" s="131" t="str">
        <f>'PIMS Calendar'!D22</f>
        <v>C1 Oct Prof Staff Vacancy 2024-25</v>
      </c>
      <c r="C18" s="131" t="str">
        <f>'PIMS Calendar'!E22</f>
        <v>Professional Staff Vacancy</v>
      </c>
      <c r="D18" s="132">
        <f>'PIMS Calendar'!F22</f>
        <v>2024</v>
      </c>
      <c r="E18" s="132">
        <f>'PIMS Calendar'!G22</f>
        <v>2025</v>
      </c>
      <c r="F18" s="131" t="str">
        <f>'PIMS Calendar'!H22</f>
        <v>District Fact reporting date 10/1/2024</v>
      </c>
      <c r="G18" s="131" t="str">
        <f>'PIMS Calendar'!I22</f>
        <v>Required</v>
      </c>
      <c r="H18" s="131" t="str">
        <f>'PIMS Calendar'!J22</f>
        <v>Required for all LEA's that report C1 Staff</v>
      </c>
      <c r="I18" s="133">
        <f>'PIMS Calendar'!K22</f>
        <v>45566</v>
      </c>
      <c r="J18" s="133">
        <f>'PIMS Calendar'!L22</f>
        <v>45576</v>
      </c>
      <c r="K18" s="133" t="str">
        <f>'PIMS Calendar'!M22</f>
        <v>N/A</v>
      </c>
      <c r="L18" s="133" t="str">
        <f>'PIMS Calendar'!N22</f>
        <v>10/17 to 10/30</v>
      </c>
      <c r="M18" s="200" t="str">
        <f>'PIMS Calendar'!O22</f>
        <v>Included on the LEA Staff 
Profile ACS (Due 11/15)</v>
      </c>
      <c r="N18"/>
    </row>
    <row r="19" spans="1:14" ht="140.4" x14ac:dyDescent="0.3">
      <c r="A19" s="199" t="str">
        <f>'PIMS Calendar'!A23</f>
        <v>Collection 1</v>
      </c>
      <c r="B19" s="131" t="str">
        <f>'PIMS Calendar'!D23</f>
        <v>C1 Staff Oct 2024-25</v>
      </c>
      <c r="C19" s="131" t="str">
        <f>'PIMS Calendar'!E23</f>
        <v>Professional Personnel
Support Personnel
EL Coordinator</v>
      </c>
      <c r="D19" s="132">
        <f>'PIMS Calendar'!F23</f>
        <v>2024</v>
      </c>
      <c r="E19" s="132">
        <f>'PIMS Calendar'!G23</f>
        <v>2025</v>
      </c>
      <c r="F19" s="131" t="str">
        <f>'PIMS Calendar'!H23</f>
        <v>Staff
Staff Snapshot (10/1/2024)
Staff Assignment
District Fact
Person
Person Role</v>
      </c>
      <c r="G19" s="131" t="str">
        <f>'PIMS Calendar'!I23</f>
        <v>Required
Required
Required</v>
      </c>
      <c r="H19" s="131" t="str">
        <f>'PIMS Calendar'!J23</f>
        <v>-</v>
      </c>
      <c r="I19" s="133">
        <f>'PIMS Calendar'!K23</f>
        <v>45566</v>
      </c>
      <c r="J19" s="133">
        <f>'PIMS Calendar'!L23</f>
        <v>45576</v>
      </c>
      <c r="K19" s="133" t="str">
        <f>'PIMS Calendar'!M23</f>
        <v>N/A</v>
      </c>
      <c r="L19" s="133" t="str">
        <f>'PIMS Calendar'!N23</f>
        <v>10/17 to 10/30</v>
      </c>
      <c r="M19" s="200" t="str">
        <f>'PIMS Calendar'!O23</f>
        <v>11/15/2024
EL Coordinator - No ACS</v>
      </c>
    </row>
    <row r="20" spans="1:14" ht="31.2" x14ac:dyDescent="0.3">
      <c r="A20" s="199" t="str">
        <f>'PIMS Calendar'!A24</f>
        <v>Collection 1</v>
      </c>
      <c r="B20" s="131" t="str">
        <f>'PIMS Calendar'!D24</f>
        <v>C1 Act 35 2024-25</v>
      </c>
      <c r="C20" s="131" t="str">
        <f>'PIMS Calendar'!E24</f>
        <v>Act 35</v>
      </c>
      <c r="D20" s="132">
        <f>'PIMS Calendar'!F24</f>
        <v>2024</v>
      </c>
      <c r="E20" s="132">
        <f>'PIMS Calendar'!G24</f>
        <v>2025</v>
      </c>
      <c r="F20" s="131" t="str">
        <f>'PIMS Calendar'!H24</f>
        <v>District Fact</v>
      </c>
      <c r="G20" s="131" t="str">
        <f>'PIMS Calendar'!I24</f>
        <v>Required</v>
      </c>
      <c r="H20" s="131" t="str">
        <f>'PIMS Calendar'!J24</f>
        <v>Required for all LEA's that report C1 Staff</v>
      </c>
      <c r="I20" s="133">
        <f>'PIMS Calendar'!K24</f>
        <v>45566</v>
      </c>
      <c r="J20" s="133">
        <f>'PIMS Calendar'!L24</f>
        <v>45597</v>
      </c>
      <c r="K20" s="133" t="str">
        <f>'PIMS Calendar'!M24</f>
        <v xml:space="preserve"> N/A</v>
      </c>
      <c r="L20" s="133" t="str">
        <f>'PIMS Calendar'!N24</f>
        <v>Until the Day the Collection Closes</v>
      </c>
      <c r="M20" s="200">
        <f>'PIMS Calendar'!O24</f>
        <v>45611</v>
      </c>
    </row>
    <row r="21" spans="1:14" ht="124.8" x14ac:dyDescent="0.3">
      <c r="A21" s="198" t="str">
        <f>'Internal Snapshots'!A8</f>
        <v>Collection 6</v>
      </c>
      <c r="B21" s="114" t="str">
        <f>'Internal Snapshots'!D8</f>
        <v>C6 Student Updates 2024-25
C6 Staff Updates 2024-25</v>
      </c>
      <c r="C21" s="114" t="str">
        <f>'Internal Snapshots'!E8</f>
        <v>PVAAS Student Enrollment 3
PVAAS Staff Account Creation,
    Termination, Movement within
    LEA, and Update Staff Email 
    Addresses
PEERS Account Creation</v>
      </c>
      <c r="D21" s="115">
        <f>'Internal Snapshots'!F8</f>
        <v>2024</v>
      </c>
      <c r="E21" s="115">
        <f>'Internal Snapshots'!G8</f>
        <v>2025</v>
      </c>
      <c r="F21" s="114" t="str">
        <f>'Internal Snapshots'!H8</f>
        <v>Data Pull (Student, School Enrollment, Programs Fact)
Data Pull (Staff)
Data Pull (Staff, Staff Assignment)</v>
      </c>
      <c r="G21" s="114" t="str">
        <f>'Internal Snapshots'!I8</f>
        <v>Required K-12</v>
      </c>
      <c r="H21" s="114" t="str">
        <f>'Internal Snapshots'!J8</f>
        <v>Must be updated by 12:00 pm on the snapshot run date to be included in the Internal Snapshot</v>
      </c>
      <c r="I21" s="129" t="str">
        <f>'Internal Snapshots'!K8</f>
        <v>N/A</v>
      </c>
      <c r="J21" s="129">
        <f>'Internal Snapshots'!L8</f>
        <v>45603</v>
      </c>
      <c r="K21" s="129" t="s">
        <v>141</v>
      </c>
      <c r="L21" s="129" t="s">
        <v>141</v>
      </c>
      <c r="M21" s="197" t="str">
        <f>'Internal Snapshots'!N8</f>
        <v>N/A</v>
      </c>
    </row>
    <row r="22" spans="1:14" ht="62.4" x14ac:dyDescent="0.3">
      <c r="A22" s="198" t="str">
        <f>'Internal Snapshots'!A9</f>
        <v>Collection 6</v>
      </c>
      <c r="B22" s="114" t="str">
        <f>'Internal Snapshots'!D9</f>
        <v>C6 Student Updates 2024-25</v>
      </c>
      <c r="C22" s="114" t="str">
        <f>'Internal Snapshots'!E9</f>
        <v>ACCESS for ELLs and Alternate ACCESS
    for ELLs  Precodes</v>
      </c>
      <c r="D22" s="115">
        <f>'Internal Snapshots'!F9</f>
        <v>2024</v>
      </c>
      <c r="E22" s="115">
        <f>'Internal Snapshots'!G9</f>
        <v>2025</v>
      </c>
      <c r="F22" s="114" t="str">
        <f>'Internal Snapshots'!H9</f>
        <v>Internal Snapshot (Student, School Enrollment, Programs Fact)</v>
      </c>
      <c r="G22" s="114" t="str">
        <f>'Internal Snapshots'!I9</f>
        <v>Required</v>
      </c>
      <c r="H22" s="114" t="str">
        <f>'Internal Snapshots'!J9</f>
        <v>Must be updated by 12:00 pm on the snapshot run date to be included in the Internal Snapshot</v>
      </c>
      <c r="I22" s="116">
        <f>'Internal Snapshots'!K9</f>
        <v>45603</v>
      </c>
      <c r="J22" s="116">
        <f>'Internal Snapshots'!L9</f>
        <v>45603</v>
      </c>
      <c r="K22" s="116" t="s">
        <v>141</v>
      </c>
      <c r="L22" s="116" t="s">
        <v>141</v>
      </c>
      <c r="M22" s="203" t="str">
        <f>'Internal Snapshots'!N9</f>
        <v>N/A</v>
      </c>
    </row>
    <row r="23" spans="1:14" ht="78" x14ac:dyDescent="0.3">
      <c r="A23" s="202" t="str">
        <f>'PIMS Calendar'!A25</f>
        <v>Collection 2</v>
      </c>
      <c r="B23" s="136" t="str">
        <f>'PIMS Calendar'!D25</f>
        <v>C2 SPEC ED Dec 2024-25</v>
      </c>
      <c r="C23" s="136" t="str">
        <f>'PIMS Calendar'!E25</f>
        <v>Special Education 12/1 Count</v>
      </c>
      <c r="D23" s="137">
        <f>'PIMS Calendar'!F25</f>
        <v>2024</v>
      </c>
      <c r="E23" s="137">
        <f>'PIMS Calendar'!G25</f>
        <v>2025</v>
      </c>
      <c r="F23" s="136" t="str">
        <f>'PIMS Calendar'!H25</f>
        <v>Special Education Snapshot (12/1)
Student
School Enrollment</v>
      </c>
      <c r="G23" s="136" t="str">
        <f>'PIMS Calendar'!I25</f>
        <v>Required
Updates
Updates</v>
      </c>
      <c r="H23" s="136" t="str">
        <f>'PIMS Calendar'!J25</f>
        <v>District of Residence and Charter Schools submit for all special education students being educated at district or off site</v>
      </c>
      <c r="I23" s="138">
        <f>'PIMS Calendar'!K25</f>
        <v>45628</v>
      </c>
      <c r="J23" s="138">
        <f>'PIMS Calendar'!L25</f>
        <v>45646</v>
      </c>
      <c r="K23" s="138" t="str">
        <f>'PIMS Calendar'!M25</f>
        <v>12/21 to 1/5</v>
      </c>
      <c r="L23" s="138" t="str">
        <f>'PIMS Calendar'!N25</f>
        <v>1/6 to 1/24</v>
      </c>
      <c r="M23" s="245" t="str">
        <f>'PIMS Calendar'!O25</f>
        <v>N/A</v>
      </c>
    </row>
    <row r="24" spans="1:14" ht="93.6" x14ac:dyDescent="0.3">
      <c r="A24" s="198" t="str">
        <f>'Internal Snapshots'!A10</f>
        <v>Collection 6</v>
      </c>
      <c r="B24" s="114" t="str">
        <f>'Internal Snapshots'!D10</f>
        <v xml:space="preserve">C6 Staff Updates 2024-25
C6 Student Updates 2024-25
</v>
      </c>
      <c r="C24" s="114" t="str">
        <f>'Internal Snapshots'!E10</f>
        <v>PVAAS Staff Account Creation,
    Termination, Movement within
    LEA, and Update Staff Email 
    Addresses
PVAAS Student Enrollment 4</v>
      </c>
      <c r="D24" s="115">
        <f>'Internal Snapshots'!F10</f>
        <v>2024</v>
      </c>
      <c r="E24" s="115">
        <f>'Internal Snapshots'!G10</f>
        <v>2025</v>
      </c>
      <c r="F24" s="114" t="str">
        <f>'Internal Snapshots'!H10</f>
        <v>Data Pull (Staff)
Data Pull (Student, School Enrollment, Programs Fact)</v>
      </c>
      <c r="G24" s="114" t="str">
        <f>'Internal Snapshots'!I10</f>
        <v>Required K-12</v>
      </c>
      <c r="H24" s="114" t="str">
        <f>'Internal Snapshots'!J10</f>
        <v>Must be updated by 12:00 pm on the snapshot run date to be included in the Internal Snapshot</v>
      </c>
      <c r="I24" s="116" t="str">
        <f>'Internal Snapshots'!K10</f>
        <v>N/A</v>
      </c>
      <c r="J24" s="116">
        <f>'Internal Snapshots'!L10</f>
        <v>45667</v>
      </c>
      <c r="K24" s="116" t="s">
        <v>141</v>
      </c>
      <c r="L24" s="116" t="s">
        <v>141</v>
      </c>
      <c r="M24" s="203" t="str">
        <f>'Internal Snapshots'!N10</f>
        <v>N/A</v>
      </c>
    </row>
    <row r="25" spans="1:14" ht="62.4" x14ac:dyDescent="0.3">
      <c r="A25" s="198" t="str">
        <f>'Internal Snapshots'!A11</f>
        <v>Collection 6</v>
      </c>
      <c r="B25" s="114" t="str">
        <f>'Internal Snapshots'!D11</f>
        <v>C6 Student Updates 2024-25</v>
      </c>
      <c r="C25" s="114" t="str">
        <f>'Internal Snapshots'!E11</f>
        <v>PSSA Precodes</v>
      </c>
      <c r="D25" s="115">
        <f>'Internal Snapshots'!F11</f>
        <v>2024</v>
      </c>
      <c r="E25" s="115">
        <f>'Internal Snapshots'!G11</f>
        <v>2025</v>
      </c>
      <c r="F25" s="114" t="str">
        <f>'Internal Snapshots'!H11</f>
        <v>Internal Snapshot (Student, School Enrollment, Programs Fact)</v>
      </c>
      <c r="G25" s="114" t="str">
        <f>'Internal Snapshots'!I11</f>
        <v>Required (denoted in Field No. 212)</v>
      </c>
      <c r="H25" s="114" t="str">
        <f>'Internal Snapshots'!J11</f>
        <v>Must be updated by 12:00 pm on the snapshot run date to be included in the Internal Snapshot</v>
      </c>
      <c r="I25" s="116" t="str">
        <f>'Internal Snapshots'!K11</f>
        <v>As of 1/21 (Snapshot date will display as 1/20 on reports)</v>
      </c>
      <c r="J25" s="116">
        <f>'Internal Snapshots'!L11</f>
        <v>45678</v>
      </c>
      <c r="K25" s="116" t="s">
        <v>141</v>
      </c>
      <c r="L25" s="116" t="s">
        <v>141</v>
      </c>
      <c r="M25" s="203">
        <f>'Internal Snapshots'!N11</f>
        <v>45684</v>
      </c>
    </row>
    <row r="26" spans="1:14" ht="62.4" x14ac:dyDescent="0.3">
      <c r="A26" s="198" t="str">
        <f>'Internal Snapshots'!A12</f>
        <v>Collection 6</v>
      </c>
      <c r="B26" s="114" t="str">
        <f>'Internal Snapshots'!D12</f>
        <v>C6 Student Updates 2024-25</v>
      </c>
      <c r="C26" s="114" t="str">
        <f>'Internal Snapshots'!E12</f>
        <v>Winter Keystone Reporting #1</v>
      </c>
      <c r="D26" s="115">
        <f>'Internal Snapshots'!F12</f>
        <v>2024</v>
      </c>
      <c r="E26" s="115">
        <f>'Internal Snapshots'!G12</f>
        <v>2025</v>
      </c>
      <c r="F26" s="114" t="str">
        <f>'Internal Snapshots'!H12</f>
        <v>Internal Snapshot (Student, School Enrollment, Programs Fact)</v>
      </c>
      <c r="G26" s="114" t="str">
        <f>'Internal Snapshots'!I12</f>
        <v xml:space="preserve">Required if  administered </v>
      </c>
      <c r="H26" s="130" t="str">
        <f>'Internal Snapshots'!J12</f>
        <v>Must be updated by 12:00 pm on the snapshot run date to be included in the Internal Snapshot</v>
      </c>
      <c r="I26" s="139" t="str">
        <f>'Internal Snapshots'!K12</f>
        <v>As of 1/21 (Snapshot date will display as 1/20 on reports)</v>
      </c>
      <c r="J26" s="116">
        <f>'Internal Snapshots'!L12</f>
        <v>45678</v>
      </c>
      <c r="K26" s="116" t="s">
        <v>141</v>
      </c>
      <c r="L26" s="116" t="s">
        <v>141</v>
      </c>
      <c r="M26" s="203" t="str">
        <f>'Internal Snapshots'!N12</f>
        <v>N/A</v>
      </c>
    </row>
    <row r="27" spans="1:14" ht="31.2" x14ac:dyDescent="0.3">
      <c r="A27" s="201" t="str">
        <f>'PIMS Calendar'!A38</f>
        <v>Collection 6</v>
      </c>
      <c r="B27" s="111" t="str">
        <f>'PIMS Calendar'!D38</f>
        <v>C6 Prof Staff Vacancy Updates 2024-25 (Jan.)</v>
      </c>
      <c r="C27" s="111" t="str">
        <f>'PIMS Calendar'!E38</f>
        <v>Professional Staff Vacancy</v>
      </c>
      <c r="D27" s="112">
        <f>'PIMS Calendar'!F38</f>
        <v>2024</v>
      </c>
      <c r="E27" s="112">
        <f>'PIMS Calendar'!G38</f>
        <v>2025</v>
      </c>
      <c r="F27" s="111" t="str">
        <f>'PIMS Calendar'!H38</f>
        <v>District Fact reporting data 1/2/2025</v>
      </c>
      <c r="G27" s="111" t="str">
        <f>'PIMS Calendar'!I38</f>
        <v>Required</v>
      </c>
      <c r="H27" s="111" t="str">
        <f>'PIMS Calendar'!J38</f>
        <v>Required for all LEA's that report C1 Staff</v>
      </c>
      <c r="I27" s="113">
        <f>'PIMS Calendar'!K38</f>
        <v>45659</v>
      </c>
      <c r="J27" s="113">
        <f>'PIMS Calendar'!L38</f>
        <v>45688</v>
      </c>
      <c r="K27" s="113" t="str">
        <f>'PIMS Calendar'!M38</f>
        <v xml:space="preserve"> N/A</v>
      </c>
      <c r="L27" s="113" t="str">
        <f>'PIMS Calendar'!N38</f>
        <v>Until the Day the Collection Closes</v>
      </c>
      <c r="M27" s="211" t="str">
        <f>'PIMS Calendar'!O38</f>
        <v>N/A</v>
      </c>
    </row>
    <row r="28" spans="1:14" ht="62.4" x14ac:dyDescent="0.3">
      <c r="A28" s="198" t="str">
        <f>'Internal Snapshots'!A13</f>
        <v>Collection 6</v>
      </c>
      <c r="B28" s="114" t="str">
        <f>'Internal Snapshots'!D13</f>
        <v>C6 Student Updates 2024-25</v>
      </c>
      <c r="C28" s="114" t="str">
        <f>'Internal Snapshots'!E13</f>
        <v>Winter Keystone Reporting #2</v>
      </c>
      <c r="D28" s="115">
        <f>'Internal Snapshots'!F13</f>
        <v>2024</v>
      </c>
      <c r="E28" s="115">
        <f>'Internal Snapshots'!G13</f>
        <v>2025</v>
      </c>
      <c r="F28" s="114" t="str">
        <f>'Internal Snapshots'!H13</f>
        <v>Internal Snapshot (Student, School Enrollment, Programs Fact)</v>
      </c>
      <c r="G28" s="114" t="str">
        <f>'Internal Snapshots'!I13</f>
        <v xml:space="preserve">Required if  administered </v>
      </c>
      <c r="H28" s="130" t="str">
        <f>'Internal Snapshots'!J13</f>
        <v xml:space="preserve">Must be updated by 12:00 pm on the snapshot run date to be included in the Internal Snapshot </v>
      </c>
      <c r="I28" s="139" t="str">
        <f>'Internal Snapshots'!K13</f>
        <v>As of 1/21</v>
      </c>
      <c r="J28" s="116">
        <f>'Internal Snapshots'!L13</f>
        <v>45692</v>
      </c>
      <c r="K28" s="116" t="s">
        <v>141</v>
      </c>
      <c r="L28" s="116" t="s">
        <v>141</v>
      </c>
      <c r="M28" s="204">
        <f>'Internal Snapshots'!N13</f>
        <v>45700</v>
      </c>
    </row>
    <row r="29" spans="1:14" ht="62.4" x14ac:dyDescent="0.3">
      <c r="A29" s="198" t="str">
        <f>'Internal Snapshots'!A14</f>
        <v>Collection 6</v>
      </c>
      <c r="B29" s="114" t="str">
        <f>'Internal Snapshots'!D14</f>
        <v>C6 Student Updates 2024-25</v>
      </c>
      <c r="C29" s="114" t="str">
        <f>'Internal Snapshots'!E14</f>
        <v>ACCESS for ELLs Accountability</v>
      </c>
      <c r="D29" s="115">
        <f>'Internal Snapshots'!F14</f>
        <v>2024</v>
      </c>
      <c r="E29" s="115">
        <f>'Internal Snapshots'!G14</f>
        <v>2025</v>
      </c>
      <c r="F29" s="114" t="str">
        <f>'Internal Snapshots'!H14</f>
        <v>Internal Snapshot (Student, School Enrollment, Programs Fact)</v>
      </c>
      <c r="G29" s="114" t="str">
        <f>'Internal Snapshots'!I14</f>
        <v>Required</v>
      </c>
      <c r="H29" s="114" t="str">
        <f>'Internal Snapshots'!J14</f>
        <v xml:space="preserve">Must be updated by 12:00 pm on the snapshot run date to be included in the Internal Snapshot </v>
      </c>
      <c r="I29" s="116">
        <f>'Internal Snapshots'!K14</f>
        <v>45681</v>
      </c>
      <c r="J29" s="116">
        <f>'Internal Snapshots'!L14</f>
        <v>45692</v>
      </c>
      <c r="K29" s="116" t="s">
        <v>141</v>
      </c>
      <c r="L29" s="116" t="s">
        <v>141</v>
      </c>
      <c r="M29" s="204">
        <f>'Internal Snapshots'!N14</f>
        <v>45700</v>
      </c>
    </row>
    <row r="30" spans="1:14" ht="46.8" x14ac:dyDescent="0.3">
      <c r="A30" s="198" t="str">
        <f>'Internal Snapshots'!A15</f>
        <v>Collection 6</v>
      </c>
      <c r="B30" s="114" t="str">
        <f>'Internal Snapshots'!D15</f>
        <v>C6 Student Updates 2024-25</v>
      </c>
      <c r="C30" s="114" t="str">
        <f>'Internal Snapshots'!E15</f>
        <v>PVAAS Student Enrollment 5</v>
      </c>
      <c r="D30" s="115">
        <f>'Internal Snapshots'!F15</f>
        <v>2024</v>
      </c>
      <c r="E30" s="115">
        <f>'Internal Snapshots'!G15</f>
        <v>2025</v>
      </c>
      <c r="F30" s="114" t="str">
        <f>'Internal Snapshots'!H15</f>
        <v>Data Pull (Student, School Enrollment, Programs Fact)</v>
      </c>
      <c r="G30" s="114" t="str">
        <f>'Internal Snapshots'!I15</f>
        <v>Required K-12</v>
      </c>
      <c r="H30" s="114" t="str">
        <f>'Internal Snapshots'!J15</f>
        <v>Must be updated by 12:00 pm on the snapshot run date to be included in the data pull</v>
      </c>
      <c r="I30" s="116" t="str">
        <f>'Internal Snapshots'!K15</f>
        <v>N/A</v>
      </c>
      <c r="J30" s="116">
        <f>'Internal Snapshots'!L15</f>
        <v>45692</v>
      </c>
      <c r="K30" s="116" t="s">
        <v>141</v>
      </c>
      <c r="L30" s="116" t="s">
        <v>141</v>
      </c>
      <c r="M30" s="203" t="str">
        <f>'Internal Snapshots'!N15</f>
        <v>N/A</v>
      </c>
    </row>
    <row r="31" spans="1:14" ht="46.8" x14ac:dyDescent="0.3">
      <c r="A31" s="205" t="str">
        <f>'PIMS Calendar'!A26</f>
        <v xml:space="preserve">Collection 3 </v>
      </c>
      <c r="B31" s="140" t="str">
        <f>'PIMS Calendar'!D26</f>
        <v>C3 Child Acct JIAF 2024-25</v>
      </c>
      <c r="C31" s="140" t="str">
        <f>'PIMS Calendar'!E26</f>
        <v>Child Accounting SD &amp; IU Preliminary
    JIAF Collection</v>
      </c>
      <c r="D31" s="141">
        <f>'PIMS Calendar'!F26</f>
        <v>2024</v>
      </c>
      <c r="E31" s="141">
        <f>'PIMS Calendar'!G26</f>
        <v>2025</v>
      </c>
      <c r="F31" s="140" t="str">
        <f>'PIMS Calendar'!H26</f>
        <v>Student Calendar Fact
School Calendar</v>
      </c>
      <c r="G31" s="140" t="str">
        <f>'PIMS Calendar'!I26</f>
        <v xml:space="preserve">Required
</v>
      </c>
      <c r="H31" s="140" t="str">
        <f>'PIMS Calendar'!J26</f>
        <v>For School Districts and Intermediate Units with JIAF programs only</v>
      </c>
      <c r="I31" s="142">
        <f>'PIMS Calendar'!K26</f>
        <v>45709</v>
      </c>
      <c r="J31" s="142">
        <f>'PIMS Calendar'!L26</f>
        <v>45722</v>
      </c>
      <c r="K31" s="142" t="str">
        <f>'PIMS Calendar'!M26</f>
        <v>3/8 to 3/22</v>
      </c>
      <c r="L31" s="142" t="str">
        <f>'PIMS Calendar'!N26</f>
        <v>N/A</v>
      </c>
      <c r="M31" s="246" t="str">
        <f>'PIMS Calendar'!O26</f>
        <v>N/A</v>
      </c>
    </row>
    <row r="32" spans="1:14" ht="102.6" customHeight="1" x14ac:dyDescent="0.3">
      <c r="A32" s="201" t="str">
        <f>'PIMS Calendar'!A41</f>
        <v>Collection 6</v>
      </c>
      <c r="B32" s="111" t="str">
        <f>'PIMS Calendar'!D41</f>
        <v>C6 PVAAS 2024-25</v>
      </c>
      <c r="C32" s="111" t="str">
        <f>'PIMS Calendar'!E41</f>
        <v>PVAAS</v>
      </c>
      <c r="D32" s="112">
        <f>'PIMS Calendar'!F41</f>
        <v>2024</v>
      </c>
      <c r="E32" s="112">
        <f>'PIMS Calendar'!G41</f>
        <v>2025</v>
      </c>
      <c r="F32" s="111" t="str">
        <f>'PIMS Calendar'!H41</f>
        <v xml:space="preserve">Staff Student Subtest Template for Act 13 Educator Effectiveness </v>
      </c>
      <c r="G32" s="111" t="str">
        <f>'PIMS Calendar'!I41</f>
        <v>Updates</v>
      </c>
      <c r="H32" s="111" t="str">
        <f>'PIMS Calendar'!J41</f>
        <v>Required for SD, IU, and CTC (CTCs that offer Keystone "trigger" courses). Optional for Charter Schools. (Must submit PIMS SSS data to receive PVAAS teacher-specific reporting.</v>
      </c>
      <c r="I32" s="113" t="str">
        <f>'PIMS Calendar'!K41</f>
        <v>Open Through</v>
      </c>
      <c r="J32" s="113">
        <f>'PIMS Calendar'!L41</f>
        <v>45719</v>
      </c>
      <c r="K32" s="113" t="str">
        <f>'PIMS Calendar'!M41</f>
        <v>N/A</v>
      </c>
      <c r="L32" s="113" t="str">
        <f>'PIMS Calendar'!N41</f>
        <v>-</v>
      </c>
      <c r="M32" s="211" t="str">
        <f>'PIMS Calendar'!O41</f>
        <v>N/A</v>
      </c>
    </row>
    <row r="33" spans="1:14" ht="58.2" customHeight="1" x14ac:dyDescent="0.3">
      <c r="A33" s="201" t="str">
        <f>'PIMS Calendar'!A39</f>
        <v>Collection 6</v>
      </c>
      <c r="B33" s="111" t="str">
        <f>'PIMS Calendar'!D39</f>
        <v>C6 ESSER 2023-24</v>
      </c>
      <c r="C33" s="111" t="str">
        <f>'PIMS Calendar'!E39</f>
        <v>ESSER Collection</v>
      </c>
      <c r="D33" s="112">
        <f>'PIMS Calendar'!F39</f>
        <v>2023</v>
      </c>
      <c r="E33" s="112">
        <f>'PIMS Calendar'!G39</f>
        <v>2024</v>
      </c>
      <c r="F33" s="111" t="str">
        <f>'PIMS Calendar'!H39</f>
        <v>District Fact</v>
      </c>
      <c r="G33" s="111" t="str">
        <f>'PIMS Calendar'!I39</f>
        <v>Required if LEA received ESSER funds</v>
      </c>
      <c r="H33" s="111" t="str">
        <f>'PIMS Calendar'!J39</f>
        <v>-</v>
      </c>
      <c r="I33" s="113" t="str">
        <f>'PIMS Calendar'!K39</f>
        <v>Open Through</v>
      </c>
      <c r="J33" s="113">
        <f>'PIMS Calendar'!L39</f>
        <v>45723</v>
      </c>
      <c r="K33" s="113" t="str">
        <f>'PIMS Calendar'!M39</f>
        <v>N/A</v>
      </c>
      <c r="L33" s="113" t="str">
        <f>'PIMS Calendar'!N39</f>
        <v>With override, through 4/19</v>
      </c>
      <c r="M33" s="211">
        <f>'PIMS Calendar'!O39</f>
        <v>45751</v>
      </c>
    </row>
    <row r="34" spans="1:14" ht="31.2" x14ac:dyDescent="0.3">
      <c r="A34" s="201" t="str">
        <f>'PIMS Calendar'!A40</f>
        <v>Collection 6</v>
      </c>
      <c r="B34" s="111" t="str">
        <f>'PIMS Calendar'!D40</f>
        <v>C6 EANS 2023-24</v>
      </c>
      <c r="C34" s="111" t="str">
        <f>'PIMS Calendar'!E40</f>
        <v xml:space="preserve">EANS Collection </v>
      </c>
      <c r="D34" s="112">
        <f>'PIMS Calendar'!F40</f>
        <v>2023</v>
      </c>
      <c r="E34" s="112">
        <f>'PIMS Calendar'!G40</f>
        <v>2024</v>
      </c>
      <c r="F34" s="111" t="str">
        <f>'PIMS Calendar'!H40</f>
        <v>District Fact</v>
      </c>
      <c r="G34" s="111" t="str">
        <f>'PIMS Calendar'!I40</f>
        <v xml:space="preserve">Required for IUs </v>
      </c>
      <c r="H34" s="111" t="str">
        <f>'PIMS Calendar'!J40</f>
        <v>-</v>
      </c>
      <c r="I34" s="113" t="str">
        <f>'PIMS Calendar'!K40</f>
        <v>Open Through</v>
      </c>
      <c r="J34" s="113">
        <f>'PIMS Calendar'!L40</f>
        <v>45723</v>
      </c>
      <c r="K34" s="113" t="str">
        <f>'PIMS Calendar'!M40</f>
        <v>N/A</v>
      </c>
      <c r="L34" s="113" t="str">
        <f>'PIMS Calendar'!N40</f>
        <v>With override, through 4/19</v>
      </c>
      <c r="M34" s="211">
        <f>'PIMS Calendar'!O40</f>
        <v>45751</v>
      </c>
    </row>
    <row r="35" spans="1:14" ht="109.2" x14ac:dyDescent="0.3">
      <c r="A35" s="198" t="str">
        <f>'Internal Snapshots'!A16</f>
        <v>Collection 6</v>
      </c>
      <c r="B35" s="143" t="str">
        <f>'Internal Snapshots'!D16</f>
        <v>C6 Staff Updates 2024-25
C6 Student Updates 2024-25</v>
      </c>
      <c r="C35" s="114" t="str">
        <f>'Internal Snapshots'!E16</f>
        <v>PVAAS Staff Account Creation,
   Termination, Movement within
    LEA, and Update Staff Email 
    Addresses
PVAAS Student Enrollment 6 and
    Subgroup Update</v>
      </c>
      <c r="D35" s="115">
        <f>'Internal Snapshots'!F16</f>
        <v>2024</v>
      </c>
      <c r="E35" s="115">
        <f>'Internal Snapshots'!G16</f>
        <v>2025</v>
      </c>
      <c r="F35" s="114" t="str">
        <f>'Internal Snapshots'!H16</f>
        <v>Data Pull (Staff)
Data Pull (Student, School Enrollment, Programs Fact)</v>
      </c>
      <c r="G35" s="114" t="str">
        <f>'Internal Snapshots'!I16</f>
        <v>Required K-12</v>
      </c>
      <c r="H35" s="114" t="str">
        <f>'Internal Snapshots'!J16</f>
        <v>Must be updated by 12:00 pm on the snapshot run date to be included in the Internal Snapshot</v>
      </c>
      <c r="I35" s="145" t="str">
        <f>'Internal Snapshots'!K16</f>
        <v>N/A</v>
      </c>
      <c r="J35" s="116">
        <f>'Internal Snapshots'!L16</f>
        <v>45726</v>
      </c>
      <c r="K35" s="116" t="s">
        <v>141</v>
      </c>
      <c r="L35" s="116" t="s">
        <v>141</v>
      </c>
      <c r="M35" s="203" t="str">
        <f>'Internal Snapshots'!N16</f>
        <v>N/A</v>
      </c>
    </row>
    <row r="36" spans="1:14" ht="62.4" x14ac:dyDescent="0.3">
      <c r="A36" s="198" t="str">
        <f>'Internal Snapshots'!A17</f>
        <v>Collection 6</v>
      </c>
      <c r="B36" s="143" t="str">
        <f>'Internal Snapshots'!D17</f>
        <v>C6 Student Updates 2024-25</v>
      </c>
      <c r="C36" s="143" t="str">
        <f>'Internal Snapshots'!E17</f>
        <v>Spring Keystone Precodes</v>
      </c>
      <c r="D36" s="144">
        <f>'Internal Snapshots'!F17</f>
        <v>2024</v>
      </c>
      <c r="E36" s="144">
        <f>'Internal Snapshots'!G17</f>
        <v>2025</v>
      </c>
      <c r="F36" s="143" t="str">
        <f>'Internal Snapshots'!H17</f>
        <v>Internal Snapshot (Student, School Enrollment, Programs Fact)</v>
      </c>
      <c r="G36" s="143" t="str">
        <f>'Internal Snapshots'!I17</f>
        <v>Required (denoted in Field No. 215)</v>
      </c>
      <c r="H36" s="143" t="str">
        <f>'Internal Snapshots'!J17</f>
        <v>Must be updated by 12:00 pm on the snapshot run date to be included in the Internal Snapshot</v>
      </c>
      <c r="I36" s="145">
        <f>'Internal Snapshots'!K17</f>
        <v>45726</v>
      </c>
      <c r="J36" s="145">
        <f>'Internal Snapshots'!L17</f>
        <v>45726</v>
      </c>
      <c r="K36" s="116" t="s">
        <v>141</v>
      </c>
      <c r="L36" s="116" t="s">
        <v>141</v>
      </c>
      <c r="M36" s="206">
        <f>'Internal Snapshots'!N17</f>
        <v>45737</v>
      </c>
    </row>
    <row r="37" spans="1:14" ht="31.2" x14ac:dyDescent="0.3">
      <c r="A37" s="207" t="str">
        <f>'PIMS Calendar'!A42</f>
        <v>Collection 6</v>
      </c>
      <c r="B37" s="135" t="str">
        <f>'PIMS Calendar'!D42</f>
        <v>C6 Safe Schools - Bus 2024-25</v>
      </c>
      <c r="C37" s="134" t="str">
        <f>'PIMS Calendar'!E42</f>
        <v>Safe Schools - Bus Evacuation Drills</v>
      </c>
      <c r="D37" s="146">
        <f>'PIMS Calendar'!F42</f>
        <v>2024</v>
      </c>
      <c r="E37" s="146">
        <f>'PIMS Calendar'!G42</f>
        <v>2025</v>
      </c>
      <c r="F37" s="134" t="str">
        <f>'PIMS Calendar'!H42</f>
        <v>Location Fact</v>
      </c>
      <c r="G37" s="134" t="str">
        <f>'PIMS Calendar'!I42</f>
        <v>Required</v>
      </c>
      <c r="H37" s="134" t="str">
        <f>'PIMS Calendar'!J42</f>
        <v>ACS submitted through the FRCPP</v>
      </c>
      <c r="I37" s="147" t="str">
        <f>'PIMS Calendar'!K42</f>
        <v>Open Through</v>
      </c>
      <c r="J37" s="147">
        <f>'PIMS Calendar'!L42</f>
        <v>45757</v>
      </c>
      <c r="K37" s="147" t="str">
        <f>'PIMS Calendar'!M42</f>
        <v>N/A</v>
      </c>
      <c r="L37" s="239" t="str">
        <f>'PIMS Calendar'!N42</f>
        <v>Until the Day the Collection Closes</v>
      </c>
      <c r="M37" s="208">
        <f>'PIMS Calendar'!O42</f>
        <v>45757</v>
      </c>
    </row>
    <row r="38" spans="1:14" ht="93.6" x14ac:dyDescent="0.3">
      <c r="A38" s="209" t="str">
        <f>'Internal Snapshots'!A19</f>
        <v>Collection 6</v>
      </c>
      <c r="B38" s="130" t="str">
        <f>'Internal Snapshots'!D17</f>
        <v>C6 Student Updates 2024-25</v>
      </c>
      <c r="C38" s="130" t="str">
        <f>'Internal Snapshots'!E19</f>
        <v>PASA Accountability Reporting #1</v>
      </c>
      <c r="D38" s="115">
        <f>'Internal Snapshots'!F19</f>
        <v>2024</v>
      </c>
      <c r="E38" s="115">
        <f>'Internal Snapshots'!G19</f>
        <v>2025</v>
      </c>
      <c r="F38" s="115" t="str">
        <f>'Internal Snapshots'!H19</f>
        <v>Internal Snapshot (Student, School Enrollment, Programs Fact)</v>
      </c>
      <c r="G38" s="115" t="str">
        <f>'Internal Snapshots'!I19</f>
        <v>Required K-12 (if Field No. 38 = Y)</v>
      </c>
      <c r="H38" s="115" t="str">
        <f>'Internal Snapshots'!J19</f>
        <v>Must be updated by 12:00 noon on the snapshot run date to be included in the Internal Snapshot, must reflect accurate April 7 data in Student, School Enrollment and Programs Fact.</v>
      </c>
      <c r="I38" s="139">
        <f>'Internal Snapshots'!K19</f>
        <v>45754</v>
      </c>
      <c r="J38" s="139">
        <f>'Internal Snapshots'!L19</f>
        <v>45757</v>
      </c>
      <c r="K38" s="398" t="s">
        <v>141</v>
      </c>
      <c r="L38" s="116" t="s">
        <v>141</v>
      </c>
      <c r="M38" s="401" t="str">
        <f>'Internal Snapshots'!N19</f>
        <v>N/A</v>
      </c>
    </row>
    <row r="39" spans="1:14" ht="70.2" customHeight="1" x14ac:dyDescent="0.3">
      <c r="A39" s="209" t="str">
        <f>'Internal Snapshots'!A18</f>
        <v>Collection 6</v>
      </c>
      <c r="B39" s="130" t="str">
        <f>'Internal Snapshots'!D19</f>
        <v>C6 Student Updates 2024-25</v>
      </c>
      <c r="C39" s="130" t="str">
        <f>'Internal Snapshots'!E18</f>
        <v>EL Immigrant Cumulative Count</v>
      </c>
      <c r="D39" s="115">
        <f>'Internal Snapshots'!F18</f>
        <v>2024</v>
      </c>
      <c r="E39" s="115">
        <f>'Internal Snapshots'!G18</f>
        <v>2025</v>
      </c>
      <c r="F39" s="115" t="str">
        <f>'Internal Snapshots'!H18</f>
        <v>Internal Snapshot (Student, School Enrollment, Programs Fact)</v>
      </c>
      <c r="G39" s="115" t="str">
        <f>'Internal Snapshots'!I18</f>
        <v>-</v>
      </c>
      <c r="H39" s="115" t="str">
        <f>'Internal Snapshots'!J18</f>
        <v>Must be updated by 12:00 pm on the snapshot run date to be included in the Internal Snapshot</v>
      </c>
      <c r="I39" s="139">
        <f>'Internal Snapshots'!K18</f>
        <v>45757</v>
      </c>
      <c r="J39" s="139">
        <f>'Internal Snapshots'!L18</f>
        <v>45757</v>
      </c>
      <c r="K39" s="398" t="s">
        <v>141</v>
      </c>
      <c r="L39" s="116" t="s">
        <v>141</v>
      </c>
      <c r="M39" s="210">
        <f>'Internal Snapshots'!N18</f>
        <v>45771</v>
      </c>
    </row>
    <row r="40" spans="1:14" ht="31.2" x14ac:dyDescent="0.3">
      <c r="A40" s="207" t="str">
        <f>'PIMS Calendar'!A43</f>
        <v>Collection 6</v>
      </c>
      <c r="B40" s="135" t="str">
        <f>'PIMS Calendar'!D43</f>
        <v>C6 Prof Staff Vacancy Updates 2024-25 (April)</v>
      </c>
      <c r="C40" s="134" t="str">
        <f>'PIMS Calendar'!E43</f>
        <v>Professional Staff Vacancy</v>
      </c>
      <c r="D40" s="146">
        <f>'PIMS Calendar'!F43</f>
        <v>2024</v>
      </c>
      <c r="E40" s="146">
        <f>'PIMS Calendar'!G43</f>
        <v>2025</v>
      </c>
      <c r="F40" s="134" t="str">
        <f>'PIMS Calendar'!H43</f>
        <v>District Fact reporting data 4/2/2025</v>
      </c>
      <c r="G40" s="134" t="str">
        <f>'PIMS Calendar'!I43</f>
        <v>Required</v>
      </c>
      <c r="H40" s="134" t="str">
        <f>'PIMS Calendar'!J43</f>
        <v>Required for all LEA's that report C1 Staff</v>
      </c>
      <c r="I40" s="147">
        <f>'PIMS Calendar'!K43</f>
        <v>45748</v>
      </c>
      <c r="J40" s="147">
        <f>'PIMS Calendar'!L43</f>
        <v>45777</v>
      </c>
      <c r="K40" s="147" t="str">
        <f>'PIMS Calendar'!M43</f>
        <v xml:space="preserve"> N/A</v>
      </c>
      <c r="L40" s="239" t="str">
        <f>'PIMS Calendar'!N43</f>
        <v>Until the Day the Collection Closes</v>
      </c>
      <c r="M40" s="208" t="str">
        <f>'PIMS Calendar'!O43</f>
        <v>N/A</v>
      </c>
    </row>
    <row r="41" spans="1:14" ht="93.6" x14ac:dyDescent="0.3">
      <c r="A41" s="227" t="str">
        <f>'Internal Snapshots'!A22</f>
        <v>Collection 6</v>
      </c>
      <c r="B41" s="228" t="str">
        <f>'Internal Snapshots'!D22</f>
        <v>C6 Student Updates 2024-25</v>
      </c>
      <c r="C41" s="228" t="str">
        <f>'Internal Snapshots'!E22</f>
        <v>PSSA Accountability Reporting  for
    English Language Arts #1 (report data as
    of the last day of the testing
    window)</v>
      </c>
      <c r="D41" s="229">
        <f>'Internal Snapshots'!F22</f>
        <v>2024</v>
      </c>
      <c r="E41" s="229">
        <f>'Internal Snapshots'!G22</f>
        <v>2025</v>
      </c>
      <c r="F41" s="228" t="str">
        <f>'Internal Snapshots'!H22</f>
        <v>Internal Snapshot (Student, School Enrollment, Programs Fact)</v>
      </c>
      <c r="G41" s="228" t="str">
        <f>'Internal Snapshots'!I22</f>
        <v xml:space="preserve">Required K-12 </v>
      </c>
      <c r="H41" s="110" t="str">
        <f>'Internal Snapshots'!J22</f>
        <v>Must be updated by 12:00 noon on the snapshot run date to be included in the Internal Snapshot, must reflect accurate April 25 data in Student, School Enrollment and Programs Fact.</v>
      </c>
      <c r="I41" s="106" t="str">
        <f>'Internal Snapshots'!K22</f>
        <v>4/25 (Snapshot Date will display as 4/24/2025 on reports)</v>
      </c>
      <c r="J41" s="230">
        <f>'Internal Snapshots'!L22</f>
        <v>45785</v>
      </c>
      <c r="K41" s="230" t="s">
        <v>141</v>
      </c>
      <c r="L41" s="230" t="s">
        <v>141</v>
      </c>
      <c r="M41" s="247" t="str">
        <f>'Internal Snapshots'!N22</f>
        <v>N/A</v>
      </c>
    </row>
    <row r="42" spans="1:14" ht="93.6" x14ac:dyDescent="0.3">
      <c r="A42" s="228" t="str">
        <f>'Internal Snapshots'!A21</f>
        <v>Collection 6</v>
      </c>
      <c r="B42" s="228" t="str">
        <f>'Internal Snapshots'!D21</f>
        <v>C6 Student Updates 2024-25</v>
      </c>
      <c r="C42" s="228" t="str">
        <f>'Internal Snapshots'!E21</f>
        <v>PASA Accountability Reporting #2</v>
      </c>
      <c r="D42" s="229">
        <f>'Internal Snapshots'!F21</f>
        <v>2024</v>
      </c>
      <c r="E42" s="229">
        <f>'Internal Snapshots'!G21</f>
        <v>2025</v>
      </c>
      <c r="F42" s="229" t="str">
        <f>'Internal Snapshots'!H21</f>
        <v>Internal Snapshot (Student, School Enrollment, Programs Fact)</v>
      </c>
      <c r="G42" s="229" t="str">
        <f>'Internal Snapshots'!I21</f>
        <v>Required K-12 (if Field No. 38 = Y)</v>
      </c>
      <c r="H42" s="229" t="str">
        <f>'Internal Snapshots'!J21</f>
        <v>Must be updated by 12:00 noon on the snapshot run date to be included in the Internal Snapshot, must reflect accurate May 2 data in Student, School Enrollment and Programs Fact.</v>
      </c>
      <c r="I42" s="230" t="str">
        <f>'Internal Snapshots'!K21</f>
        <v>5/2 (Snapshot Date will display as 5/1 on reports)</v>
      </c>
      <c r="J42" s="230">
        <f>'Internal Snapshots'!L21</f>
        <v>45785</v>
      </c>
      <c r="K42" s="106" t="s">
        <v>141</v>
      </c>
      <c r="L42" s="230" t="s">
        <v>141</v>
      </c>
      <c r="M42" s="247">
        <f>'Internal Snapshots'!N21</f>
        <v>45800</v>
      </c>
    </row>
    <row r="43" spans="1:14" ht="93.6" x14ac:dyDescent="0.3">
      <c r="A43" s="198" t="str">
        <f>'Internal Snapshots'!A23</f>
        <v>Collection 6</v>
      </c>
      <c r="B43" s="114" t="str">
        <f>'Internal Snapshots'!D23</f>
        <v>C6 Student Updates 2024-25</v>
      </c>
      <c r="C43" s="114" t="str">
        <f>'Internal Snapshots'!E23</f>
        <v>PSSA Accountability Reporting for
    Mathematics #1 (report data as of the last day of the testing window)</v>
      </c>
      <c r="D43" s="115">
        <f>'Internal Snapshots'!F23</f>
        <v>2024</v>
      </c>
      <c r="E43" s="115">
        <f>'Internal Snapshots'!G23</f>
        <v>2025</v>
      </c>
      <c r="F43" s="114" t="str">
        <f>'Internal Snapshots'!H23</f>
        <v>Internal Snapshot (Student, School Enrollment, Programs Fact)</v>
      </c>
      <c r="G43" s="114" t="str">
        <f>'Internal Snapshots'!I23</f>
        <v xml:space="preserve">Required K-12 </v>
      </c>
      <c r="H43" s="130" t="str">
        <f>'Internal Snapshots'!J23</f>
        <v>Must be updated by 12:00 noon on the snapshot run date to be included in the Internal Snapshot, must reflect accurate May 2 data in Student, School Enrollment and Programs Fact.</v>
      </c>
      <c r="I43" s="139" t="str">
        <f>'Internal Snapshots'!K23</f>
        <v>5/2 (Snapshot Date will display as 5/1 on reports)</v>
      </c>
      <c r="J43" s="116">
        <f>'Internal Snapshots'!L23</f>
        <v>45785</v>
      </c>
      <c r="K43" s="116" t="s">
        <v>141</v>
      </c>
      <c r="L43" s="116" t="s">
        <v>141</v>
      </c>
      <c r="M43" s="247" t="str">
        <f>'Internal Snapshots'!N23</f>
        <v>N/A</v>
      </c>
    </row>
    <row r="44" spans="1:14" ht="93.6" x14ac:dyDescent="0.3">
      <c r="A44" s="198" t="str">
        <f>'Internal Snapshots'!A24</f>
        <v>Collection 6</v>
      </c>
      <c r="B44" s="114" t="str">
        <f>'Internal Snapshots'!D24</f>
        <v>C6 Student Updates 2024-25</v>
      </c>
      <c r="C44" s="114" t="str">
        <f>'Internal Snapshots'!E24</f>
        <v>PSSA Accountability Reporting for
    Science #1 (report data as of the last day of the testing window)</v>
      </c>
      <c r="D44" s="115">
        <f>'Internal Snapshots'!F24</f>
        <v>2024</v>
      </c>
      <c r="E44" s="115">
        <f>'Internal Snapshots'!G24</f>
        <v>2025</v>
      </c>
      <c r="F44" s="114" t="str">
        <f>'Internal Snapshots'!H24</f>
        <v>Internal Snapshot (Student, School Enrollment, Programs Fact)</v>
      </c>
      <c r="G44" s="114" t="str">
        <f>'Internal Snapshots'!I24</f>
        <v xml:space="preserve">Required K-12 </v>
      </c>
      <c r="H44" s="130" t="str">
        <f>'Internal Snapshots'!J24</f>
        <v>Must be updated by 12:00 noon on the snapshot run date to be included in the Internal Snapshot, must reflect accurate May 2 data in Student, School Enrollment and Programs Fact.</v>
      </c>
      <c r="I44" s="139" t="str">
        <f>'Internal Snapshots'!K24</f>
        <v>5/2 (Snapshot Date will display as 5/1 on reports)</v>
      </c>
      <c r="J44" s="116">
        <f>'Internal Snapshots'!L24</f>
        <v>45785</v>
      </c>
      <c r="K44" s="116" t="s">
        <v>141</v>
      </c>
      <c r="L44" s="116" t="s">
        <v>141</v>
      </c>
      <c r="M44" s="247" t="str">
        <f>'Internal Snapshots'!N24</f>
        <v>N/A</v>
      </c>
    </row>
    <row r="45" spans="1:14" ht="46.8" x14ac:dyDescent="0.3">
      <c r="A45" s="198" t="str">
        <f>'Internal Snapshots'!A20</f>
        <v>Collection 6</v>
      </c>
      <c r="B45" s="114" t="str">
        <f>'Internal Snapshots'!D20</f>
        <v>C6 Student Updates 2024-25</v>
      </c>
      <c r="C45" s="114" t="str">
        <f>'Internal Snapshots'!E20</f>
        <v xml:space="preserve">PVAAS Student RV Gap Enrollment 1 </v>
      </c>
      <c r="D45" s="115">
        <f>'Internal Snapshots'!F20</f>
        <v>2024</v>
      </c>
      <c r="E45" s="115">
        <f>'Internal Snapshots'!G20</f>
        <v>2025</v>
      </c>
      <c r="F45" s="114" t="str">
        <f>'Internal Snapshots'!H20</f>
        <v>Data Pull (Student, School Enrollment, Programs Fact)</v>
      </c>
      <c r="G45" s="114" t="str">
        <f>'Internal Snapshots'!I20</f>
        <v>Required K-12</v>
      </c>
      <c r="H45" s="114" t="str">
        <f>'Internal Snapshots'!J20</f>
        <v>Must be updated by the snapshot run date to be included in the data pull</v>
      </c>
      <c r="I45" s="116" t="str">
        <f>'Internal Snapshots'!K20</f>
        <v>N/A</v>
      </c>
      <c r="J45" s="116">
        <f>'Internal Snapshots'!L20</f>
        <v>45785</v>
      </c>
      <c r="K45" s="116" t="s">
        <v>141</v>
      </c>
      <c r="L45" s="116" t="s">
        <v>141</v>
      </c>
      <c r="M45" s="203" t="str">
        <f>'Internal Snapshots'!N20</f>
        <v>N/A</v>
      </c>
    </row>
    <row r="46" spans="1:14" s="42" customFormat="1" ht="93.6" x14ac:dyDescent="0.3">
      <c r="A46" s="198" t="str">
        <f>'Internal Snapshots'!A25</f>
        <v>Collection 6</v>
      </c>
      <c r="B46" s="114" t="str">
        <f>'Internal Snapshots'!D25</f>
        <v>C6 Student Updates 2024-25</v>
      </c>
      <c r="C46" s="114" t="str">
        <f>'Internal Snapshots'!E25</f>
        <v>PSSA Accountability Reporting for
    English Language Arts #2 (report data as of the last day of the testing window)</v>
      </c>
      <c r="D46" s="144">
        <f>'Internal Snapshots'!F25</f>
        <v>2024</v>
      </c>
      <c r="E46" s="144">
        <f>'Internal Snapshots'!G25</f>
        <v>2025</v>
      </c>
      <c r="F46" s="114" t="str">
        <f>'Internal Snapshots'!H25</f>
        <v>Internal Snapshot (Student, School Enrollment, Programs Fact)</v>
      </c>
      <c r="G46" s="114" t="str">
        <f>'Internal Snapshots'!I25</f>
        <v>Required K-12 (denoted in Field No. 212)</v>
      </c>
      <c r="H46" s="114" t="str">
        <f>'Internal Snapshots'!J25</f>
        <v>Must be updated by 12:00 noon on the snapshot run date to be included in the Internal Snapshot, must reflect accurate April 25 data in Student, School Enrollment and Programs Fact.</v>
      </c>
      <c r="I46" s="116">
        <f>'Internal Snapshots'!K25</f>
        <v>45772</v>
      </c>
      <c r="J46" s="116">
        <f>'Internal Snapshots'!L25</f>
        <v>45805</v>
      </c>
      <c r="K46" s="116" t="s">
        <v>141</v>
      </c>
      <c r="L46" s="116" t="s">
        <v>141</v>
      </c>
      <c r="M46" s="203">
        <f>'Internal Snapshots'!N25</f>
        <v>45820</v>
      </c>
      <c r="N46" s="60"/>
    </row>
    <row r="47" spans="1:14" ht="93.6" x14ac:dyDescent="0.3">
      <c r="A47" s="198" t="str">
        <f>'Internal Snapshots'!A26</f>
        <v>Collection 6</v>
      </c>
      <c r="B47" s="114" t="str">
        <f>'Internal Snapshots'!D26</f>
        <v>C6 Student Updates 2024-25</v>
      </c>
      <c r="C47" s="114" t="str">
        <f>'Internal Snapshots'!E26</f>
        <v>PSSA Accountability Reporting for
    Mathematics #2 (report data as of the last day of the testing window)</v>
      </c>
      <c r="D47" s="115">
        <f>'Internal Snapshots'!F26</f>
        <v>2024</v>
      </c>
      <c r="E47" s="115">
        <f>'Internal Snapshots'!G26</f>
        <v>2025</v>
      </c>
      <c r="F47" s="114" t="str">
        <f>'Internal Snapshots'!H26</f>
        <v>Internal Snapshot (Student, School Enrollment, Programs Fact)</v>
      </c>
      <c r="G47" s="114" t="str">
        <f>'Internal Snapshots'!I26</f>
        <v xml:space="preserve">Required K-12 </v>
      </c>
      <c r="H47" s="114" t="str">
        <f>'Internal Snapshots'!J26</f>
        <v>Must be updated by 12:00 noon on May 28 to be included in the Internal Snapshot, must reflect accurate May 2 data in Student, School Enrollment and Programs Fact.</v>
      </c>
      <c r="I47" s="116">
        <f>'Internal Snapshots'!K26</f>
        <v>45779</v>
      </c>
      <c r="J47" s="116">
        <f>'Internal Snapshots'!L26</f>
        <v>45805</v>
      </c>
      <c r="K47" s="116" t="s">
        <v>141</v>
      </c>
      <c r="L47" s="116" t="s">
        <v>141</v>
      </c>
      <c r="M47" s="203">
        <f>'Internal Snapshots'!N26</f>
        <v>45820</v>
      </c>
    </row>
    <row r="48" spans="1:14" ht="75" customHeight="1" x14ac:dyDescent="0.3">
      <c r="A48" s="198" t="str">
        <f>'Internal Snapshots'!A27</f>
        <v>Collection 6</v>
      </c>
      <c r="B48" s="114" t="str">
        <f>'Internal Snapshots'!D27</f>
        <v>C6 Student Updates 2024-25</v>
      </c>
      <c r="C48" s="114" t="str">
        <f>'Internal Snapshots'!E27</f>
        <v>PSSA Accountability Reporting for
    Science #2 (report data as of the last day of the testing window)</v>
      </c>
      <c r="D48" s="115">
        <f>'Internal Snapshots'!F27</f>
        <v>2024</v>
      </c>
      <c r="E48" s="115">
        <f>'Internal Snapshots'!G27</f>
        <v>2025</v>
      </c>
      <c r="F48" s="114" t="str">
        <f>'Internal Snapshots'!H27</f>
        <v>Internal Snapshot (Student, School Enrollment, Programs Fact)</v>
      </c>
      <c r="G48" s="114" t="str">
        <f>'Internal Snapshots'!I27</f>
        <v xml:space="preserve">Required K-12 </v>
      </c>
      <c r="H48" s="114" t="str">
        <f>'Internal Snapshots'!J27</f>
        <v>Must be updated by 12:00 noon on May 28 to be included in the Internal Snapshot, must reflect accurate May 2 data in Student, School Enrollment and Programs Fact.</v>
      </c>
      <c r="I48" s="116">
        <f>'Internal Snapshots'!K27</f>
        <v>45779</v>
      </c>
      <c r="J48" s="116">
        <f>'Internal Snapshots'!L27</f>
        <v>45805</v>
      </c>
      <c r="K48" s="116" t="s">
        <v>141</v>
      </c>
      <c r="L48" s="116" t="s">
        <v>141</v>
      </c>
      <c r="M48" s="203">
        <f>'Internal Snapshots'!N27</f>
        <v>45820</v>
      </c>
    </row>
    <row r="49" spans="1:13" ht="93.6" x14ac:dyDescent="0.3">
      <c r="A49" s="198" t="str">
        <f>'Internal Snapshots'!A29</f>
        <v>Collection 6</v>
      </c>
      <c r="B49" s="114" t="str">
        <f>'Internal Snapshots'!D29</f>
        <v>C6 Student Updates 2024-25</v>
      </c>
      <c r="C49" s="114" t="str">
        <f>'Internal Snapshots'!E29</f>
        <v>Spring Keystone Reporting #1</v>
      </c>
      <c r="D49" s="115">
        <f>'Internal Snapshots'!F29</f>
        <v>2024</v>
      </c>
      <c r="E49" s="115">
        <f>'Internal Snapshots'!G29</f>
        <v>2025</v>
      </c>
      <c r="F49" s="114" t="str">
        <f>'Internal Snapshots'!H29</f>
        <v>Internal Snapshot (Student, School Enrollment, Programs Fact)</v>
      </c>
      <c r="G49" s="114" t="str">
        <f>'Internal Snapshots'!I29</f>
        <v xml:space="preserve">Required if administered
K-12 </v>
      </c>
      <c r="H49" s="114" t="str">
        <f>'Internal Snapshots'!J29</f>
        <v>Must be updated by 12:00 noon on the snapshot run date to be included in the Internal Snapshot, must reflect accurate May 23 data in Student, School Enrollment and Programs Fact.</v>
      </c>
      <c r="I49" s="116" t="str">
        <f>'Internal Snapshots'!K29</f>
        <v>As of 5/23 
(will display as 5/22 Snapshot Date)</v>
      </c>
      <c r="J49" s="116">
        <f>'Internal Snapshots'!L29</f>
        <v>45805</v>
      </c>
      <c r="K49" s="116" t="s">
        <v>141</v>
      </c>
      <c r="L49" s="116" t="s">
        <v>141</v>
      </c>
      <c r="M49" s="203" t="str">
        <f>'Internal Snapshots'!N29</f>
        <v>NA</v>
      </c>
    </row>
    <row r="50" spans="1:13" ht="75" customHeight="1" x14ac:dyDescent="0.3">
      <c r="A50" s="198" t="str">
        <f>'Internal Snapshots'!A28</f>
        <v>Collection 6</v>
      </c>
      <c r="B50" s="114" t="str">
        <f>'Internal Snapshots'!D28</f>
        <v>C6 Student Updates 2024-25</v>
      </c>
      <c r="C50" s="114" t="str">
        <f>'Internal Snapshots'!E28</f>
        <v>PVAAS Student RV Gap Enrollment 2 and Subgroup Update</v>
      </c>
      <c r="D50" s="115">
        <f>'Internal Snapshots'!F28</f>
        <v>2024</v>
      </c>
      <c r="E50" s="115">
        <f>'Internal Snapshots'!G28</f>
        <v>2025</v>
      </c>
      <c r="F50" s="114" t="str">
        <f>'Internal Snapshots'!H28</f>
        <v>Data Pull (Student, School Enrollment, Programs Fact)</v>
      </c>
      <c r="G50" s="114" t="str">
        <f>'Internal Snapshots'!I28</f>
        <v>Required K-12</v>
      </c>
      <c r="H50" s="114" t="str">
        <f>'Internal Snapshots'!J28</f>
        <v>Must be updated by 12:00 pm on the snapshot run date to be included in the data pull</v>
      </c>
      <c r="I50" s="116" t="str">
        <f>'Internal Snapshots'!K28</f>
        <v>N/A</v>
      </c>
      <c r="J50" s="116">
        <f>'Internal Snapshots'!L28</f>
        <v>45805</v>
      </c>
      <c r="K50" s="116" t="s">
        <v>141</v>
      </c>
      <c r="L50" s="116" t="s">
        <v>141</v>
      </c>
      <c r="M50" s="203" t="str">
        <f>'Internal Snapshots'!N28</f>
        <v>N/A</v>
      </c>
    </row>
    <row r="51" spans="1:13" ht="93.6" x14ac:dyDescent="0.3">
      <c r="A51" s="198" t="str">
        <f>'Internal Snapshots'!A30</f>
        <v>Collection 6</v>
      </c>
      <c r="B51" s="114" t="str">
        <f>'Internal Snapshots'!D30</f>
        <v>C6 Student Updates 2024-25</v>
      </c>
      <c r="C51" s="114" t="str">
        <f>'Internal Snapshots'!E30</f>
        <v>Grade 11 Keystone Accountability #1
    (report data as of the last day
    of the testing window)</v>
      </c>
      <c r="D51" s="115">
        <f>'Internal Snapshots'!F30</f>
        <v>2024</v>
      </c>
      <c r="E51" s="115">
        <f>'Internal Snapshots'!G30</f>
        <v>2025</v>
      </c>
      <c r="F51" s="114" t="str">
        <f>'Internal Snapshots'!H30</f>
        <v>Internal Snapshot (Student, School Enrollment, Programs Fact)</v>
      </c>
      <c r="G51" s="114" t="str">
        <f>'Internal Snapshots'!I30</f>
        <v>Required</v>
      </c>
      <c r="H51" s="114" t="str">
        <f>'Internal Snapshots'!J30</f>
        <v>Must be updated by 12:00 noon on the snapshot run date to be included in the Internal Snapshot, must reflect accurate May 23 data in Student, School Enrollment and Programs Fact.</v>
      </c>
      <c r="I51" s="116" t="str">
        <f>'Internal Snapshots'!K30</f>
        <v>As of 5/23 
(will display as 5/22 Snapshot Date)</v>
      </c>
      <c r="J51" s="116">
        <f>'Internal Snapshots'!L30</f>
        <v>45805</v>
      </c>
      <c r="K51" s="116" t="s">
        <v>141</v>
      </c>
      <c r="L51" s="116" t="s">
        <v>141</v>
      </c>
      <c r="M51" s="203" t="str">
        <f>'Internal Snapshots'!N30</f>
        <v>N/A</v>
      </c>
    </row>
    <row r="52" spans="1:13" ht="93.6" x14ac:dyDescent="0.3">
      <c r="A52" s="198" t="str">
        <f>'Internal Snapshots'!A31</f>
        <v>Collection 6</v>
      </c>
      <c r="B52" s="114" t="str">
        <f>'Internal Snapshots'!D31</f>
        <v>C6 Student Updates 2024-25</v>
      </c>
      <c r="C52" s="114" t="str">
        <f>'Internal Snapshots'!E31</f>
        <v>Summer Keystone Precodes</v>
      </c>
      <c r="D52" s="115">
        <f>'Internal Snapshots'!F31</f>
        <v>2024</v>
      </c>
      <c r="E52" s="115">
        <f>'Internal Snapshots'!G31</f>
        <v>2025</v>
      </c>
      <c r="F52" s="114" t="str">
        <f>'Internal Snapshots'!H31</f>
        <v>Internal Snapshot (Student, School Enrollment, Programs Fact)</v>
      </c>
      <c r="G52" s="114" t="str">
        <f>'Internal Snapshots'!I31</f>
        <v>Required if administered (denoted in Field No. 216)</v>
      </c>
      <c r="H52" s="114" t="str">
        <f>'Internal Snapshots'!J31</f>
        <v>Must be updated by 12:00 noon on the snapshot run date to be included in the Internal Snapshot, must reflect accurate May 23 data in Student, School Enrollment and Programs Fact.</v>
      </c>
      <c r="I52" s="116" t="str">
        <f>'Internal Snapshots'!K31</f>
        <v>As of 5/23 
(will display as 5/22 Snapshot Date)</v>
      </c>
      <c r="J52" s="116">
        <f>'Internal Snapshots'!L31</f>
        <v>45805</v>
      </c>
      <c r="K52" s="116" t="s">
        <v>141</v>
      </c>
      <c r="L52" s="116" t="s">
        <v>141</v>
      </c>
      <c r="M52" s="203">
        <f>'Internal Snapshots'!N31</f>
        <v>45820</v>
      </c>
    </row>
    <row r="53" spans="1:13" ht="93.6" x14ac:dyDescent="0.3">
      <c r="A53" s="198" t="str">
        <f>'Internal Snapshots'!A32</f>
        <v>Collection 6</v>
      </c>
      <c r="B53" s="114" t="str">
        <f>'Internal Snapshots'!D32</f>
        <v>C6 Student Updates 2024-25</v>
      </c>
      <c r="C53" s="114" t="str">
        <f>'Internal Snapshots'!E32</f>
        <v>Every Student Succeeds Act (ESSA)</v>
      </c>
      <c r="D53" s="115">
        <f>'Internal Snapshots'!F32</f>
        <v>2024</v>
      </c>
      <c r="E53" s="115">
        <f>'Internal Snapshots'!G32</f>
        <v>2025</v>
      </c>
      <c r="F53" s="114" t="str">
        <f>'Internal Snapshots'!H32</f>
        <v>Internal Snapshot (Student, School Enrollment, Programs Fact)</v>
      </c>
      <c r="G53" s="114" t="str">
        <f>'Internal Snapshots'!I32</f>
        <v>Required K-12</v>
      </c>
      <c r="H53" s="114" t="str">
        <f>'Internal Snapshots'!J32</f>
        <v>Must be updated by 12:00 noon on the snapshot run date to be included in the Internal Snapshot, must reflect accurate May 2 data in Student, School Enrollment and Programs Fact.</v>
      </c>
      <c r="I53" s="116">
        <f>'Internal Snapshots'!K32</f>
        <v>45779</v>
      </c>
      <c r="J53" s="116">
        <f>'Internal Snapshots'!L32</f>
        <v>45805</v>
      </c>
      <c r="K53" s="116" t="s">
        <v>141</v>
      </c>
      <c r="L53" s="116" t="s">
        <v>141</v>
      </c>
      <c r="M53" s="203" t="str">
        <f>'Internal Snapshots'!N32</f>
        <v>N/A</v>
      </c>
    </row>
    <row r="54" spans="1:13" ht="46.8" x14ac:dyDescent="0.3">
      <c r="A54" s="201" t="str">
        <f>'PIMS Calendar'!A44</f>
        <v>Collection 6</v>
      </c>
      <c r="B54" s="135" t="str">
        <f>'PIMS Calendar'!D44</f>
        <v>C6 Course/Instructor 2024-25</v>
      </c>
      <c r="C54" s="111" t="str">
        <f>'PIMS Calendar'!E44</f>
        <v>Course/Instructor</v>
      </c>
      <c r="D54" s="112">
        <f>'PIMS Calendar'!F44</f>
        <v>2024</v>
      </c>
      <c r="E54" s="112">
        <f>'PIMS Calendar'!G44</f>
        <v>2025</v>
      </c>
      <c r="F54" s="111" t="str">
        <f>'PIMS Calendar'!H44</f>
        <v>Course
Course Instructor
Student Course Enrollment</v>
      </c>
      <c r="G54" s="111" t="str">
        <f>'PIMS Calendar'!I44</f>
        <v>Required</v>
      </c>
      <c r="H54" s="111" t="str">
        <f>'PIMS Calendar'!J44</f>
        <v>-</v>
      </c>
      <c r="I54" s="113" t="str">
        <f>'PIMS Calendar'!K44</f>
        <v>Open Through</v>
      </c>
      <c r="J54" s="113">
        <f>'PIMS Calendar'!L44</f>
        <v>45814</v>
      </c>
      <c r="K54" s="113" t="str">
        <f>'PIMS Calendar'!M44</f>
        <v>N/A</v>
      </c>
      <c r="L54" s="113" t="str">
        <f>'PIMS Calendar'!N44</f>
        <v>Until the Day the Collection Closes</v>
      </c>
      <c r="M54" s="211">
        <f>'PIMS Calendar'!O44</f>
        <v>45821</v>
      </c>
    </row>
    <row r="55" spans="1:13" ht="75" customHeight="1" x14ac:dyDescent="0.3">
      <c r="A55" s="201" t="str">
        <f>'PIMS Calendar'!A45</f>
        <v xml:space="preserve">Collection 6 </v>
      </c>
      <c r="B55" s="135" t="str">
        <f>'PIMS Calendar'!D45</f>
        <v>C6 Non-Cte ICN/WBLE 2024-25</v>
      </c>
      <c r="C55" s="135" t="str">
        <f>'PIMS Calendar'!E45</f>
        <v xml:space="preserve">Student - Industry-Recognized
    Credentials and Work-Based Learning
    Experiences for Non-CTE Students </v>
      </c>
      <c r="D55" s="148">
        <f>'PIMS Calendar'!F45</f>
        <v>2024</v>
      </c>
      <c r="E55" s="148">
        <f>'PIMS Calendar'!G45</f>
        <v>2025</v>
      </c>
      <c r="F55" s="135" t="str">
        <f>'PIMS Calendar'!H45</f>
        <v>Student Award Fact</v>
      </c>
      <c r="G55" s="135" t="str">
        <f>'PIMS Calendar'!I45</f>
        <v>Required</v>
      </c>
      <c r="H55" s="135" t="str">
        <f>'PIMS Calendar'!J45</f>
        <v>ACS required for all SD, CS, CTCs, and any IU, APS, PRRI, or SJCI that reports in this collection.</v>
      </c>
      <c r="I55" s="239" t="str">
        <f>'PIMS Calendar'!K45</f>
        <v>Open Through</v>
      </c>
      <c r="J55" s="239">
        <f>'PIMS Calendar'!L45</f>
        <v>45838</v>
      </c>
      <c r="K55" s="239" t="str">
        <f>'PIMS Calendar'!M45</f>
        <v>N/A</v>
      </c>
      <c r="L55" s="239" t="str">
        <f>'PIMS Calendar'!N45</f>
        <v>Until the Day the Collection Closes</v>
      </c>
      <c r="M55" s="240">
        <f>'PIMS Calendar'!O45</f>
        <v>45838</v>
      </c>
    </row>
    <row r="56" spans="1:13" ht="46.8" x14ac:dyDescent="0.3">
      <c r="A56" s="201" t="str">
        <f>'PIMS Calendar'!A46</f>
        <v>Collection 6</v>
      </c>
      <c r="B56" s="135" t="str">
        <f>'PIMS Calendar'!D46</f>
        <v>C6 Career Standards 2024-25</v>
      </c>
      <c r="C56" s="135" t="str">
        <f>'PIMS Calendar'!E46</f>
        <v>Student - Career Standards Benchmarks</v>
      </c>
      <c r="D56" s="148">
        <f>'PIMS Calendar'!F46</f>
        <v>2024</v>
      </c>
      <c r="E56" s="148">
        <f>'PIMS Calendar'!G46</f>
        <v>2025</v>
      </c>
      <c r="F56" s="135" t="str">
        <f>'PIMS Calendar'!H46</f>
        <v>Student Fact</v>
      </c>
      <c r="G56" s="135" t="str">
        <f>'PIMS Calendar'!I46</f>
        <v>Required</v>
      </c>
      <c r="H56" s="135" t="str">
        <f>'PIMS Calendar'!J46</f>
        <v>ACS required for all SD, CS, CTCs, and any IU, APS, PRRI, or SJCI that reports in this collection.</v>
      </c>
      <c r="I56" s="239" t="str">
        <f>'PIMS Calendar'!K46</f>
        <v>Open Through</v>
      </c>
      <c r="J56" s="239">
        <f>'PIMS Calendar'!L46</f>
        <v>45838</v>
      </c>
      <c r="K56" s="239" t="str">
        <f>'PIMS Calendar'!M46</f>
        <v>N/A</v>
      </c>
      <c r="L56" s="239" t="str">
        <f>'PIMS Calendar'!N46</f>
        <v>Until the Day the Collection Closes</v>
      </c>
      <c r="M56" s="240">
        <f>'PIMS Calendar'!O46</f>
        <v>45838</v>
      </c>
    </row>
    <row r="57" spans="1:13" ht="31.2" x14ac:dyDescent="0.3">
      <c r="A57" s="238" t="str">
        <f>'PIMS Calendar'!A47</f>
        <v>Collection 6</v>
      </c>
      <c r="B57" s="135" t="str">
        <f>'PIMS Calendar'!D47</f>
        <v>C6 Local Assess Early Ind 2024-25</v>
      </c>
      <c r="C57" s="135" t="str">
        <f>'PIMS Calendar'!E47</f>
        <v>Student - Local Assessment for Early
   Indicators of Success</v>
      </c>
      <c r="D57" s="148">
        <f>'PIMS Calendar'!F47</f>
        <v>2024</v>
      </c>
      <c r="E57" s="148">
        <f>'PIMS Calendar'!G47</f>
        <v>2025</v>
      </c>
      <c r="F57" s="135" t="str">
        <f>'PIMS Calendar'!H47</f>
        <v>Student Local Assessment
    Subtest</v>
      </c>
      <c r="G57" s="135" t="str">
        <f>'PIMS Calendar'!I47</f>
        <v>Updates</v>
      </c>
      <c r="H57" s="135" t="str">
        <f>'PIMS Calendar'!J47</f>
        <v>ACS required for any LEA that reports in this collection.</v>
      </c>
      <c r="I57" s="239" t="str">
        <f>'PIMS Calendar'!K47</f>
        <v>Open Through</v>
      </c>
      <c r="J57" s="239">
        <f>'PIMS Calendar'!L47</f>
        <v>45838</v>
      </c>
      <c r="K57" s="239" t="str">
        <f>'PIMS Calendar'!M47</f>
        <v>N/A</v>
      </c>
      <c r="L57" s="239" t="str">
        <f>'PIMS Calendar'!N47</f>
        <v>Until the Day the Collection Closes</v>
      </c>
      <c r="M57" s="240">
        <f>'PIMS Calendar'!O47</f>
        <v>45838</v>
      </c>
    </row>
    <row r="58" spans="1:13" ht="46.8" x14ac:dyDescent="0.3">
      <c r="A58" s="238" t="str">
        <f>'PIMS Calendar'!A48</f>
        <v>Collection 6</v>
      </c>
      <c r="B58" s="135" t="str">
        <f>'PIMS Calendar'!D48</f>
        <v>C6 Staff Updates 2024-25</v>
      </c>
      <c r="C58" s="135" t="str">
        <f>'PIMS Calendar'!E48</f>
        <v>Staff</v>
      </c>
      <c r="D58" s="148">
        <f>'PIMS Calendar'!F48</f>
        <v>2024</v>
      </c>
      <c r="E58" s="148">
        <f>'PIMS Calendar'!G48</f>
        <v>2025</v>
      </c>
      <c r="F58" s="135" t="str">
        <f>'PIMS Calendar'!H48</f>
        <v>Staff
Staff Assignment (PIL position only)</v>
      </c>
      <c r="G58" s="135" t="str">
        <f>'PIMS Calendar'!I48</f>
        <v>Updates</v>
      </c>
      <c r="H58" s="135" t="str">
        <f>'PIMS Calendar'!J48</f>
        <v>-</v>
      </c>
      <c r="I58" s="239" t="str">
        <f>'PIMS Calendar'!K48</f>
        <v>Open Through</v>
      </c>
      <c r="J58" s="239">
        <f>'PIMS Calendar'!L48</f>
        <v>45835</v>
      </c>
      <c r="K58" s="239" t="str">
        <f>'PIMS Calendar'!M48</f>
        <v>N/A</v>
      </c>
      <c r="L58" s="239" t="str">
        <f>'PIMS Calendar'!N48</f>
        <v>Until the Day the Collection Closes</v>
      </c>
      <c r="M58" s="240" t="str">
        <f>'PIMS Calendar'!O48</f>
        <v>N/A</v>
      </c>
    </row>
    <row r="59" spans="1:13" ht="46.8" x14ac:dyDescent="0.3">
      <c r="A59" s="238" t="str">
        <f>'PIMS Calendar'!A50</f>
        <v>Collection 6</v>
      </c>
      <c r="B59" s="135" t="str">
        <f>'PIMS Calendar'!D50</f>
        <v>C6 Local Assess Analytics 2024-25</v>
      </c>
      <c r="C59" s="135" t="str">
        <f>'PIMS Calendar'!E50</f>
        <v>Student - Local Assessment for Reporting
   and Analytics</v>
      </c>
      <c r="D59" s="148">
        <f>'PIMS Calendar'!F50</f>
        <v>2024</v>
      </c>
      <c r="E59" s="148">
        <f>'PIMS Calendar'!G50</f>
        <v>2025</v>
      </c>
      <c r="F59" s="135" t="str">
        <f>'PIMS Calendar'!H50</f>
        <v>Student Local Assessment Subtest</v>
      </c>
      <c r="G59" s="135" t="str">
        <f>'PIMS Calendar'!I50</f>
        <v>Updates</v>
      </c>
      <c r="H59" s="135" t="str">
        <f>'PIMS Calendar'!J50</f>
        <v>-</v>
      </c>
      <c r="I59" s="239" t="str">
        <f>'PIMS Calendar'!K50</f>
        <v>Open Through</v>
      </c>
      <c r="J59" s="239">
        <f>'PIMS Calendar'!L50</f>
        <v>45834</v>
      </c>
      <c r="K59" s="239" t="str">
        <f>'PIMS Calendar'!M50</f>
        <v>N/A</v>
      </c>
      <c r="L59" s="239" t="str">
        <f>'PIMS Calendar'!N50</f>
        <v>Until the Day the Collection Closes</v>
      </c>
      <c r="M59" s="240" t="str">
        <f>'PIMS Calendar'!O50</f>
        <v>N/A</v>
      </c>
    </row>
    <row r="60" spans="1:13" ht="171.6" x14ac:dyDescent="0.3">
      <c r="A60" s="231" t="str">
        <f>'PIMS Calendar'!A28</f>
        <v>Collection 4</v>
      </c>
      <c r="B60" s="232" t="str">
        <f>'PIMS Calendar'!D28</f>
        <v>C4 SP ED Transition/Exits 2024-25</v>
      </c>
      <c r="C60" s="232" t="str">
        <f>'PIMS Calendar'!E28</f>
        <v>Special Education Transition/Exits</v>
      </c>
      <c r="D60" s="395">
        <f>'PIMS Calendar'!F28</f>
        <v>2024</v>
      </c>
      <c r="E60" s="395">
        <f>'PIMS Calendar'!G28</f>
        <v>2025</v>
      </c>
      <c r="F60" s="232" t="str">
        <f>'PIMS Calendar'!H28</f>
        <v>Special Education Snapshot (6/30)
Student
School Enrollment</v>
      </c>
      <c r="G60" s="232" t="str">
        <f>'PIMS Calendar'!I28</f>
        <v>Required
Updates
Updates</v>
      </c>
      <c r="H60" s="232" t="str">
        <f>'PIMS Calendar'!J28</f>
        <v>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v>
      </c>
      <c r="I60" s="150">
        <f>'PIMS Calendar'!K28</f>
        <v>45810</v>
      </c>
      <c r="J60" s="150">
        <f>'PIMS Calendar'!L28</f>
        <v>45856</v>
      </c>
      <c r="K60" s="255" t="str">
        <f>'PIMS Calendar'!M28</f>
        <v>7/19 to 7/27</v>
      </c>
      <c r="L60" s="255" t="str">
        <f>'PIMS Calendar'!N28</f>
        <v>7/28 to 8/15</v>
      </c>
      <c r="M60" s="362" t="str">
        <f>'PIMS Calendar'!O28</f>
        <v>N/A</v>
      </c>
    </row>
    <row r="61" spans="1:13" ht="30" customHeight="1" x14ac:dyDescent="0.3">
      <c r="A61" s="231" t="str">
        <f>'PIMS Calendar'!A29</f>
        <v>Collection 4</v>
      </c>
      <c r="B61" s="232" t="str">
        <f>'PIMS Calendar'!D29</f>
        <v>C4 LIEP Survey 2024-25</v>
      </c>
      <c r="C61" s="232" t="str">
        <f>'PIMS Calendar'!E29</f>
        <v>LIEP Survey</v>
      </c>
      <c r="D61" s="395">
        <f>'PIMS Calendar'!F29</f>
        <v>2024</v>
      </c>
      <c r="E61" s="395">
        <f>'PIMS Calendar'!G29</f>
        <v>2025</v>
      </c>
      <c r="F61" s="232" t="str">
        <f>'PIMS Calendar'!H29</f>
        <v>District Fact</v>
      </c>
      <c r="G61" s="232" t="str">
        <f>'PIMS Calendar'!I29</f>
        <v>Required</v>
      </c>
      <c r="H61" s="232" t="str">
        <f>'PIMS Calendar'!J29</f>
        <v>For all School Districts, Charter Schools and Comprehensive Career and Technical Centers</v>
      </c>
      <c r="I61" s="150">
        <f>'PIMS Calendar'!K29</f>
        <v>45810</v>
      </c>
      <c r="J61" s="150">
        <f>'PIMS Calendar'!L29</f>
        <v>45856</v>
      </c>
      <c r="K61" s="255" t="str">
        <f>'PIMS Calendar'!M29</f>
        <v>7/22 to 7/26</v>
      </c>
      <c r="L61" s="255" t="str">
        <f>'PIMS Calendar'!N29</f>
        <v>7/29 to 8/9</v>
      </c>
      <c r="M61" s="362" t="str">
        <f>'PIMS Calendar'!O29</f>
        <v>N/A</v>
      </c>
    </row>
    <row r="62" spans="1:13" ht="124.8" x14ac:dyDescent="0.3">
      <c r="A62" s="231" t="str">
        <f>'PIMS Calendar'!A30</f>
        <v>Collection 4</v>
      </c>
      <c r="B62" s="232" t="str">
        <f>'PIMS Calendar'!D30</f>
        <v>C4 CTE 2024-25</v>
      </c>
      <c r="C62" s="232" t="str">
        <f>'PIMS Calendar'!E30</f>
        <v>Career &amp; Technical Education</v>
      </c>
      <c r="D62" s="395">
        <f>'PIMS Calendar'!F30</f>
        <v>2024</v>
      </c>
      <c r="E62" s="395">
        <f>'PIMS Calendar'!G30</f>
        <v>2025</v>
      </c>
      <c r="F62" s="232" t="str">
        <f>'PIMS Calendar'!H30</f>
        <v>CTE Student Fact
CTE Industry Credential
Student Snapshot CTE Students
    Only (6/30) - A year long
    compiled snapshot.</v>
      </c>
      <c r="G62" s="232" t="str">
        <f>'PIMS Calendar'!I30</f>
        <v>Required if LEA has PDE approved / registered secondary or adult CTE programs.</v>
      </c>
      <c r="H62" s="232" t="str">
        <f>'PIMS Calendar'!J30</f>
        <v xml:space="preserve">
Snapshot Date 6/30; data must reflect all CTE students in the current SY</v>
      </c>
      <c r="I62" s="150">
        <f>'PIMS Calendar'!K30</f>
        <v>45810</v>
      </c>
      <c r="J62" s="150">
        <f>'PIMS Calendar'!L30</f>
        <v>45856</v>
      </c>
      <c r="K62" s="255" t="str">
        <f>'PIMS Calendar'!M30</f>
        <v>7/21 to 7/25</v>
      </c>
      <c r="L62" s="255" t="str">
        <f>'PIMS Calendar'!N30</f>
        <v>7/28 to 8/8</v>
      </c>
      <c r="M62" s="362">
        <f>'PIMS Calendar'!O30</f>
        <v>45898</v>
      </c>
    </row>
    <row r="63" spans="1:13" ht="93.6" x14ac:dyDescent="0.3">
      <c r="A63" s="212" t="str">
        <f>'PIMS Calendar'!A51</f>
        <v>Collection 6</v>
      </c>
      <c r="B63" s="135" t="str">
        <f>'PIMS Calendar'!D51</f>
        <v>C6 Student Updates 2024-25'</v>
      </c>
      <c r="C63" s="135" t="str">
        <f>'PIMS Calendar'!E51</f>
        <v>Student Updates &amp; Internal Snapshot
Grad Drop Cohort
School Enrollment
Programs</v>
      </c>
      <c r="D63" s="148">
        <f>'PIMS Calendar'!F51</f>
        <v>2024</v>
      </c>
      <c r="E63" s="148">
        <f>'PIMS Calendar'!G51</f>
        <v>2025</v>
      </c>
      <c r="F63" s="135" t="str">
        <f>'PIMS Calendar'!H51</f>
        <v>Student
School Enrollment
Programs Fact</v>
      </c>
      <c r="G63" s="135" t="str">
        <f>'PIMS Calendar'!I51</f>
        <v>Updates, 1 day prior to internal snapshot
Updates
Updates</v>
      </c>
      <c r="H63" s="135" t="str">
        <f>'PIMS Calendar'!J51</f>
        <v>-</v>
      </c>
      <c r="I63" s="396" t="str">
        <f>'PIMS Calendar'!K51</f>
        <v>Open Through</v>
      </c>
      <c r="J63" s="396">
        <f>'PIMS Calendar'!L51</f>
        <v>45869</v>
      </c>
      <c r="K63" s="396" t="str">
        <f>'PIMS Calendar'!M51</f>
        <v>N/A</v>
      </c>
      <c r="L63" s="396" t="str">
        <f>'PIMS Calendar'!N51</f>
        <v>Until the Day the Collection Closes</v>
      </c>
      <c r="M63" s="240" t="str">
        <f>'PIMS Calendar'!O51</f>
        <v>N/A</v>
      </c>
    </row>
    <row r="64" spans="1:13" s="43" customFormat="1" ht="31.2" x14ac:dyDescent="0.3">
      <c r="A64" s="402" t="str">
        <f>'PIMS Calendar'!A52</f>
        <v>Collection 6</v>
      </c>
      <c r="B64" s="135" t="str">
        <f>'PIMS Calendar'!D52</f>
        <v>C6 Prof Staff Vacancy Updates 2024-25 (June)</v>
      </c>
      <c r="C64" s="135" t="str">
        <f>'PIMS Calendar'!E52</f>
        <v>Professional Staff Vacancy</v>
      </c>
      <c r="D64" s="148">
        <f>'PIMS Calendar'!F52</f>
        <v>2024</v>
      </c>
      <c r="E64" s="148">
        <f>'PIMS Calendar'!G52</f>
        <v>2025</v>
      </c>
      <c r="F64" s="135" t="str">
        <f>'PIMS Calendar'!H52</f>
        <v>District Fact reporting data 6/27/2025</v>
      </c>
      <c r="G64" s="135" t="str">
        <f>'PIMS Calendar'!I52</f>
        <v>Required</v>
      </c>
      <c r="H64" s="135" t="str">
        <f>'PIMS Calendar'!J52</f>
        <v>Required for all LEA's that report C1 Staff</v>
      </c>
      <c r="I64" s="403">
        <f>'PIMS Calendar'!K52</f>
        <v>45835</v>
      </c>
      <c r="J64" s="403">
        <f>'PIMS Calendar'!L52</f>
        <v>45869</v>
      </c>
      <c r="K64" s="403" t="str">
        <f>'PIMS Calendar'!M52</f>
        <v xml:space="preserve"> N/A</v>
      </c>
      <c r="L64" s="403" t="str">
        <f>'PIMS Calendar'!N52</f>
        <v>Until the Day the Collection Closes</v>
      </c>
      <c r="M64" s="240">
        <f>'PIMS Calendar'!O52</f>
        <v>45884</v>
      </c>
    </row>
    <row r="65" spans="1:13" ht="140.4" x14ac:dyDescent="0.3">
      <c r="A65" s="233" t="str">
        <f>'PIMS Calendar'!A53</f>
        <v>Collection 6</v>
      </c>
      <c r="B65" s="186" t="str">
        <f>'PIMS Calendar'!D53</f>
        <v>C6 Safe Schools - Fire/Sec 2024-25</v>
      </c>
      <c r="C65" s="186" t="str">
        <f>'PIMS Calendar'!E53</f>
        <v>Safe Schools - Fire &amp; Security Drills</v>
      </c>
      <c r="D65" s="112">
        <f>'PIMS Calendar'!F53</f>
        <v>2024</v>
      </c>
      <c r="E65" s="112">
        <f>'PIMS Calendar'!G53</f>
        <v>2025</v>
      </c>
      <c r="F65" s="186" t="str">
        <f>'PIMS Calendar'!H53</f>
        <v>Location Fact</v>
      </c>
      <c r="G65" s="186" t="str">
        <f>'PIMS Calendar'!I53</f>
        <v>Required</v>
      </c>
      <c r="H65" s="186" t="str">
        <f>'PIMS Calendar'!J53</f>
        <v>Fire Drills and Security Drills must be reported by 7/29.
However, the Bus Evacuation Drill ACS and Security Drill Certification must be submitted by 4/10 .
ACS submitted through the FRCPP</v>
      </c>
      <c r="I65" s="113" t="str">
        <f>'PIMS Calendar'!K53</f>
        <v>Open Through</v>
      </c>
      <c r="J65" s="113">
        <f>'PIMS Calendar'!L53</f>
        <v>45869</v>
      </c>
      <c r="K65" s="256" t="str">
        <f>'PIMS Calendar'!M53</f>
        <v>N/A</v>
      </c>
      <c r="L65" s="256" t="str">
        <f>'PIMS Calendar'!N53</f>
        <v>Until the Day the Collection Closes</v>
      </c>
      <c r="M65" s="211">
        <f>'PIMS Calendar'!O53</f>
        <v>45869</v>
      </c>
    </row>
    <row r="66" spans="1:13" ht="296.39999999999998" x14ac:dyDescent="0.3">
      <c r="A66" s="233" t="str">
        <f>'PIMS Calendar'!A54</f>
        <v>Collection 6</v>
      </c>
      <c r="B66" s="186" t="str">
        <f>'PIMS Calendar'!D54</f>
        <v>C6 Safe Schools 2024-25</v>
      </c>
      <c r="C66" s="186" t="str">
        <f>'PIMS Calendar'!E54</f>
        <v>Safe Schools</v>
      </c>
      <c r="D66" s="112">
        <f>'PIMS Calendar'!F54</f>
        <v>2024</v>
      </c>
      <c r="E66" s="112">
        <f>'PIMS Calendar'!G54</f>
        <v>2025</v>
      </c>
      <c r="F66" s="186" t="str">
        <f>'PIMS Calendar'!H54</f>
        <v>District Fact
Incident
Incident Offender
Incident Offender Disciplinary Action
Incident Offender Infraction
Incident Offender Infraction Weapon
Incident Offender Parent Involvement
Incident Victim
Person
Location Fact
Staff (School Security Personnel Only)
Staff Snapshot (School Security Personnel Only)
Staff Assignment (9998 Only)
Staff Development Fact</v>
      </c>
      <c r="G66" s="186" t="str">
        <f>'PIMS Calendar'!I54</f>
        <v>Required</v>
      </c>
      <c r="H66" s="186" t="str">
        <f>'PIMS Calendar'!J54</f>
        <v>ACS submitted through the FRCPP</v>
      </c>
      <c r="I66" s="113" t="str">
        <f>'PIMS Calendar'!K54</f>
        <v>Open Through</v>
      </c>
      <c r="J66" s="113">
        <f>'PIMS Calendar'!L54</f>
        <v>45869</v>
      </c>
      <c r="K66" s="256" t="str">
        <f>'PIMS Calendar'!M54</f>
        <v>N/A</v>
      </c>
      <c r="L66" s="256" t="str">
        <f>'PIMS Calendar'!N54</f>
        <v>Until the Day the Collection Closes</v>
      </c>
      <c r="M66" s="211">
        <f>'PIMS Calendar'!O54</f>
        <v>45869</v>
      </c>
    </row>
    <row r="67" spans="1:13" ht="140.4" x14ac:dyDescent="0.3">
      <c r="A67" s="201" t="str">
        <f>'PIMS Calendar'!A55</f>
        <v>Collection 6</v>
      </c>
      <c r="B67" s="111" t="str">
        <f>'PIMS Calendar'!D55</f>
        <v>C6 Safe Schools - AED 2024-25</v>
      </c>
      <c r="C67" s="111" t="str">
        <f>'PIMS Calendar'!E55</f>
        <v>Safe Schools - AED</v>
      </c>
      <c r="D67" s="112">
        <f>'PIMS Calendar'!F55</f>
        <v>2024</v>
      </c>
      <c r="E67" s="112">
        <f>'PIMS Calendar'!G55</f>
        <v>2025</v>
      </c>
      <c r="F67" s="111" t="str">
        <f>'PIMS Calendar'!H55</f>
        <v>Location Fact</v>
      </c>
      <c r="G67" s="111" t="str">
        <f>'PIMS Calendar'!I55</f>
        <v>Required</v>
      </c>
      <c r="H67" s="111" t="str">
        <f>'PIMS Calendar'!J55</f>
        <v>Required for all public schools, APSs and PRRIs receiving AEDs through the program described in Act 35 of 2014, 24 P.S. § 14-1423 Automatic external defibrillators.
ACS submitted through the FRCPP</v>
      </c>
      <c r="I67" s="257" t="str">
        <f>'PIMS Calendar'!K55</f>
        <v>Open Through</v>
      </c>
      <c r="J67" s="113">
        <f>'PIMS Calendar'!L55</f>
        <v>45869</v>
      </c>
      <c r="K67" s="113" t="str">
        <f>'PIMS Calendar'!M55</f>
        <v>N/A</v>
      </c>
      <c r="L67" s="113" t="str">
        <f>'PIMS Calendar'!N55</f>
        <v>Until the Day the Collection Closes</v>
      </c>
      <c r="M67" s="211" t="str">
        <f>'PIMS Calendar'!O55</f>
        <v>On the Safe Schools ACS</v>
      </c>
    </row>
    <row r="68" spans="1:13" ht="62.4" x14ac:dyDescent="0.3">
      <c r="A68" s="213" t="str">
        <f>'Internal Snapshots'!A35</f>
        <v>Collection 6</v>
      </c>
      <c r="B68" s="114" t="str">
        <f>'Internal Snapshots'!D35</f>
        <v>C6 Student Updates 2024-25</v>
      </c>
      <c r="C68" s="114" t="str">
        <f>'Internal Snapshots'!E35</f>
        <v>EL Immigrant End of Year Counts</v>
      </c>
      <c r="D68" s="115">
        <f>'Internal Snapshots'!F35</f>
        <v>2024</v>
      </c>
      <c r="E68" s="115">
        <f>'Internal Snapshots'!G35</f>
        <v>2025</v>
      </c>
      <c r="F68" s="114" t="str">
        <f>'Internal Snapshots'!H35</f>
        <v>Internal Snapshot to collect year end student data (Student, School Enrollment, Programs Fact)</v>
      </c>
      <c r="G68" s="114" t="str">
        <f>'Internal Snapshots'!I35</f>
        <v>Required</v>
      </c>
      <c r="H68" s="114" t="str">
        <f>'Internal Snapshots'!J35</f>
        <v>Must be updated by 12:00 pm on the snapshot run date to be included in the Internal Snapshot</v>
      </c>
      <c r="I68" s="116">
        <f>'Internal Snapshots'!K35</f>
        <v>45828</v>
      </c>
      <c r="J68" s="116">
        <f>'Internal Snapshots'!L35</f>
        <v>45883</v>
      </c>
      <c r="K68" s="116" t="s">
        <v>141</v>
      </c>
      <c r="L68" s="116" t="s">
        <v>141</v>
      </c>
      <c r="M68" s="203">
        <f>'Internal Snapshots'!N35</f>
        <v>45890</v>
      </c>
    </row>
    <row r="69" spans="1:13" ht="93.6" x14ac:dyDescent="0.3">
      <c r="A69" s="214" t="str">
        <f>'PIMS Calendar'!A31</f>
        <v>Collection 5</v>
      </c>
      <c r="B69" s="117" t="str">
        <f>'PIMS Calendar'!D31</f>
        <v>C5 Child Acct EOY 2024-25</v>
      </c>
      <c r="C69" s="117" t="str">
        <f>'PIMS Calendar'!E31</f>
        <v>Child Accounting End-of-Year Collection</v>
      </c>
      <c r="D69" s="118">
        <f>'PIMS Calendar'!F31</f>
        <v>2024</v>
      </c>
      <c r="E69" s="118">
        <f>'PIMS Calendar'!G31</f>
        <v>2025</v>
      </c>
      <c r="F69" s="117" t="str">
        <f>'PIMS Calendar'!H31</f>
        <v>Student Calendar Fact
School Calendar</v>
      </c>
      <c r="G69" s="117" t="str">
        <f>'PIMS Calendar'!I31</f>
        <v>Required</v>
      </c>
      <c r="H69" s="119" t="str">
        <f>'PIMS Calendar'!J31</f>
        <v>The due date for child accounting is 8-1. Section 2552.1 of the School Code allows for data to be submitted without penalty up to 30 days after the due date, until 8/31.</v>
      </c>
      <c r="I69" s="120">
        <f>'PIMS Calendar'!K31</f>
        <v>45817</v>
      </c>
      <c r="J69" s="120">
        <f>'PIMS Calendar'!L31</f>
        <v>45900</v>
      </c>
      <c r="K69" s="120" t="str">
        <f>'PIMS Calendar'!M31</f>
        <v>N/A</v>
      </c>
      <c r="L69" s="120" t="str">
        <f>'PIMS Calendar'!N31</f>
        <v>9/1 to 10/25</v>
      </c>
      <c r="M69" s="248" t="str">
        <f>'PIMS Calendar'!O31</f>
        <v>Due immediately after submission. Updated ACS due after validated revision (upload or delete).</v>
      </c>
    </row>
    <row r="70" spans="1:13" ht="15.6" x14ac:dyDescent="0.3">
      <c r="A70" s="214" t="str">
        <f>'PIMS Calendar'!A32</f>
        <v>Collection 5</v>
      </c>
      <c r="B70" s="117" t="str">
        <f>'PIMS Calendar'!D32</f>
        <v>C5 Title 1 Student 2024-25</v>
      </c>
      <c r="C70" s="117" t="str">
        <f>'PIMS Calendar'!E32</f>
        <v xml:space="preserve">Title I Student Participation </v>
      </c>
      <c r="D70" s="118">
        <f>'PIMS Calendar'!F32</f>
        <v>2024</v>
      </c>
      <c r="E70" s="118">
        <f>'PIMS Calendar'!G32</f>
        <v>2025</v>
      </c>
      <c r="F70" s="117" t="str">
        <f>'PIMS Calendar'!H32</f>
        <v>District Fact</v>
      </c>
      <c r="G70" s="117" t="str">
        <f>'PIMS Calendar'!I32</f>
        <v>Required</v>
      </c>
      <c r="H70" s="119"/>
      <c r="I70" s="120">
        <f>'PIMS Calendar'!K32</f>
        <v>45817</v>
      </c>
      <c r="J70" s="120">
        <f>'PIMS Calendar'!L32</f>
        <v>45898</v>
      </c>
      <c r="K70" s="120" t="str">
        <f>'PIMS Calendar'!M32</f>
        <v>N/A</v>
      </c>
      <c r="L70" s="120" t="str">
        <f>'PIMS Calendar'!N32</f>
        <v>9/1 to 10/24</v>
      </c>
      <c r="M70" s="248" t="str">
        <f>'PIMS Calendar'!O32</f>
        <v>N/A</v>
      </c>
    </row>
    <row r="71" spans="1:13" ht="46.8" x14ac:dyDescent="0.3">
      <c r="A71" s="214" t="str">
        <f>'PIMS Calendar'!A33</f>
        <v>Collection 5</v>
      </c>
      <c r="B71" s="117" t="str">
        <f>'PIMS Calendar'!D33</f>
        <v>C5 Athletic Opp 2024-25</v>
      </c>
      <c r="C71" s="117" t="str">
        <f>'PIMS Calendar'!E33</f>
        <v xml:space="preserve">Interscholastic Athletic Opportunities </v>
      </c>
      <c r="D71" s="118">
        <f>'PIMS Calendar'!F33</f>
        <v>2024</v>
      </c>
      <c r="E71" s="118">
        <f>'PIMS Calendar'!G33</f>
        <v>2025</v>
      </c>
      <c r="F71" s="117" t="str">
        <f>'PIMS Calendar'!H33</f>
        <v>Location Fact</v>
      </c>
      <c r="G71" s="117" t="str">
        <f>'PIMS Calendar'!I33</f>
        <v>Required</v>
      </c>
      <c r="H71" s="119" t="str">
        <f>'PIMS Calendar'!J33</f>
        <v>For all schools with any of the grades 7 - 12</v>
      </c>
      <c r="I71" s="120">
        <f>'PIMS Calendar'!K33</f>
        <v>45817</v>
      </c>
      <c r="J71" s="120">
        <f>'PIMS Calendar'!L33</f>
        <v>45898</v>
      </c>
      <c r="K71" s="120" t="str">
        <f>'PIMS Calendar'!M33</f>
        <v>N/A</v>
      </c>
      <c r="L71" s="120" t="str">
        <f>'PIMS Calendar'!N33</f>
        <v>9/1 to 10/24</v>
      </c>
      <c r="M71" s="248" t="str">
        <f>'PIMS Calendar'!O33</f>
        <v>Due within 7 days of data upload or no later than 11/15</v>
      </c>
    </row>
    <row r="72" spans="1:13" ht="31.2" x14ac:dyDescent="0.3">
      <c r="A72" s="214" t="str">
        <f>'PIMS Calendar'!A34</f>
        <v>Collection 5</v>
      </c>
      <c r="B72" s="117" t="str">
        <f>'PIMS Calendar'!D34</f>
        <v>C5 Title 3 Prof Dev Act 2024-25</v>
      </c>
      <c r="C72" s="117" t="str">
        <f>'PIMS Calendar'!E34</f>
        <v>Title III Professional Development
    Activities</v>
      </c>
      <c r="D72" s="118">
        <f>'PIMS Calendar'!F34</f>
        <v>2024</v>
      </c>
      <c r="E72" s="118">
        <f>'PIMS Calendar'!G34</f>
        <v>2025</v>
      </c>
      <c r="F72" s="117" t="str">
        <f>'PIMS Calendar'!H34</f>
        <v>District Fact</v>
      </c>
      <c r="G72" s="117" t="str">
        <f>'PIMS Calendar'!I34</f>
        <v>Required</v>
      </c>
      <c r="H72" s="119" t="str">
        <f>'PIMS Calendar'!J34</f>
        <v>For current SY Title III subgrantees</v>
      </c>
      <c r="I72" s="120">
        <f>'PIMS Calendar'!K34</f>
        <v>45817</v>
      </c>
      <c r="J72" s="120">
        <f>'PIMS Calendar'!L34</f>
        <v>45899</v>
      </c>
      <c r="K72" s="120" t="str">
        <f>'PIMS Calendar'!M34</f>
        <v>N/A</v>
      </c>
      <c r="L72" s="120" t="str">
        <f>'PIMS Calendar'!N34</f>
        <v>9/1 to 10/25</v>
      </c>
      <c r="M72" s="248" t="str">
        <f>'PIMS Calendar'!O34</f>
        <v>N/A</v>
      </c>
    </row>
    <row r="73" spans="1:13" ht="47.4" thickBot="1" x14ac:dyDescent="0.35">
      <c r="A73" s="215" t="str">
        <f>'PIMS Calendar'!A35</f>
        <v>Collection 5</v>
      </c>
      <c r="B73" s="216" t="str">
        <f>'PIMS Calendar'!D35</f>
        <v>C5 Home Ed/Private Tutoring 
2024-25</v>
      </c>
      <c r="C73" s="216" t="str">
        <f>'PIMS Calendar'!E35</f>
        <v>Students Home Schooled or Privately
    Tutored during the prior school year</v>
      </c>
      <c r="D73" s="217">
        <f>'PIMS Calendar'!F35</f>
        <v>2024</v>
      </c>
      <c r="E73" s="217">
        <f>'PIMS Calendar'!G35</f>
        <v>2025</v>
      </c>
      <c r="F73" s="216" t="str">
        <f>'PIMS Calendar'!H35</f>
        <v>District Fact</v>
      </c>
      <c r="G73" s="216" t="str">
        <f>'PIMS Calendar'!I35</f>
        <v>Required</v>
      </c>
      <c r="H73" s="218" t="str">
        <f>'PIMS Calendar'!J35</f>
        <v>For all School Districts; ACS submitted through the FRCPP</v>
      </c>
      <c r="I73" s="219">
        <f>'PIMS Calendar'!K35</f>
        <v>45817</v>
      </c>
      <c r="J73" s="219">
        <f>'PIMS Calendar'!L35</f>
        <v>45898</v>
      </c>
      <c r="K73" s="219" t="str">
        <f>'PIMS Calendar'!M35</f>
        <v>N/A</v>
      </c>
      <c r="L73" s="219" t="str">
        <f>'PIMS Calendar'!N35</f>
        <v>9/1 to 10/24</v>
      </c>
      <c r="M73" s="249" t="str">
        <f>'PIMS Calendar'!O35</f>
        <v>Due within 7 days of data upload or no later than 11/15</v>
      </c>
    </row>
  </sheetData>
  <autoFilter ref="A3:M3" xr:uid="{00000000-0009-0000-0000-000006000000}"/>
  <mergeCells count="4">
    <mergeCell ref="A1:M1"/>
    <mergeCell ref="A2:B2"/>
    <mergeCell ref="K2:L2"/>
    <mergeCell ref="D2:E2"/>
  </mergeCells>
  <phoneticPr fontId="3" type="noConversion"/>
  <pageMargins left="0.25" right="0.25" top="0.75" bottom="0.75" header="0.3" footer="0.3"/>
  <pageSetup scale="41" fitToHeight="0" orientation="landscape" r:id="rId1"/>
  <headerFooter>
    <oddFooter>&amp;C&amp;P of &amp;N&amp;RDate Printed: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0123-30B0-45E8-9CED-C24CB65E3BAC}">
  <sheetPr>
    <tabColor rgb="FF00B050"/>
    <pageSetUpPr fitToPage="1"/>
  </sheetPr>
  <dimension ref="A1:X117"/>
  <sheetViews>
    <sheetView topLeftCell="L5" zoomScale="70" zoomScaleNormal="70" zoomScaleSheetLayoutView="80" zoomScalePageLayoutView="75" workbookViewId="0">
      <pane ySplit="8" topLeftCell="A82" activePane="bottomLeft" state="frozen"/>
      <selection pane="bottomLeft" activeCell="R84" sqref="R84"/>
    </sheetView>
  </sheetViews>
  <sheetFormatPr defaultColWidth="8.88671875" defaultRowHeight="14.4" x14ac:dyDescent="0.3"/>
  <cols>
    <col min="1" max="1" width="16.5546875" style="47" customWidth="1"/>
    <col min="2" max="2" width="24" style="47" bestFit="1" customWidth="1"/>
    <col min="3" max="3" width="19.33203125" style="45" bestFit="1" customWidth="1"/>
    <col min="4" max="5" width="16.6640625" style="45" customWidth="1"/>
    <col min="6" max="6" width="34.88671875" style="46" bestFit="1" customWidth="1"/>
    <col min="7" max="7" width="34.88671875" style="46" customWidth="1"/>
    <col min="8" max="8" width="41" style="46" bestFit="1" customWidth="1"/>
    <col min="9" max="9" width="24.44140625" style="46" customWidth="1"/>
    <col min="10" max="11" width="26.6640625" style="46" customWidth="1"/>
    <col min="12" max="12" width="32.6640625" style="46" customWidth="1"/>
    <col min="13" max="13" width="29.33203125" style="46" customWidth="1"/>
    <col min="14" max="16" width="43.33203125" style="47" customWidth="1"/>
    <col min="17" max="17" width="27.88671875" style="47" customWidth="1"/>
    <col min="18" max="18" width="17.33203125" style="47" customWidth="1"/>
    <col min="19" max="19" width="20.44140625" style="45" customWidth="1"/>
    <col min="20" max="20" width="27.5546875" style="45" customWidth="1"/>
    <col min="21" max="21" width="31.6640625" style="48" customWidth="1"/>
    <col min="22" max="22" width="21" style="44" customWidth="1"/>
    <col min="23" max="23" width="34.88671875" style="46" bestFit="1" customWidth="1"/>
    <col min="24" max="16384" width="8.88671875" style="42"/>
  </cols>
  <sheetData>
    <row r="1" spans="1:23" s="268" customFormat="1" ht="25.2" hidden="1" customHeight="1" x14ac:dyDescent="0.3">
      <c r="A1" s="390"/>
      <c r="B1" s="296" t="s">
        <v>0</v>
      </c>
      <c r="C1" s="297">
        <v>2023</v>
      </c>
      <c r="L1" s="390"/>
      <c r="M1" s="390"/>
      <c r="N1" s="269"/>
      <c r="O1" s="269"/>
      <c r="P1" s="269"/>
      <c r="Q1" s="269"/>
      <c r="R1" s="269"/>
      <c r="S1" s="390"/>
      <c r="T1" s="270"/>
    </row>
    <row r="2" spans="1:23" s="268" customFormat="1" ht="42" hidden="1" x14ac:dyDescent="0.3">
      <c r="A2" s="390"/>
      <c r="B2" s="296" t="s">
        <v>1</v>
      </c>
      <c r="C2" s="297">
        <v>2024</v>
      </c>
      <c r="L2" s="390"/>
      <c r="M2" s="390"/>
      <c r="N2" s="269"/>
      <c r="O2" s="269"/>
      <c r="P2" s="269"/>
      <c r="Q2" s="269"/>
      <c r="R2" s="269"/>
      <c r="S2" s="390"/>
      <c r="T2" s="270"/>
    </row>
    <row r="3" spans="1:23" s="268" customFormat="1" ht="25.2" hidden="1" customHeight="1" x14ac:dyDescent="0.3">
      <c r="A3" s="390"/>
      <c r="B3" s="296" t="s">
        <v>2</v>
      </c>
      <c r="C3" s="297">
        <v>2025</v>
      </c>
      <c r="L3" s="390"/>
      <c r="M3" s="390"/>
      <c r="N3" s="269"/>
      <c r="O3" s="269"/>
      <c r="P3" s="269"/>
      <c r="Q3" s="269"/>
      <c r="R3" s="269"/>
      <c r="S3" s="390"/>
      <c r="T3" s="270"/>
    </row>
    <row r="4" spans="1:23" s="268" customFormat="1" ht="25.2" hidden="1" customHeight="1" x14ac:dyDescent="0.3">
      <c r="A4" s="390"/>
      <c r="B4" s="296" t="s">
        <v>3</v>
      </c>
      <c r="C4" s="297" t="s">
        <v>274</v>
      </c>
      <c r="L4" s="390"/>
      <c r="M4" s="390"/>
      <c r="N4" s="269"/>
      <c r="O4" s="269"/>
      <c r="P4" s="269"/>
      <c r="Q4" s="269"/>
      <c r="R4" s="269"/>
      <c r="S4" s="390"/>
      <c r="T4" s="270"/>
    </row>
    <row r="5" spans="1:23" ht="33" customHeight="1" x14ac:dyDescent="0.3">
      <c r="B5" s="562" t="s">
        <v>4</v>
      </c>
      <c r="C5" s="563"/>
      <c r="D5" s="563"/>
      <c r="E5" s="563"/>
      <c r="F5" s="563"/>
      <c r="G5" s="563"/>
      <c r="H5" s="563"/>
      <c r="I5" s="563"/>
      <c r="J5" s="563"/>
      <c r="K5" s="563"/>
      <c r="L5" s="563"/>
      <c r="M5" s="563"/>
      <c r="N5" s="563"/>
      <c r="O5" s="563"/>
      <c r="P5" s="563"/>
      <c r="Q5" s="563"/>
      <c r="R5" s="563"/>
      <c r="S5" s="563"/>
      <c r="T5" s="563"/>
      <c r="U5" s="563"/>
      <c r="V5" s="563"/>
      <c r="W5" s="563"/>
    </row>
    <row r="6" spans="1:23" s="99" customFormat="1" ht="46.95" customHeight="1" x14ac:dyDescent="0.3">
      <c r="A6" s="361"/>
      <c r="B6" s="576" t="s">
        <v>6</v>
      </c>
      <c r="C6" s="577"/>
      <c r="D6" s="577"/>
      <c r="E6" s="577"/>
      <c r="F6" s="578"/>
      <c r="G6" s="570" t="s">
        <v>7</v>
      </c>
      <c r="H6" s="571"/>
      <c r="I6" s="286" t="s">
        <v>8</v>
      </c>
      <c r="J6" s="286" t="s">
        <v>9</v>
      </c>
      <c r="K6" s="286" t="s">
        <v>10</v>
      </c>
      <c r="L6" s="286" t="s">
        <v>11</v>
      </c>
      <c r="M6" s="286" t="s">
        <v>12</v>
      </c>
      <c r="N6" s="568" t="s">
        <v>13</v>
      </c>
      <c r="O6" s="569"/>
      <c r="P6" s="572"/>
      <c r="Q6" s="573"/>
      <c r="R6" s="573"/>
      <c r="S6" s="573"/>
      <c r="T6" s="573"/>
      <c r="U6" s="573"/>
      <c r="V6" s="573"/>
      <c r="W6" s="573"/>
    </row>
    <row r="7" spans="1:23" s="99" customFormat="1" ht="21" customHeight="1" x14ac:dyDescent="0.3">
      <c r="A7" s="361"/>
      <c r="B7" s="579"/>
      <c r="C7" s="580"/>
      <c r="D7" s="580"/>
      <c r="E7" s="580"/>
      <c r="F7" s="581"/>
      <c r="G7" s="570" t="s">
        <v>12</v>
      </c>
      <c r="H7" s="571"/>
      <c r="I7" s="283" t="s">
        <v>14</v>
      </c>
      <c r="J7" s="283" t="s">
        <v>15</v>
      </c>
      <c r="K7" s="283" t="s">
        <v>16</v>
      </c>
      <c r="L7" s="283" t="s">
        <v>17</v>
      </c>
      <c r="M7" s="283" t="s">
        <v>18</v>
      </c>
      <c r="N7" s="283" t="s">
        <v>19</v>
      </c>
      <c r="O7" s="283">
        <f>C2</f>
        <v>2024</v>
      </c>
      <c r="P7" s="572"/>
      <c r="Q7" s="573"/>
      <c r="R7" s="573"/>
      <c r="S7" s="573"/>
      <c r="T7" s="573"/>
      <c r="U7" s="573"/>
      <c r="V7" s="573"/>
      <c r="W7" s="573"/>
    </row>
    <row r="8" spans="1:23" s="99" customFormat="1" ht="21" customHeight="1" x14ac:dyDescent="0.3">
      <c r="A8" s="361"/>
      <c r="B8" s="582"/>
      <c r="C8" s="583"/>
      <c r="D8" s="583"/>
      <c r="E8" s="583"/>
      <c r="F8" s="584"/>
      <c r="G8" s="287" t="s">
        <v>18</v>
      </c>
      <c r="H8" s="283">
        <f>C2</f>
        <v>2024</v>
      </c>
      <c r="I8" s="283">
        <f>C2</f>
        <v>2024</v>
      </c>
      <c r="J8" s="283">
        <f>C2</f>
        <v>2024</v>
      </c>
      <c r="K8" s="283">
        <f>C3</f>
        <v>2025</v>
      </c>
      <c r="L8" s="283">
        <f>C3</f>
        <v>2025</v>
      </c>
      <c r="M8" s="283">
        <f>C3</f>
        <v>2025</v>
      </c>
      <c r="N8" s="283" t="s">
        <v>20</v>
      </c>
      <c r="O8" s="283">
        <f>C3</f>
        <v>2025</v>
      </c>
      <c r="P8" s="574"/>
      <c r="Q8" s="575"/>
      <c r="R8" s="575"/>
      <c r="S8" s="575"/>
      <c r="T8" s="575"/>
      <c r="U8" s="575"/>
      <c r="V8" s="575"/>
      <c r="W8" s="575"/>
    </row>
    <row r="9" spans="1:23" s="99" customFormat="1" ht="21" customHeight="1" x14ac:dyDescent="0.3">
      <c r="A9" s="361"/>
      <c r="B9" s="564" t="s">
        <v>275</v>
      </c>
      <c r="C9" s="565"/>
      <c r="D9" s="565"/>
      <c r="E9" s="565"/>
      <c r="F9" s="314">
        <v>1</v>
      </c>
      <c r="G9" s="314">
        <v>2</v>
      </c>
      <c r="H9" s="315">
        <v>3</v>
      </c>
      <c r="I9" s="315">
        <v>4</v>
      </c>
      <c r="J9" s="315">
        <v>5</v>
      </c>
      <c r="K9" s="314">
        <v>6</v>
      </c>
      <c r="L9" s="314">
        <v>7</v>
      </c>
      <c r="M9" s="315">
        <v>8</v>
      </c>
      <c r="N9" s="315">
        <v>9</v>
      </c>
      <c r="O9" s="315">
        <v>10</v>
      </c>
      <c r="P9" s="314">
        <v>11</v>
      </c>
      <c r="Q9" s="314">
        <v>12</v>
      </c>
      <c r="R9" s="315">
        <v>13</v>
      </c>
      <c r="S9" s="315">
        <v>14</v>
      </c>
      <c r="T9" s="315">
        <v>15</v>
      </c>
      <c r="U9" s="314">
        <v>16</v>
      </c>
      <c r="V9" s="314">
        <v>17</v>
      </c>
      <c r="W9" s="314" t="s">
        <v>276</v>
      </c>
    </row>
    <row r="10" spans="1:23" s="99" customFormat="1" ht="21" customHeight="1" x14ac:dyDescent="0.3">
      <c r="A10" s="361"/>
      <c r="B10" s="564" t="s">
        <v>277</v>
      </c>
      <c r="C10" s="565"/>
      <c r="D10" s="565"/>
      <c r="E10" s="565"/>
      <c r="F10" s="314" t="s">
        <v>276</v>
      </c>
      <c r="G10" s="314">
        <v>1</v>
      </c>
      <c r="H10" s="315">
        <v>2</v>
      </c>
      <c r="I10" s="315">
        <v>3</v>
      </c>
      <c r="J10" s="315">
        <v>4</v>
      </c>
      <c r="K10" s="314">
        <v>5</v>
      </c>
      <c r="L10" s="314">
        <v>6</v>
      </c>
      <c r="M10" s="315">
        <v>7</v>
      </c>
      <c r="N10" s="315">
        <v>8</v>
      </c>
      <c r="O10" s="315">
        <v>9</v>
      </c>
      <c r="P10" s="314">
        <v>10</v>
      </c>
      <c r="Q10" s="314">
        <v>11</v>
      </c>
      <c r="R10" s="315">
        <v>12</v>
      </c>
      <c r="S10" s="315">
        <v>13</v>
      </c>
      <c r="T10" s="315">
        <v>14</v>
      </c>
      <c r="U10" s="314">
        <v>15</v>
      </c>
      <c r="V10" s="314">
        <v>16</v>
      </c>
      <c r="W10" s="314">
        <v>17</v>
      </c>
    </row>
    <row r="11" spans="1:23" ht="36" x14ac:dyDescent="0.3">
      <c r="B11" s="585" t="s">
        <v>21</v>
      </c>
      <c r="C11" s="586"/>
      <c r="D11" s="587"/>
      <c r="E11" s="566" t="s">
        <v>278</v>
      </c>
      <c r="F11" s="566" t="s">
        <v>22</v>
      </c>
      <c r="G11" s="566" t="s">
        <v>85</v>
      </c>
      <c r="H11" s="566" t="s">
        <v>23</v>
      </c>
      <c r="I11" s="566" t="s">
        <v>24</v>
      </c>
      <c r="J11" s="566" t="s">
        <v>25</v>
      </c>
      <c r="K11" s="566" t="s">
        <v>86</v>
      </c>
      <c r="L11" s="566" t="s">
        <v>26</v>
      </c>
      <c r="M11" s="566" t="s">
        <v>27</v>
      </c>
      <c r="N11" s="566" t="s">
        <v>28</v>
      </c>
      <c r="O11" s="566" t="s">
        <v>279</v>
      </c>
      <c r="P11" s="566" t="s">
        <v>88</v>
      </c>
      <c r="Q11" s="566" t="s">
        <v>89</v>
      </c>
      <c r="R11" s="387" t="s">
        <v>29</v>
      </c>
      <c r="S11" s="387" t="s">
        <v>30</v>
      </c>
      <c r="T11" s="387" t="s">
        <v>31</v>
      </c>
      <c r="U11" s="387" t="s">
        <v>32</v>
      </c>
      <c r="V11" s="387" t="s">
        <v>33</v>
      </c>
      <c r="W11" s="566" t="s">
        <v>22</v>
      </c>
    </row>
    <row r="12" spans="1:23" ht="18" x14ac:dyDescent="0.3">
      <c r="A12" s="388" t="s">
        <v>280</v>
      </c>
      <c r="B12" s="388" t="s">
        <v>34</v>
      </c>
      <c r="C12" s="388" t="s">
        <v>35</v>
      </c>
      <c r="D12" s="388" t="s">
        <v>36</v>
      </c>
      <c r="E12" s="567"/>
      <c r="F12" s="567"/>
      <c r="G12" s="567"/>
      <c r="H12" s="567"/>
      <c r="I12" s="567"/>
      <c r="J12" s="567"/>
      <c r="K12" s="567"/>
      <c r="L12" s="567"/>
      <c r="M12" s="567"/>
      <c r="N12" s="567"/>
      <c r="O12" s="567"/>
      <c r="P12" s="567"/>
      <c r="Q12" s="567"/>
      <c r="R12" s="388" t="str">
        <f>$C$4</f>
        <v>SY 24 - 25</v>
      </c>
      <c r="S12" s="388" t="str">
        <f>$C$4</f>
        <v>SY 24 - 25</v>
      </c>
      <c r="T12" s="388" t="str">
        <f>$C$4</f>
        <v>SY 24 - 25</v>
      </c>
      <c r="U12" s="388" t="str">
        <f>$C$4</f>
        <v>SY 24 - 25</v>
      </c>
      <c r="V12" s="388" t="str">
        <f>$C$4</f>
        <v>SY 24 - 25</v>
      </c>
      <c r="W12" s="567"/>
    </row>
    <row r="13" spans="1:23" ht="93.6" x14ac:dyDescent="0.3">
      <c r="A13" s="288" t="s">
        <v>281</v>
      </c>
      <c r="B13" s="300" t="s">
        <v>62</v>
      </c>
      <c r="C13" s="107" t="s">
        <v>90</v>
      </c>
      <c r="D13" s="107" t="str">
        <f>'New SY MASTER'!$C$4</f>
        <v>SY 24 - 25</v>
      </c>
      <c r="E13" s="107" t="s">
        <v>148</v>
      </c>
      <c r="F13" s="107" t="s">
        <v>282</v>
      </c>
      <c r="G13" s="107" t="s">
        <v>521</v>
      </c>
      <c r="H13" s="288" t="s">
        <v>276</v>
      </c>
      <c r="I13" s="310">
        <f t="shared" ref="I13" si="0">$C$2</f>
        <v>2024</v>
      </c>
      <c r="J13" s="310">
        <f t="shared" ref="J13" si="1">$C$3</f>
        <v>2025</v>
      </c>
      <c r="K13" s="107" t="s">
        <v>283</v>
      </c>
      <c r="L13" s="288" t="s">
        <v>276</v>
      </c>
      <c r="M13" s="107" t="s">
        <v>284</v>
      </c>
      <c r="N13" s="107" t="s">
        <v>285</v>
      </c>
      <c r="O13" s="106" t="s">
        <v>141</v>
      </c>
      <c r="P13" s="106">
        <v>45544</v>
      </c>
      <c r="Q13" s="300" t="s">
        <v>141</v>
      </c>
      <c r="R13" s="288" t="s">
        <v>276</v>
      </c>
      <c r="S13" s="288" t="s">
        <v>276</v>
      </c>
      <c r="T13" s="288" t="s">
        <v>276</v>
      </c>
      <c r="U13" s="288" t="s">
        <v>276</v>
      </c>
      <c r="V13" s="289" t="s">
        <v>141</v>
      </c>
      <c r="W13" s="107" t="str">
        <f t="shared" ref="W13" si="2">F13</f>
        <v>C6 Staff Updates 2024-25
C6 Student Updates 2024-25</v>
      </c>
    </row>
    <row r="14" spans="1:23" s="394" customFormat="1" ht="93.6" x14ac:dyDescent="0.3">
      <c r="A14" s="288" t="s">
        <v>281</v>
      </c>
      <c r="B14" s="288" t="s">
        <v>62</v>
      </c>
      <c r="C14" s="391" t="s">
        <v>65</v>
      </c>
      <c r="D14" s="391" t="s">
        <v>343</v>
      </c>
      <c r="E14" s="391" t="s">
        <v>316</v>
      </c>
      <c r="F14" s="391" t="s">
        <v>489</v>
      </c>
      <c r="G14" s="392" t="s">
        <v>276</v>
      </c>
      <c r="H14" s="288" t="s">
        <v>490</v>
      </c>
      <c r="I14" s="310">
        <v>2024</v>
      </c>
      <c r="J14" s="310">
        <v>2025</v>
      </c>
      <c r="K14" s="392" t="s">
        <v>276</v>
      </c>
      <c r="L14" s="288" t="s">
        <v>544</v>
      </c>
      <c r="M14" s="288" t="s">
        <v>140</v>
      </c>
      <c r="N14" s="391" t="s">
        <v>491</v>
      </c>
      <c r="O14" s="393" t="s">
        <v>276</v>
      </c>
      <c r="P14" s="393" t="s">
        <v>276</v>
      </c>
      <c r="Q14" s="392" t="s">
        <v>276</v>
      </c>
      <c r="R14" s="288" t="s">
        <v>492</v>
      </c>
      <c r="S14" s="289">
        <v>45569</v>
      </c>
      <c r="T14" s="392" t="s">
        <v>276</v>
      </c>
      <c r="U14" s="288" t="s">
        <v>493</v>
      </c>
      <c r="V14" s="289" t="s">
        <v>141</v>
      </c>
      <c r="W14" s="391" t="s">
        <v>489</v>
      </c>
    </row>
    <row r="15" spans="1:23" ht="62.4" x14ac:dyDescent="0.3">
      <c r="A15" s="368" t="s">
        <v>286</v>
      </c>
      <c r="B15" s="368" t="s">
        <v>62</v>
      </c>
      <c r="C15" s="369" t="s">
        <v>90</v>
      </c>
      <c r="D15" s="369" t="s">
        <v>274</v>
      </c>
      <c r="E15" s="370" t="s">
        <v>148</v>
      </c>
      <c r="F15" s="370" t="s">
        <v>79</v>
      </c>
      <c r="G15" s="370" t="s">
        <v>92</v>
      </c>
      <c r="H15" s="368" t="s">
        <v>276</v>
      </c>
      <c r="I15" s="371">
        <v>2024</v>
      </c>
      <c r="J15" s="371">
        <v>2025</v>
      </c>
      <c r="K15" s="370" t="s">
        <v>271</v>
      </c>
      <c r="L15" s="368" t="s">
        <v>276</v>
      </c>
      <c r="M15" s="370" t="s">
        <v>287</v>
      </c>
      <c r="N15" s="372" t="s">
        <v>288</v>
      </c>
      <c r="O15" s="373">
        <v>45569</v>
      </c>
      <c r="P15" s="373">
        <v>45569</v>
      </c>
      <c r="Q15" s="373">
        <v>45204</v>
      </c>
      <c r="R15" s="368" t="s">
        <v>276</v>
      </c>
      <c r="S15" s="368" t="s">
        <v>276</v>
      </c>
      <c r="T15" s="368" t="s">
        <v>276</v>
      </c>
      <c r="U15" s="368" t="s">
        <v>276</v>
      </c>
      <c r="V15" s="374">
        <v>45573</v>
      </c>
      <c r="W15" s="370" t="s">
        <v>79</v>
      </c>
    </row>
    <row r="16" spans="1:23" ht="93.6" x14ac:dyDescent="0.3">
      <c r="A16" s="288" t="s">
        <v>281</v>
      </c>
      <c r="B16" s="288" t="s">
        <v>62</v>
      </c>
      <c r="C16" s="305" t="s">
        <v>90</v>
      </c>
      <c r="D16" s="305" t="str">
        <f>'New SY MASTER'!$C$4</f>
        <v>SY 24 - 25</v>
      </c>
      <c r="E16" s="107" t="s">
        <v>148</v>
      </c>
      <c r="F16" s="107" t="s">
        <v>282</v>
      </c>
      <c r="G16" s="107" t="s">
        <v>522</v>
      </c>
      <c r="H16" s="288" t="s">
        <v>276</v>
      </c>
      <c r="I16" s="310">
        <f t="shared" ref="I16:I25" si="3">$C$2</f>
        <v>2024</v>
      </c>
      <c r="J16" s="310">
        <f t="shared" ref="J16:J25" si="4">$C$3</f>
        <v>2025</v>
      </c>
      <c r="K16" s="107" t="s">
        <v>283</v>
      </c>
      <c r="L16" s="288" t="s">
        <v>276</v>
      </c>
      <c r="M16" s="107" t="s">
        <v>284</v>
      </c>
      <c r="N16" s="107" t="s">
        <v>285</v>
      </c>
      <c r="O16" s="106" t="s">
        <v>141</v>
      </c>
      <c r="P16" s="106">
        <v>45569</v>
      </c>
      <c r="Q16" s="300" t="s">
        <v>141</v>
      </c>
      <c r="R16" s="288" t="s">
        <v>276</v>
      </c>
      <c r="S16" s="288" t="s">
        <v>276</v>
      </c>
      <c r="T16" s="288" t="s">
        <v>276</v>
      </c>
      <c r="U16" s="288" t="s">
        <v>276</v>
      </c>
      <c r="V16" s="289" t="s">
        <v>141</v>
      </c>
      <c r="W16" s="107" t="str">
        <f t="shared" ref="W16:W78" si="5">F16</f>
        <v>C6 Staff Updates 2024-25
C6 Student Updates 2024-25</v>
      </c>
    </row>
    <row r="17" spans="1:23" ht="124.8" x14ac:dyDescent="0.3">
      <c r="A17" s="288" t="s">
        <v>281</v>
      </c>
      <c r="B17" s="288" t="s">
        <v>62</v>
      </c>
      <c r="C17" s="305" t="s">
        <v>90</v>
      </c>
      <c r="D17" s="305" t="str">
        <f>'New SY MASTER'!$C$4</f>
        <v>SY 24 - 25</v>
      </c>
      <c r="E17" s="107" t="s">
        <v>148</v>
      </c>
      <c r="F17" s="107" t="s">
        <v>289</v>
      </c>
      <c r="G17" s="107" t="s">
        <v>523</v>
      </c>
      <c r="H17" s="288" t="s">
        <v>276</v>
      </c>
      <c r="I17" s="310">
        <f t="shared" si="3"/>
        <v>2024</v>
      </c>
      <c r="J17" s="310">
        <f t="shared" si="4"/>
        <v>2025</v>
      </c>
      <c r="K17" s="107" t="s">
        <v>290</v>
      </c>
      <c r="L17" s="288" t="s">
        <v>276</v>
      </c>
      <c r="M17" s="107" t="s">
        <v>284</v>
      </c>
      <c r="N17" s="107" t="s">
        <v>291</v>
      </c>
      <c r="O17" s="106" t="s">
        <v>141</v>
      </c>
      <c r="P17" s="106">
        <v>45603</v>
      </c>
      <c r="Q17" s="300" t="s">
        <v>141</v>
      </c>
      <c r="R17" s="288" t="s">
        <v>276</v>
      </c>
      <c r="S17" s="288" t="s">
        <v>276</v>
      </c>
      <c r="T17" s="288" t="s">
        <v>276</v>
      </c>
      <c r="U17" s="288" t="s">
        <v>276</v>
      </c>
      <c r="V17" s="289" t="s">
        <v>141</v>
      </c>
      <c r="W17" s="107" t="str">
        <f t="shared" si="5"/>
        <v>C6 Student Updates 2024-25
C6 Staff Updates 2024-25</v>
      </c>
    </row>
    <row r="18" spans="1:23" ht="62.4" x14ac:dyDescent="0.3">
      <c r="A18" s="288" t="s">
        <v>292</v>
      </c>
      <c r="B18" s="288" t="s">
        <v>62</v>
      </c>
      <c r="C18" s="305" t="s">
        <v>90</v>
      </c>
      <c r="D18" s="305" t="s">
        <v>274</v>
      </c>
      <c r="E18" s="107" t="s">
        <v>148</v>
      </c>
      <c r="F18" s="107" t="s">
        <v>79</v>
      </c>
      <c r="G18" s="107" t="s">
        <v>93</v>
      </c>
      <c r="H18" s="288" t="s">
        <v>276</v>
      </c>
      <c r="I18" s="310">
        <v>2024</v>
      </c>
      <c r="J18" s="310">
        <v>2025</v>
      </c>
      <c r="K18" s="107" t="s">
        <v>271</v>
      </c>
      <c r="L18" s="288" t="s">
        <v>276</v>
      </c>
      <c r="M18" s="107" t="s">
        <v>134</v>
      </c>
      <c r="N18" s="107" t="s">
        <v>291</v>
      </c>
      <c r="O18" s="106">
        <v>45603</v>
      </c>
      <c r="P18" s="106">
        <v>45603</v>
      </c>
      <c r="Q18" s="106">
        <v>45239</v>
      </c>
      <c r="R18" s="288" t="s">
        <v>276</v>
      </c>
      <c r="S18" s="288" t="s">
        <v>276</v>
      </c>
      <c r="T18" s="288" t="s">
        <v>276</v>
      </c>
      <c r="U18" s="288" t="s">
        <v>276</v>
      </c>
      <c r="V18" s="289" t="s">
        <v>141</v>
      </c>
      <c r="W18" s="107" t="s">
        <v>79</v>
      </c>
    </row>
    <row r="19" spans="1:23" ht="109.2" x14ac:dyDescent="0.3">
      <c r="A19" s="288" t="s">
        <v>281</v>
      </c>
      <c r="B19" s="288" t="s">
        <v>62</v>
      </c>
      <c r="C19" s="305" t="s">
        <v>90</v>
      </c>
      <c r="D19" s="305" t="str">
        <f>'New SY MASTER'!$C$4</f>
        <v>SY 24 - 25</v>
      </c>
      <c r="E19" s="107" t="s">
        <v>148</v>
      </c>
      <c r="F19" s="107" t="s">
        <v>293</v>
      </c>
      <c r="G19" s="109" t="s">
        <v>524</v>
      </c>
      <c r="H19" s="288" t="s">
        <v>276</v>
      </c>
      <c r="I19" s="310">
        <f t="shared" si="3"/>
        <v>2024</v>
      </c>
      <c r="J19" s="310">
        <f t="shared" si="4"/>
        <v>2025</v>
      </c>
      <c r="K19" s="109" t="s">
        <v>294</v>
      </c>
      <c r="L19" s="288" t="s">
        <v>276</v>
      </c>
      <c r="M19" s="109" t="s">
        <v>284</v>
      </c>
      <c r="N19" s="107" t="s">
        <v>291</v>
      </c>
      <c r="O19" s="300" t="s">
        <v>141</v>
      </c>
      <c r="P19" s="106">
        <v>45667</v>
      </c>
      <c r="Q19" s="300" t="s">
        <v>141</v>
      </c>
      <c r="R19" s="288" t="s">
        <v>276</v>
      </c>
      <c r="S19" s="288" t="s">
        <v>276</v>
      </c>
      <c r="T19" s="288" t="s">
        <v>276</v>
      </c>
      <c r="U19" s="288" t="s">
        <v>276</v>
      </c>
      <c r="V19" s="289" t="s">
        <v>141</v>
      </c>
      <c r="W19" s="107" t="str">
        <f t="shared" si="5"/>
        <v xml:space="preserve">C6 Staff Updates 2024-25
C6 Student Updates 2024-25
</v>
      </c>
    </row>
    <row r="20" spans="1:23" ht="62.4" x14ac:dyDescent="0.3">
      <c r="A20" s="288" t="s">
        <v>286</v>
      </c>
      <c r="B20" s="288" t="s">
        <v>62</v>
      </c>
      <c r="C20" s="107" t="s">
        <v>90</v>
      </c>
      <c r="D20" s="107" t="s">
        <v>274</v>
      </c>
      <c r="E20" s="107" t="s">
        <v>148</v>
      </c>
      <c r="F20" s="107" t="s">
        <v>79</v>
      </c>
      <c r="G20" s="107" t="s">
        <v>94</v>
      </c>
      <c r="H20" s="288" t="s">
        <v>276</v>
      </c>
      <c r="I20" s="310">
        <v>2024</v>
      </c>
      <c r="J20" s="310">
        <v>2025</v>
      </c>
      <c r="K20" s="107" t="s">
        <v>271</v>
      </c>
      <c r="L20" s="288" t="s">
        <v>276</v>
      </c>
      <c r="M20" s="107" t="s">
        <v>295</v>
      </c>
      <c r="N20" s="107" t="s">
        <v>291</v>
      </c>
      <c r="O20" s="106" t="s">
        <v>509</v>
      </c>
      <c r="P20" s="106">
        <v>45678</v>
      </c>
      <c r="Q20" s="106">
        <v>45309</v>
      </c>
      <c r="R20" s="288" t="s">
        <v>276</v>
      </c>
      <c r="S20" s="288" t="s">
        <v>276</v>
      </c>
      <c r="T20" s="288" t="s">
        <v>276</v>
      </c>
      <c r="U20" s="288" t="s">
        <v>276</v>
      </c>
      <c r="V20" s="289">
        <v>45684</v>
      </c>
      <c r="W20" s="107" t="s">
        <v>79</v>
      </c>
    </row>
    <row r="21" spans="1:23" ht="62.4" x14ac:dyDescent="0.3">
      <c r="A21" s="288" t="s">
        <v>286</v>
      </c>
      <c r="B21" s="288" t="s">
        <v>62</v>
      </c>
      <c r="C21" s="107" t="s">
        <v>90</v>
      </c>
      <c r="D21" s="107" t="s">
        <v>274</v>
      </c>
      <c r="E21" s="107" t="s">
        <v>148</v>
      </c>
      <c r="F21" s="109" t="s">
        <v>79</v>
      </c>
      <c r="G21" s="109" t="s">
        <v>95</v>
      </c>
      <c r="H21" s="288" t="s">
        <v>276</v>
      </c>
      <c r="I21" s="310">
        <v>2024</v>
      </c>
      <c r="J21" s="310">
        <v>2025</v>
      </c>
      <c r="K21" s="107" t="s">
        <v>271</v>
      </c>
      <c r="L21" s="288" t="s">
        <v>276</v>
      </c>
      <c r="M21" s="107" t="s">
        <v>296</v>
      </c>
      <c r="N21" s="107" t="s">
        <v>291</v>
      </c>
      <c r="O21" s="106" t="s">
        <v>509</v>
      </c>
      <c r="P21" s="106">
        <v>45678</v>
      </c>
      <c r="Q21" s="106">
        <v>45309</v>
      </c>
      <c r="R21" s="288" t="s">
        <v>276</v>
      </c>
      <c r="S21" s="288" t="s">
        <v>276</v>
      </c>
      <c r="T21" s="288" t="s">
        <v>276</v>
      </c>
      <c r="U21" s="288" t="s">
        <v>276</v>
      </c>
      <c r="V21" s="289" t="s">
        <v>141</v>
      </c>
      <c r="W21" s="107" t="s">
        <v>79</v>
      </c>
    </row>
    <row r="22" spans="1:23" ht="62.4" x14ac:dyDescent="0.3">
      <c r="A22" s="288" t="s">
        <v>286</v>
      </c>
      <c r="B22" s="288" t="s">
        <v>62</v>
      </c>
      <c r="C22" s="107" t="s">
        <v>90</v>
      </c>
      <c r="D22" s="107" t="s">
        <v>274</v>
      </c>
      <c r="E22" s="107" t="s">
        <v>148</v>
      </c>
      <c r="F22" s="109" t="s">
        <v>79</v>
      </c>
      <c r="G22" s="109" t="s">
        <v>96</v>
      </c>
      <c r="H22" s="288" t="s">
        <v>276</v>
      </c>
      <c r="I22" s="310">
        <v>2024</v>
      </c>
      <c r="J22" s="310">
        <v>2025</v>
      </c>
      <c r="K22" s="107" t="s">
        <v>271</v>
      </c>
      <c r="L22" s="288" t="s">
        <v>276</v>
      </c>
      <c r="M22" s="107" t="s">
        <v>296</v>
      </c>
      <c r="N22" s="107" t="s">
        <v>297</v>
      </c>
      <c r="O22" s="106" t="s">
        <v>508</v>
      </c>
      <c r="P22" s="106">
        <v>45692</v>
      </c>
      <c r="Q22" s="106">
        <v>45309</v>
      </c>
      <c r="R22" s="288" t="s">
        <v>276</v>
      </c>
      <c r="S22" s="288" t="s">
        <v>276</v>
      </c>
      <c r="T22" s="288" t="s">
        <v>276</v>
      </c>
      <c r="U22" s="288" t="s">
        <v>276</v>
      </c>
      <c r="V22" s="289">
        <v>45700</v>
      </c>
      <c r="W22" s="107" t="s">
        <v>79</v>
      </c>
    </row>
    <row r="23" spans="1:23" ht="62.4" x14ac:dyDescent="0.3">
      <c r="A23" s="288" t="s">
        <v>298</v>
      </c>
      <c r="B23" s="288" t="s">
        <v>62</v>
      </c>
      <c r="C23" s="305" t="s">
        <v>90</v>
      </c>
      <c r="D23" s="305" t="s">
        <v>274</v>
      </c>
      <c r="E23" s="107" t="s">
        <v>148</v>
      </c>
      <c r="F23" s="107" t="s">
        <v>79</v>
      </c>
      <c r="G23" s="107" t="s">
        <v>97</v>
      </c>
      <c r="H23" s="288" t="s">
        <v>276</v>
      </c>
      <c r="I23" s="310">
        <v>2024</v>
      </c>
      <c r="J23" s="310">
        <v>2025</v>
      </c>
      <c r="K23" s="107" t="s">
        <v>271</v>
      </c>
      <c r="L23" s="288" t="s">
        <v>276</v>
      </c>
      <c r="M23" s="107" t="s">
        <v>134</v>
      </c>
      <c r="N23" s="107" t="s">
        <v>297</v>
      </c>
      <c r="O23" s="106">
        <v>45681</v>
      </c>
      <c r="P23" s="106">
        <v>45692</v>
      </c>
      <c r="Q23" s="106">
        <v>45316</v>
      </c>
      <c r="R23" s="288" t="s">
        <v>276</v>
      </c>
      <c r="S23" s="288" t="s">
        <v>276</v>
      </c>
      <c r="T23" s="288" t="s">
        <v>276</v>
      </c>
      <c r="U23" s="288" t="s">
        <v>276</v>
      </c>
      <c r="V23" s="289">
        <v>45700</v>
      </c>
      <c r="W23" s="107" t="s">
        <v>79</v>
      </c>
    </row>
    <row r="24" spans="1:23" ht="46.8" x14ac:dyDescent="0.3">
      <c r="A24" s="288" t="s">
        <v>281</v>
      </c>
      <c r="B24" s="288" t="s">
        <v>62</v>
      </c>
      <c r="C24" s="305" t="s">
        <v>90</v>
      </c>
      <c r="D24" s="305" t="str">
        <f>'New SY MASTER'!$C$4</f>
        <v>SY 24 - 25</v>
      </c>
      <c r="E24" s="107" t="s">
        <v>148</v>
      </c>
      <c r="F24" s="107" t="s">
        <v>79</v>
      </c>
      <c r="G24" s="107" t="s">
        <v>98</v>
      </c>
      <c r="H24" s="288" t="s">
        <v>276</v>
      </c>
      <c r="I24" s="310">
        <f t="shared" si="3"/>
        <v>2024</v>
      </c>
      <c r="J24" s="310">
        <f t="shared" si="4"/>
        <v>2025</v>
      </c>
      <c r="K24" s="107" t="s">
        <v>299</v>
      </c>
      <c r="L24" s="288" t="s">
        <v>276</v>
      </c>
      <c r="M24" s="107" t="s">
        <v>284</v>
      </c>
      <c r="N24" s="107" t="s">
        <v>285</v>
      </c>
      <c r="O24" s="300" t="s">
        <v>141</v>
      </c>
      <c r="P24" s="106">
        <v>45692</v>
      </c>
      <c r="Q24" s="300" t="s">
        <v>141</v>
      </c>
      <c r="R24" s="288" t="s">
        <v>276</v>
      </c>
      <c r="S24" s="288" t="s">
        <v>276</v>
      </c>
      <c r="T24" s="288" t="s">
        <v>276</v>
      </c>
      <c r="U24" s="288" t="s">
        <v>276</v>
      </c>
      <c r="V24" s="289" t="s">
        <v>141</v>
      </c>
      <c r="W24" s="107" t="str">
        <f t="shared" si="5"/>
        <v>C6 Student Updates 2024-25</v>
      </c>
    </row>
    <row r="25" spans="1:23" ht="109.2" x14ac:dyDescent="0.3">
      <c r="A25" s="288" t="s">
        <v>281</v>
      </c>
      <c r="B25" s="288" t="s">
        <v>62</v>
      </c>
      <c r="C25" s="305" t="s">
        <v>90</v>
      </c>
      <c r="D25" s="305" t="str">
        <f>'New SY MASTER'!$C$4</f>
        <v>SY 24 - 25</v>
      </c>
      <c r="E25" s="107" t="s">
        <v>148</v>
      </c>
      <c r="F25" s="107" t="s">
        <v>282</v>
      </c>
      <c r="G25" s="110" t="s">
        <v>99</v>
      </c>
      <c r="H25" s="288" t="s">
        <v>276</v>
      </c>
      <c r="I25" s="310">
        <f t="shared" si="3"/>
        <v>2024</v>
      </c>
      <c r="J25" s="310">
        <f t="shared" si="4"/>
        <v>2025</v>
      </c>
      <c r="K25" s="301" t="s">
        <v>300</v>
      </c>
      <c r="L25" s="288" t="s">
        <v>276</v>
      </c>
      <c r="M25" s="301" t="s">
        <v>284</v>
      </c>
      <c r="N25" s="301" t="s">
        <v>291</v>
      </c>
      <c r="O25" s="300" t="s">
        <v>141</v>
      </c>
      <c r="P25" s="106">
        <v>45726</v>
      </c>
      <c r="Q25" s="300" t="s">
        <v>141</v>
      </c>
      <c r="R25" s="288" t="s">
        <v>276</v>
      </c>
      <c r="S25" s="288" t="s">
        <v>276</v>
      </c>
      <c r="T25" s="288" t="s">
        <v>276</v>
      </c>
      <c r="U25" s="288" t="s">
        <v>276</v>
      </c>
      <c r="V25" s="289" t="s">
        <v>141</v>
      </c>
      <c r="W25" s="107" t="str">
        <f t="shared" si="5"/>
        <v>C6 Staff Updates 2024-25
C6 Student Updates 2024-25</v>
      </c>
    </row>
    <row r="26" spans="1:23" ht="62.4" x14ac:dyDescent="0.3">
      <c r="A26" s="288" t="s">
        <v>286</v>
      </c>
      <c r="B26" s="288" t="s">
        <v>62</v>
      </c>
      <c r="C26" s="305" t="s">
        <v>90</v>
      </c>
      <c r="D26" s="305" t="s">
        <v>274</v>
      </c>
      <c r="E26" s="107" t="s">
        <v>148</v>
      </c>
      <c r="F26" s="107" t="s">
        <v>79</v>
      </c>
      <c r="G26" s="107" t="s">
        <v>100</v>
      </c>
      <c r="H26" s="288" t="s">
        <v>276</v>
      </c>
      <c r="I26" s="310">
        <v>2024</v>
      </c>
      <c r="J26" s="310">
        <v>2025</v>
      </c>
      <c r="K26" s="107" t="s">
        <v>271</v>
      </c>
      <c r="L26" s="288" t="s">
        <v>276</v>
      </c>
      <c r="M26" s="107" t="s">
        <v>301</v>
      </c>
      <c r="N26" s="107" t="s">
        <v>291</v>
      </c>
      <c r="O26" s="106">
        <v>45726</v>
      </c>
      <c r="P26" s="106">
        <v>45726</v>
      </c>
      <c r="Q26" s="106">
        <v>45358</v>
      </c>
      <c r="R26" s="288" t="s">
        <v>276</v>
      </c>
      <c r="S26" s="288" t="s">
        <v>276</v>
      </c>
      <c r="T26" s="288" t="s">
        <v>276</v>
      </c>
      <c r="U26" s="288" t="s">
        <v>276</v>
      </c>
      <c r="V26" s="289">
        <v>45737</v>
      </c>
      <c r="W26" s="107" t="s">
        <v>79</v>
      </c>
    </row>
    <row r="27" spans="1:23" ht="62.4" x14ac:dyDescent="0.3">
      <c r="A27" s="288" t="s">
        <v>298</v>
      </c>
      <c r="B27" s="288" t="s">
        <v>62</v>
      </c>
      <c r="C27" s="305" t="s">
        <v>90</v>
      </c>
      <c r="D27" s="305" t="s">
        <v>274</v>
      </c>
      <c r="E27" s="107" t="s">
        <v>148</v>
      </c>
      <c r="F27" s="109" t="s">
        <v>79</v>
      </c>
      <c r="G27" s="109" t="s">
        <v>101</v>
      </c>
      <c r="H27" s="288" t="s">
        <v>276</v>
      </c>
      <c r="I27" s="310">
        <v>2024</v>
      </c>
      <c r="J27" s="310">
        <v>2025</v>
      </c>
      <c r="K27" s="107" t="s">
        <v>271</v>
      </c>
      <c r="L27" s="288" t="s">
        <v>276</v>
      </c>
      <c r="M27" s="107" t="s">
        <v>276</v>
      </c>
      <c r="N27" s="107" t="s">
        <v>291</v>
      </c>
      <c r="O27" s="106">
        <v>45757</v>
      </c>
      <c r="P27" s="106">
        <v>45757</v>
      </c>
      <c r="Q27" s="106">
        <v>45393</v>
      </c>
      <c r="R27" s="288" t="s">
        <v>276</v>
      </c>
      <c r="S27" s="288" t="s">
        <v>276</v>
      </c>
      <c r="T27" s="288" t="s">
        <v>276</v>
      </c>
      <c r="U27" s="288" t="s">
        <v>276</v>
      </c>
      <c r="V27" s="289">
        <v>45771</v>
      </c>
      <c r="W27" s="107" t="s">
        <v>79</v>
      </c>
    </row>
    <row r="28" spans="1:23" ht="78" x14ac:dyDescent="0.3">
      <c r="A28" s="288" t="s">
        <v>286</v>
      </c>
      <c r="B28" s="288" t="s">
        <v>62</v>
      </c>
      <c r="C28" s="107" t="s">
        <v>90</v>
      </c>
      <c r="D28" s="107" t="s">
        <v>274</v>
      </c>
      <c r="E28" s="107" t="s">
        <v>148</v>
      </c>
      <c r="F28" s="109" t="s">
        <v>79</v>
      </c>
      <c r="G28" s="109" t="s">
        <v>102</v>
      </c>
      <c r="H28" s="288" t="s">
        <v>276</v>
      </c>
      <c r="I28" s="310">
        <v>2024</v>
      </c>
      <c r="J28" s="310">
        <v>2025</v>
      </c>
      <c r="K28" s="107" t="s">
        <v>271</v>
      </c>
      <c r="L28" s="288" t="s">
        <v>276</v>
      </c>
      <c r="M28" s="107" t="s">
        <v>272</v>
      </c>
      <c r="N28" s="107" t="s">
        <v>302</v>
      </c>
      <c r="O28" s="106">
        <v>45754</v>
      </c>
      <c r="P28" s="106">
        <v>45757</v>
      </c>
      <c r="Q28" s="106">
        <v>45390</v>
      </c>
      <c r="R28" s="288" t="s">
        <v>276</v>
      </c>
      <c r="S28" s="288" t="s">
        <v>276</v>
      </c>
      <c r="T28" s="288" t="s">
        <v>276</v>
      </c>
      <c r="U28" s="288" t="s">
        <v>276</v>
      </c>
      <c r="V28" s="289" t="s">
        <v>141</v>
      </c>
      <c r="W28" s="107" t="s">
        <v>79</v>
      </c>
    </row>
    <row r="29" spans="1:23" ht="46.8" x14ac:dyDescent="0.3">
      <c r="A29" s="288" t="s">
        <v>286</v>
      </c>
      <c r="B29" s="288" t="s">
        <v>62</v>
      </c>
      <c r="C29" s="107" t="s">
        <v>90</v>
      </c>
      <c r="D29" s="107" t="s">
        <v>274</v>
      </c>
      <c r="E29" s="107" t="s">
        <v>148</v>
      </c>
      <c r="F29" s="109" t="s">
        <v>79</v>
      </c>
      <c r="G29" s="109" t="s">
        <v>103</v>
      </c>
      <c r="H29" s="288" t="s">
        <v>276</v>
      </c>
      <c r="I29" s="310">
        <v>2024</v>
      </c>
      <c r="J29" s="310">
        <v>2025</v>
      </c>
      <c r="K29" s="109" t="s">
        <v>299</v>
      </c>
      <c r="L29" s="288" t="s">
        <v>276</v>
      </c>
      <c r="M29" s="109" t="s">
        <v>284</v>
      </c>
      <c r="N29" s="109" t="s">
        <v>304</v>
      </c>
      <c r="O29" s="300" t="s">
        <v>141</v>
      </c>
      <c r="P29" s="106">
        <v>45785</v>
      </c>
      <c r="Q29" s="300" t="s">
        <v>141</v>
      </c>
      <c r="R29" s="288" t="s">
        <v>276</v>
      </c>
      <c r="S29" s="288" t="s">
        <v>276</v>
      </c>
      <c r="T29" s="288" t="s">
        <v>276</v>
      </c>
      <c r="U29" s="288" t="s">
        <v>276</v>
      </c>
      <c r="V29" s="289" t="s">
        <v>141</v>
      </c>
      <c r="W29" s="107" t="s">
        <v>79</v>
      </c>
    </row>
    <row r="30" spans="1:23" ht="78" x14ac:dyDescent="0.3">
      <c r="A30" s="288" t="s">
        <v>286</v>
      </c>
      <c r="B30" s="288" t="s">
        <v>62</v>
      </c>
      <c r="C30" s="107" t="s">
        <v>90</v>
      </c>
      <c r="D30" s="107" t="s">
        <v>274</v>
      </c>
      <c r="E30" s="107" t="s">
        <v>148</v>
      </c>
      <c r="F30" s="109" t="s">
        <v>79</v>
      </c>
      <c r="G30" s="109" t="s">
        <v>104</v>
      </c>
      <c r="H30" s="288" t="s">
        <v>276</v>
      </c>
      <c r="I30" s="310">
        <v>2024</v>
      </c>
      <c r="J30" s="310">
        <v>2025</v>
      </c>
      <c r="K30" s="109" t="s">
        <v>271</v>
      </c>
      <c r="L30" s="288" t="s">
        <v>276</v>
      </c>
      <c r="M30" s="109" t="s">
        <v>272</v>
      </c>
      <c r="N30" s="109" t="s">
        <v>305</v>
      </c>
      <c r="O30" s="106" t="s">
        <v>510</v>
      </c>
      <c r="P30" s="106">
        <v>45785</v>
      </c>
      <c r="Q30" s="106">
        <v>45415</v>
      </c>
      <c r="R30" s="288" t="s">
        <v>276</v>
      </c>
      <c r="S30" s="288" t="s">
        <v>276</v>
      </c>
      <c r="T30" s="288" t="s">
        <v>276</v>
      </c>
      <c r="U30" s="288" t="s">
        <v>276</v>
      </c>
      <c r="V30" s="289">
        <v>45800</v>
      </c>
      <c r="W30" s="107" t="s">
        <v>79</v>
      </c>
    </row>
    <row r="31" spans="1:23" ht="78" x14ac:dyDescent="0.3">
      <c r="A31" s="288" t="s">
        <v>286</v>
      </c>
      <c r="B31" s="288" t="s">
        <v>62</v>
      </c>
      <c r="C31" s="107" t="s">
        <v>90</v>
      </c>
      <c r="D31" s="107" t="s">
        <v>274</v>
      </c>
      <c r="E31" s="107" t="s">
        <v>148</v>
      </c>
      <c r="F31" s="107" t="s">
        <v>79</v>
      </c>
      <c r="G31" s="107" t="s">
        <v>105</v>
      </c>
      <c r="H31" s="288" t="s">
        <v>276</v>
      </c>
      <c r="I31" s="310">
        <v>2024</v>
      </c>
      <c r="J31" s="310">
        <v>2025</v>
      </c>
      <c r="K31" s="107" t="s">
        <v>271</v>
      </c>
      <c r="L31" s="288" t="s">
        <v>276</v>
      </c>
      <c r="M31" s="107" t="s">
        <v>306</v>
      </c>
      <c r="N31" s="107" t="s">
        <v>308</v>
      </c>
      <c r="O31" s="106" t="s">
        <v>511</v>
      </c>
      <c r="P31" s="106">
        <v>45785</v>
      </c>
      <c r="Q31" s="106">
        <v>45408</v>
      </c>
      <c r="R31" s="288" t="s">
        <v>276</v>
      </c>
      <c r="S31" s="288" t="s">
        <v>276</v>
      </c>
      <c r="T31" s="288" t="s">
        <v>276</v>
      </c>
      <c r="U31" s="288" t="s">
        <v>276</v>
      </c>
      <c r="V31" s="289" t="s">
        <v>141</v>
      </c>
      <c r="W31" s="107" t="s">
        <v>79</v>
      </c>
    </row>
    <row r="32" spans="1:23" ht="78" x14ac:dyDescent="0.3">
      <c r="A32" s="288" t="s">
        <v>286</v>
      </c>
      <c r="B32" s="288" t="s">
        <v>62</v>
      </c>
      <c r="C32" s="107" t="s">
        <v>90</v>
      </c>
      <c r="D32" s="107" t="s">
        <v>274</v>
      </c>
      <c r="E32" s="107" t="s">
        <v>148</v>
      </c>
      <c r="F32" s="107" t="s">
        <v>79</v>
      </c>
      <c r="G32" s="107" t="s">
        <v>106</v>
      </c>
      <c r="H32" s="288" t="s">
        <v>276</v>
      </c>
      <c r="I32" s="310">
        <v>2024</v>
      </c>
      <c r="J32" s="310">
        <v>2025</v>
      </c>
      <c r="K32" s="107" t="s">
        <v>271</v>
      </c>
      <c r="L32" s="288" t="s">
        <v>276</v>
      </c>
      <c r="M32" s="107" t="s">
        <v>306</v>
      </c>
      <c r="N32" s="107" t="s">
        <v>305</v>
      </c>
      <c r="O32" s="106" t="s">
        <v>510</v>
      </c>
      <c r="P32" s="106">
        <v>45785</v>
      </c>
      <c r="Q32" s="106">
        <v>45415</v>
      </c>
      <c r="R32" s="288" t="s">
        <v>276</v>
      </c>
      <c r="S32" s="288" t="s">
        <v>276</v>
      </c>
      <c r="T32" s="288" t="s">
        <v>276</v>
      </c>
      <c r="U32" s="288" t="s">
        <v>276</v>
      </c>
      <c r="V32" s="289" t="s">
        <v>141</v>
      </c>
      <c r="W32" s="107" t="s">
        <v>79</v>
      </c>
    </row>
    <row r="33" spans="1:23" ht="78" x14ac:dyDescent="0.3">
      <c r="A33" s="288" t="s">
        <v>286</v>
      </c>
      <c r="B33" s="288" t="s">
        <v>62</v>
      </c>
      <c r="C33" s="107" t="s">
        <v>90</v>
      </c>
      <c r="D33" s="107" t="s">
        <v>274</v>
      </c>
      <c r="E33" s="107" t="s">
        <v>148</v>
      </c>
      <c r="F33" s="107" t="s">
        <v>79</v>
      </c>
      <c r="G33" s="107" t="s">
        <v>107</v>
      </c>
      <c r="H33" s="288" t="s">
        <v>276</v>
      </c>
      <c r="I33" s="310">
        <v>2024</v>
      </c>
      <c r="J33" s="310">
        <v>2025</v>
      </c>
      <c r="K33" s="107" t="s">
        <v>271</v>
      </c>
      <c r="L33" s="288" t="s">
        <v>276</v>
      </c>
      <c r="M33" s="107" t="s">
        <v>306</v>
      </c>
      <c r="N33" s="107" t="s">
        <v>305</v>
      </c>
      <c r="O33" s="106" t="s">
        <v>510</v>
      </c>
      <c r="P33" s="106">
        <v>45785</v>
      </c>
      <c r="Q33" s="106">
        <v>45415</v>
      </c>
      <c r="R33" s="288" t="s">
        <v>276</v>
      </c>
      <c r="S33" s="288" t="s">
        <v>276</v>
      </c>
      <c r="T33" s="288" t="s">
        <v>276</v>
      </c>
      <c r="U33" s="288" t="s">
        <v>276</v>
      </c>
      <c r="V33" s="289" t="s">
        <v>141</v>
      </c>
      <c r="W33" s="107" t="s">
        <v>79</v>
      </c>
    </row>
    <row r="34" spans="1:23" ht="78" x14ac:dyDescent="0.3">
      <c r="A34" s="288" t="s">
        <v>286</v>
      </c>
      <c r="B34" s="288" t="s">
        <v>62</v>
      </c>
      <c r="C34" s="107" t="s">
        <v>90</v>
      </c>
      <c r="D34" s="107" t="s">
        <v>274</v>
      </c>
      <c r="E34" s="107" t="s">
        <v>148</v>
      </c>
      <c r="F34" s="107" t="s">
        <v>79</v>
      </c>
      <c r="G34" s="107" t="s">
        <v>108</v>
      </c>
      <c r="H34" s="288" t="s">
        <v>276</v>
      </c>
      <c r="I34" s="310">
        <v>2024</v>
      </c>
      <c r="J34" s="310">
        <v>2025</v>
      </c>
      <c r="K34" s="107" t="s">
        <v>271</v>
      </c>
      <c r="L34" s="288" t="s">
        <v>276</v>
      </c>
      <c r="M34" s="107" t="s">
        <v>307</v>
      </c>
      <c r="N34" s="107" t="s">
        <v>308</v>
      </c>
      <c r="O34" s="106">
        <v>45772</v>
      </c>
      <c r="P34" s="106">
        <v>45805</v>
      </c>
      <c r="Q34" s="106">
        <v>45408</v>
      </c>
      <c r="R34" s="288" t="s">
        <v>276</v>
      </c>
      <c r="S34" s="288" t="s">
        <v>276</v>
      </c>
      <c r="T34" s="288" t="s">
        <v>276</v>
      </c>
      <c r="U34" s="288" t="s">
        <v>276</v>
      </c>
      <c r="V34" s="289">
        <v>45820</v>
      </c>
      <c r="W34" s="107" t="s">
        <v>79</v>
      </c>
    </row>
    <row r="35" spans="1:23" ht="78" x14ac:dyDescent="0.3">
      <c r="A35" s="288" t="s">
        <v>286</v>
      </c>
      <c r="B35" s="288" t="s">
        <v>62</v>
      </c>
      <c r="C35" s="107" t="s">
        <v>90</v>
      </c>
      <c r="D35" s="107" t="s">
        <v>274</v>
      </c>
      <c r="E35" s="107" t="s">
        <v>148</v>
      </c>
      <c r="F35" s="107" t="s">
        <v>79</v>
      </c>
      <c r="G35" s="107" t="s">
        <v>109</v>
      </c>
      <c r="H35" s="288" t="s">
        <v>276</v>
      </c>
      <c r="I35" s="310">
        <v>2024</v>
      </c>
      <c r="J35" s="310">
        <v>2025</v>
      </c>
      <c r="K35" s="107" t="s">
        <v>271</v>
      </c>
      <c r="L35" s="288" t="s">
        <v>276</v>
      </c>
      <c r="M35" s="107" t="s">
        <v>306</v>
      </c>
      <c r="N35" s="107" t="s">
        <v>309</v>
      </c>
      <c r="O35" s="106">
        <v>45779</v>
      </c>
      <c r="P35" s="106">
        <v>45805</v>
      </c>
      <c r="Q35" s="106">
        <v>45415</v>
      </c>
      <c r="R35" s="288" t="s">
        <v>276</v>
      </c>
      <c r="S35" s="288" t="s">
        <v>276</v>
      </c>
      <c r="T35" s="288" t="s">
        <v>276</v>
      </c>
      <c r="U35" s="288" t="s">
        <v>276</v>
      </c>
      <c r="V35" s="289">
        <v>45820</v>
      </c>
      <c r="W35" s="107" t="s">
        <v>79</v>
      </c>
    </row>
    <row r="36" spans="1:23" ht="78" x14ac:dyDescent="0.3">
      <c r="A36" s="288" t="s">
        <v>286</v>
      </c>
      <c r="B36" s="288" t="s">
        <v>62</v>
      </c>
      <c r="C36" s="107" t="s">
        <v>90</v>
      </c>
      <c r="D36" s="107" t="s">
        <v>274</v>
      </c>
      <c r="E36" s="107" t="s">
        <v>148</v>
      </c>
      <c r="F36" s="107" t="s">
        <v>79</v>
      </c>
      <c r="G36" s="107" t="s">
        <v>110</v>
      </c>
      <c r="H36" s="288" t="s">
        <v>276</v>
      </c>
      <c r="I36" s="310">
        <v>2024</v>
      </c>
      <c r="J36" s="310">
        <v>2025</v>
      </c>
      <c r="K36" s="107" t="s">
        <v>271</v>
      </c>
      <c r="L36" s="288" t="s">
        <v>276</v>
      </c>
      <c r="M36" s="107" t="s">
        <v>306</v>
      </c>
      <c r="N36" s="107" t="s">
        <v>309</v>
      </c>
      <c r="O36" s="106">
        <v>45779</v>
      </c>
      <c r="P36" s="106">
        <v>45805</v>
      </c>
      <c r="Q36" s="106">
        <v>45415</v>
      </c>
      <c r="R36" s="288" t="s">
        <v>276</v>
      </c>
      <c r="S36" s="288" t="s">
        <v>276</v>
      </c>
      <c r="T36" s="288" t="s">
        <v>276</v>
      </c>
      <c r="U36" s="288" t="s">
        <v>276</v>
      </c>
      <c r="V36" s="289">
        <v>45820</v>
      </c>
      <c r="W36" s="107" t="s">
        <v>79</v>
      </c>
    </row>
    <row r="37" spans="1:23" ht="46.8" x14ac:dyDescent="0.3">
      <c r="A37" s="288" t="s">
        <v>281</v>
      </c>
      <c r="B37" s="288" t="s">
        <v>62</v>
      </c>
      <c r="C37" s="107" t="s">
        <v>90</v>
      </c>
      <c r="D37" s="107" t="s">
        <v>274</v>
      </c>
      <c r="E37" s="107" t="s">
        <v>148</v>
      </c>
      <c r="F37" s="107" t="s">
        <v>79</v>
      </c>
      <c r="G37" s="107" t="s">
        <v>111</v>
      </c>
      <c r="H37" s="288" t="s">
        <v>276</v>
      </c>
      <c r="I37" s="310">
        <v>2024</v>
      </c>
      <c r="J37" s="310">
        <v>2025</v>
      </c>
      <c r="K37" s="107" t="s">
        <v>299</v>
      </c>
      <c r="L37" s="288" t="s">
        <v>276</v>
      </c>
      <c r="M37" s="107" t="s">
        <v>284</v>
      </c>
      <c r="N37" s="302" t="s">
        <v>285</v>
      </c>
      <c r="O37" s="300" t="s">
        <v>141</v>
      </c>
      <c r="P37" s="106">
        <v>45805</v>
      </c>
      <c r="Q37" s="300" t="s">
        <v>141</v>
      </c>
      <c r="R37" s="288" t="s">
        <v>276</v>
      </c>
      <c r="S37" s="288" t="s">
        <v>276</v>
      </c>
      <c r="T37" s="288" t="s">
        <v>276</v>
      </c>
      <c r="U37" s="288" t="s">
        <v>276</v>
      </c>
      <c r="V37" s="289" t="s">
        <v>141</v>
      </c>
      <c r="W37" s="107" t="s">
        <v>79</v>
      </c>
    </row>
    <row r="38" spans="1:23" ht="78" x14ac:dyDescent="0.3">
      <c r="A38" s="288" t="s">
        <v>286</v>
      </c>
      <c r="B38" s="288" t="s">
        <v>62</v>
      </c>
      <c r="C38" s="107" t="s">
        <v>90</v>
      </c>
      <c r="D38" s="107" t="s">
        <v>274</v>
      </c>
      <c r="E38" s="107" t="s">
        <v>148</v>
      </c>
      <c r="F38" s="107" t="s">
        <v>79</v>
      </c>
      <c r="G38" s="109" t="s">
        <v>112</v>
      </c>
      <c r="H38" s="288" t="s">
        <v>276</v>
      </c>
      <c r="I38" s="310">
        <v>2024</v>
      </c>
      <c r="J38" s="310">
        <v>2025</v>
      </c>
      <c r="K38" s="109" t="s">
        <v>271</v>
      </c>
      <c r="L38" s="288" t="s">
        <v>276</v>
      </c>
      <c r="M38" s="109" t="s">
        <v>310</v>
      </c>
      <c r="N38" s="107" t="s">
        <v>515</v>
      </c>
      <c r="O38" s="106" t="s">
        <v>512</v>
      </c>
      <c r="P38" s="106">
        <v>45805</v>
      </c>
      <c r="Q38" s="106">
        <v>45436</v>
      </c>
      <c r="R38" s="288" t="s">
        <v>276</v>
      </c>
      <c r="S38" s="288" t="s">
        <v>276</v>
      </c>
      <c r="T38" s="288" t="s">
        <v>276</v>
      </c>
      <c r="U38" s="288" t="s">
        <v>276</v>
      </c>
      <c r="V38" s="289" t="s">
        <v>303</v>
      </c>
      <c r="W38" s="107" t="s">
        <v>79</v>
      </c>
    </row>
    <row r="39" spans="1:23" ht="78" x14ac:dyDescent="0.3">
      <c r="A39" s="288" t="s">
        <v>286</v>
      </c>
      <c r="B39" s="288" t="s">
        <v>62</v>
      </c>
      <c r="C39" s="107" t="s">
        <v>90</v>
      </c>
      <c r="D39" s="107" t="s">
        <v>274</v>
      </c>
      <c r="E39" s="107" t="s">
        <v>148</v>
      </c>
      <c r="F39" s="107" t="s">
        <v>79</v>
      </c>
      <c r="G39" s="107" t="s">
        <v>113</v>
      </c>
      <c r="H39" s="288" t="s">
        <v>276</v>
      </c>
      <c r="I39" s="310">
        <v>2024</v>
      </c>
      <c r="J39" s="310">
        <v>2025</v>
      </c>
      <c r="K39" s="107" t="s">
        <v>271</v>
      </c>
      <c r="L39" s="288" t="s">
        <v>276</v>
      </c>
      <c r="M39" s="107" t="s">
        <v>134</v>
      </c>
      <c r="N39" s="107" t="s">
        <v>515</v>
      </c>
      <c r="O39" s="106" t="s">
        <v>512</v>
      </c>
      <c r="P39" s="106">
        <v>45805</v>
      </c>
      <c r="Q39" s="106">
        <v>45436</v>
      </c>
      <c r="R39" s="288" t="s">
        <v>276</v>
      </c>
      <c r="S39" s="288" t="s">
        <v>276</v>
      </c>
      <c r="T39" s="288" t="s">
        <v>276</v>
      </c>
      <c r="U39" s="288" t="s">
        <v>276</v>
      </c>
      <c r="V39" s="289" t="s">
        <v>141</v>
      </c>
      <c r="W39" s="107" t="s">
        <v>79</v>
      </c>
    </row>
    <row r="40" spans="1:23" ht="78" x14ac:dyDescent="0.3">
      <c r="A40" s="288" t="s">
        <v>286</v>
      </c>
      <c r="B40" s="288" t="s">
        <v>62</v>
      </c>
      <c r="C40" s="107" t="s">
        <v>90</v>
      </c>
      <c r="D40" s="107" t="s">
        <v>274</v>
      </c>
      <c r="E40" s="107" t="s">
        <v>148</v>
      </c>
      <c r="F40" s="107" t="s">
        <v>79</v>
      </c>
      <c r="G40" s="107" t="s">
        <v>114</v>
      </c>
      <c r="H40" s="288" t="s">
        <v>276</v>
      </c>
      <c r="I40" s="310">
        <v>2024</v>
      </c>
      <c r="J40" s="310">
        <v>2025</v>
      </c>
      <c r="K40" s="107" t="s">
        <v>271</v>
      </c>
      <c r="L40" s="288" t="s">
        <v>276</v>
      </c>
      <c r="M40" s="107" t="s">
        <v>311</v>
      </c>
      <c r="N40" s="107" t="s">
        <v>515</v>
      </c>
      <c r="O40" s="106" t="s">
        <v>512</v>
      </c>
      <c r="P40" s="106">
        <v>45805</v>
      </c>
      <c r="Q40" s="106">
        <v>45436</v>
      </c>
      <c r="R40" s="288" t="s">
        <v>276</v>
      </c>
      <c r="S40" s="288" t="s">
        <v>276</v>
      </c>
      <c r="T40" s="288" t="s">
        <v>276</v>
      </c>
      <c r="U40" s="288" t="s">
        <v>276</v>
      </c>
      <c r="V40" s="289">
        <v>45820</v>
      </c>
      <c r="W40" s="107" t="s">
        <v>79</v>
      </c>
    </row>
    <row r="41" spans="1:23" ht="78" x14ac:dyDescent="0.3">
      <c r="A41" s="288" t="s">
        <v>312</v>
      </c>
      <c r="B41" s="288" t="s">
        <v>62</v>
      </c>
      <c r="C41" s="288" t="s">
        <v>90</v>
      </c>
      <c r="D41" s="288" t="s">
        <v>274</v>
      </c>
      <c r="E41" s="288" t="s">
        <v>148</v>
      </c>
      <c r="F41" s="288" t="s">
        <v>79</v>
      </c>
      <c r="G41" s="288" t="s">
        <v>115</v>
      </c>
      <c r="H41" s="288" t="s">
        <v>276</v>
      </c>
      <c r="I41" s="310">
        <v>2024</v>
      </c>
      <c r="J41" s="310">
        <v>2025</v>
      </c>
      <c r="K41" s="288" t="s">
        <v>271</v>
      </c>
      <c r="L41" s="288" t="s">
        <v>276</v>
      </c>
      <c r="M41" s="288" t="s">
        <v>284</v>
      </c>
      <c r="N41" s="412" t="s">
        <v>305</v>
      </c>
      <c r="O41" s="289">
        <v>45779</v>
      </c>
      <c r="P41" s="289">
        <v>45805</v>
      </c>
      <c r="Q41" s="289">
        <v>45436</v>
      </c>
      <c r="R41" s="288" t="s">
        <v>276</v>
      </c>
      <c r="S41" s="288" t="s">
        <v>276</v>
      </c>
      <c r="T41" s="288" t="s">
        <v>276</v>
      </c>
      <c r="U41" s="288" t="s">
        <v>276</v>
      </c>
      <c r="V41" s="289" t="s">
        <v>141</v>
      </c>
      <c r="W41" s="288" t="s">
        <v>79</v>
      </c>
    </row>
    <row r="42" spans="1:23" ht="78" x14ac:dyDescent="0.3">
      <c r="A42" s="288" t="s">
        <v>286</v>
      </c>
      <c r="B42" s="288" t="s">
        <v>62</v>
      </c>
      <c r="C42" s="305" t="s">
        <v>90</v>
      </c>
      <c r="D42" s="305" t="s">
        <v>274</v>
      </c>
      <c r="E42" s="107" t="s">
        <v>148</v>
      </c>
      <c r="F42" s="107" t="s">
        <v>79</v>
      </c>
      <c r="G42" s="107" t="s">
        <v>116</v>
      </c>
      <c r="H42" s="288" t="s">
        <v>276</v>
      </c>
      <c r="I42" s="310">
        <v>2024</v>
      </c>
      <c r="J42" s="310">
        <v>2025</v>
      </c>
      <c r="K42" s="107" t="s">
        <v>271</v>
      </c>
      <c r="L42" s="288" t="s">
        <v>276</v>
      </c>
      <c r="M42" s="107" t="s">
        <v>313</v>
      </c>
      <c r="N42" s="107" t="s">
        <v>515</v>
      </c>
      <c r="O42" s="106">
        <v>45800</v>
      </c>
      <c r="P42" s="106">
        <v>45819</v>
      </c>
      <c r="Q42" s="106">
        <v>45436</v>
      </c>
      <c r="R42" s="288" t="s">
        <v>276</v>
      </c>
      <c r="S42" s="288" t="s">
        <v>276</v>
      </c>
      <c r="T42" s="288" t="s">
        <v>276</v>
      </c>
      <c r="U42" s="288" t="s">
        <v>276</v>
      </c>
      <c r="V42" s="289">
        <v>45828</v>
      </c>
      <c r="W42" s="107" t="s">
        <v>79</v>
      </c>
    </row>
    <row r="43" spans="1:23" ht="78" x14ac:dyDescent="0.3">
      <c r="A43" s="288" t="s">
        <v>286</v>
      </c>
      <c r="B43" s="288" t="s">
        <v>62</v>
      </c>
      <c r="C43" s="305" t="s">
        <v>90</v>
      </c>
      <c r="D43" s="305" t="s">
        <v>274</v>
      </c>
      <c r="E43" s="107" t="s">
        <v>148</v>
      </c>
      <c r="F43" s="107" t="s">
        <v>79</v>
      </c>
      <c r="G43" s="107" t="s">
        <v>117</v>
      </c>
      <c r="H43" s="288" t="s">
        <v>276</v>
      </c>
      <c r="I43" s="310">
        <v>2024</v>
      </c>
      <c r="J43" s="310">
        <v>2025</v>
      </c>
      <c r="K43" s="107" t="s">
        <v>271</v>
      </c>
      <c r="L43" s="288" t="s">
        <v>276</v>
      </c>
      <c r="M43" s="107" t="s">
        <v>134</v>
      </c>
      <c r="N43" s="107" t="s">
        <v>515</v>
      </c>
      <c r="O43" s="106">
        <v>45800</v>
      </c>
      <c r="P43" s="106">
        <v>45819</v>
      </c>
      <c r="Q43" s="106">
        <v>45436</v>
      </c>
      <c r="R43" s="288" t="s">
        <v>276</v>
      </c>
      <c r="S43" s="288" t="s">
        <v>276</v>
      </c>
      <c r="T43" s="288" t="s">
        <v>276</v>
      </c>
      <c r="U43" s="288" t="s">
        <v>276</v>
      </c>
      <c r="V43" s="289">
        <v>45828</v>
      </c>
      <c r="W43" s="107" t="s">
        <v>79</v>
      </c>
    </row>
    <row r="44" spans="1:23" ht="78" x14ac:dyDescent="0.3">
      <c r="A44" s="288" t="s">
        <v>298</v>
      </c>
      <c r="B44" s="288" t="s">
        <v>62</v>
      </c>
      <c r="C44" s="107" t="s">
        <v>90</v>
      </c>
      <c r="D44" s="107" t="s">
        <v>274</v>
      </c>
      <c r="E44" s="107" t="s">
        <v>148</v>
      </c>
      <c r="F44" s="107" t="s">
        <v>79</v>
      </c>
      <c r="G44" s="107" t="s">
        <v>118</v>
      </c>
      <c r="H44" s="288" t="s">
        <v>276</v>
      </c>
      <c r="I44" s="310">
        <v>2024</v>
      </c>
      <c r="J44" s="310">
        <v>2025</v>
      </c>
      <c r="K44" s="107" t="s">
        <v>314</v>
      </c>
      <c r="L44" s="288" t="s">
        <v>276</v>
      </c>
      <c r="M44" s="107" t="s">
        <v>134</v>
      </c>
      <c r="N44" s="107" t="s">
        <v>291</v>
      </c>
      <c r="O44" s="106">
        <v>45828</v>
      </c>
      <c r="P44" s="106">
        <v>45883</v>
      </c>
      <c r="Q44" s="106">
        <v>45464</v>
      </c>
      <c r="R44" s="288" t="s">
        <v>276</v>
      </c>
      <c r="S44" s="288" t="s">
        <v>276</v>
      </c>
      <c r="T44" s="288" t="s">
        <v>276</v>
      </c>
      <c r="U44" s="288" t="s">
        <v>276</v>
      </c>
      <c r="V44" s="289">
        <v>45890</v>
      </c>
      <c r="W44" s="107" t="s">
        <v>79</v>
      </c>
    </row>
    <row r="45" spans="1:23" ht="96" customHeight="1" x14ac:dyDescent="0.3">
      <c r="A45" s="288" t="s">
        <v>315</v>
      </c>
      <c r="B45" s="288" t="s">
        <v>37</v>
      </c>
      <c r="C45" s="288" t="str">
        <f>$G$8</f>
        <v>Summer</v>
      </c>
      <c r="D45" s="288">
        <f>$H$8</f>
        <v>2024</v>
      </c>
      <c r="E45" s="288" t="s">
        <v>316</v>
      </c>
      <c r="F45" s="288" t="s">
        <v>38</v>
      </c>
      <c r="G45" s="288" t="s">
        <v>276</v>
      </c>
      <c r="H45" s="288" t="s">
        <v>317</v>
      </c>
      <c r="I45" s="288">
        <f>C1</f>
        <v>2023</v>
      </c>
      <c r="J45" s="288">
        <f>C2</f>
        <v>2024</v>
      </c>
      <c r="K45" s="288" t="s">
        <v>276</v>
      </c>
      <c r="L45" s="288" t="s">
        <v>318</v>
      </c>
      <c r="M45" s="288" t="s">
        <v>134</v>
      </c>
      <c r="N45" s="288" t="s">
        <v>319</v>
      </c>
      <c r="O45" s="288" t="s">
        <v>141</v>
      </c>
      <c r="P45" s="288" t="s">
        <v>141</v>
      </c>
      <c r="Q45" s="288" t="s">
        <v>141</v>
      </c>
      <c r="R45" s="289">
        <f>EDATE('Prior SY Master'!Q43, 12)-'Prior SY Master'!$N$2</f>
        <v>45453</v>
      </c>
      <c r="S45" s="289">
        <v>45535</v>
      </c>
      <c r="T45" s="288" t="s">
        <v>141</v>
      </c>
      <c r="U45" s="288" t="s">
        <v>320</v>
      </c>
      <c r="V45" s="288" t="s">
        <v>321</v>
      </c>
      <c r="W45" s="107" t="str">
        <f t="shared" si="5"/>
        <v>C5 Child Acct EOY 2023-24</v>
      </c>
    </row>
    <row r="46" spans="1:23" ht="30" customHeight="1" x14ac:dyDescent="0.3">
      <c r="A46" s="288" t="s">
        <v>322</v>
      </c>
      <c r="B46" s="288" t="s">
        <v>37</v>
      </c>
      <c r="C46" s="288" t="s">
        <v>18</v>
      </c>
      <c r="D46" s="288">
        <v>2024</v>
      </c>
      <c r="E46" s="288" t="s">
        <v>316</v>
      </c>
      <c r="F46" s="288" t="s">
        <v>39</v>
      </c>
      <c r="G46" s="288" t="s">
        <v>276</v>
      </c>
      <c r="H46" s="288" t="s">
        <v>323</v>
      </c>
      <c r="I46" s="288">
        <v>2023</v>
      </c>
      <c r="J46" s="288">
        <v>2024</v>
      </c>
      <c r="K46" s="288" t="s">
        <v>276</v>
      </c>
      <c r="L46" s="288" t="s">
        <v>266</v>
      </c>
      <c r="M46" s="288" t="s">
        <v>134</v>
      </c>
      <c r="N46" s="288" t="s">
        <v>276</v>
      </c>
      <c r="O46" s="288" t="s">
        <v>141</v>
      </c>
      <c r="P46" s="288" t="s">
        <v>141</v>
      </c>
      <c r="Q46" s="288" t="s">
        <v>141</v>
      </c>
      <c r="R46" s="289">
        <v>45453</v>
      </c>
      <c r="S46" s="289">
        <v>45534</v>
      </c>
      <c r="T46" s="288" t="s">
        <v>141</v>
      </c>
      <c r="U46" s="288" t="s">
        <v>324</v>
      </c>
      <c r="V46" s="288" t="s">
        <v>141</v>
      </c>
      <c r="W46" s="107" t="s">
        <v>39</v>
      </c>
    </row>
    <row r="47" spans="1:23" ht="46.8" x14ac:dyDescent="0.3">
      <c r="A47" s="288" t="s">
        <v>322</v>
      </c>
      <c r="B47" s="288" t="s">
        <v>37</v>
      </c>
      <c r="C47" s="288" t="s">
        <v>18</v>
      </c>
      <c r="D47" s="288">
        <v>2024</v>
      </c>
      <c r="E47" s="288" t="s">
        <v>316</v>
      </c>
      <c r="F47" s="288" t="s">
        <v>40</v>
      </c>
      <c r="G47" s="288" t="s">
        <v>276</v>
      </c>
      <c r="H47" s="288" t="s">
        <v>325</v>
      </c>
      <c r="I47" s="288">
        <v>2023</v>
      </c>
      <c r="J47" s="288">
        <v>2024</v>
      </c>
      <c r="K47" s="288" t="s">
        <v>276</v>
      </c>
      <c r="L47" s="288" t="s">
        <v>326</v>
      </c>
      <c r="M47" s="288" t="s">
        <v>134</v>
      </c>
      <c r="N47" s="288" t="s">
        <v>327</v>
      </c>
      <c r="O47" s="288" t="s">
        <v>141</v>
      </c>
      <c r="P47" s="288" t="s">
        <v>141</v>
      </c>
      <c r="Q47" s="288" t="s">
        <v>141</v>
      </c>
      <c r="R47" s="289">
        <v>45456</v>
      </c>
      <c r="S47" s="289">
        <v>45534</v>
      </c>
      <c r="T47" s="289" t="s">
        <v>141</v>
      </c>
      <c r="U47" s="288" t="s">
        <v>324</v>
      </c>
      <c r="V47" s="288" t="s">
        <v>328</v>
      </c>
      <c r="W47" s="107" t="s">
        <v>40</v>
      </c>
    </row>
    <row r="48" spans="1:23" ht="31.2" x14ac:dyDescent="0.3">
      <c r="A48" s="288" t="s">
        <v>292</v>
      </c>
      <c r="B48" s="288" t="s">
        <v>37</v>
      </c>
      <c r="C48" s="288" t="s">
        <v>18</v>
      </c>
      <c r="D48" s="288">
        <v>2024</v>
      </c>
      <c r="E48" s="288" t="s">
        <v>316</v>
      </c>
      <c r="F48" s="288" t="s">
        <v>41</v>
      </c>
      <c r="G48" s="288" t="s">
        <v>276</v>
      </c>
      <c r="H48" s="288" t="s">
        <v>329</v>
      </c>
      <c r="I48" s="288">
        <v>2023</v>
      </c>
      <c r="J48" s="288">
        <v>2024</v>
      </c>
      <c r="K48" s="288" t="s">
        <v>276</v>
      </c>
      <c r="L48" s="288" t="s">
        <v>266</v>
      </c>
      <c r="M48" s="288" t="s">
        <v>134</v>
      </c>
      <c r="N48" s="288" t="s">
        <v>330</v>
      </c>
      <c r="O48" s="288" t="s">
        <v>141</v>
      </c>
      <c r="P48" s="288" t="s">
        <v>141</v>
      </c>
      <c r="Q48" s="288" t="s">
        <v>141</v>
      </c>
      <c r="R48" s="289">
        <v>45456</v>
      </c>
      <c r="S48" s="289">
        <v>45533</v>
      </c>
      <c r="T48" s="289" t="s">
        <v>141</v>
      </c>
      <c r="U48" s="288" t="s">
        <v>331</v>
      </c>
      <c r="V48" s="288" t="s">
        <v>141</v>
      </c>
      <c r="W48" s="107" t="s">
        <v>41</v>
      </c>
    </row>
    <row r="49" spans="1:23" ht="46.8" x14ac:dyDescent="0.3">
      <c r="A49" s="288" t="s">
        <v>322</v>
      </c>
      <c r="B49" s="288" t="s">
        <v>12</v>
      </c>
      <c r="C49" s="288" t="s">
        <v>18</v>
      </c>
      <c r="D49" s="288">
        <v>2024</v>
      </c>
      <c r="E49" s="288" t="s">
        <v>316</v>
      </c>
      <c r="F49" s="288" t="s">
        <v>42</v>
      </c>
      <c r="G49" s="288" t="s">
        <v>276</v>
      </c>
      <c r="H49" s="288" t="s">
        <v>332</v>
      </c>
      <c r="I49" s="288">
        <v>2023</v>
      </c>
      <c r="J49" s="288">
        <v>2024</v>
      </c>
      <c r="K49" s="288" t="s">
        <v>276</v>
      </c>
      <c r="L49" s="288" t="s">
        <v>266</v>
      </c>
      <c r="M49" s="288" t="s">
        <v>134</v>
      </c>
      <c r="N49" s="288" t="s">
        <v>333</v>
      </c>
      <c r="O49" s="288" t="s">
        <v>141</v>
      </c>
      <c r="P49" s="288" t="s">
        <v>141</v>
      </c>
      <c r="Q49" s="288" t="s">
        <v>141</v>
      </c>
      <c r="R49" s="289">
        <v>45456</v>
      </c>
      <c r="S49" s="289">
        <v>45534</v>
      </c>
      <c r="T49" s="289" t="s">
        <v>141</v>
      </c>
      <c r="U49" s="288" t="s">
        <v>324</v>
      </c>
      <c r="V49" s="288" t="s">
        <v>328</v>
      </c>
      <c r="W49" s="107" t="s">
        <v>42</v>
      </c>
    </row>
    <row r="50" spans="1:23" ht="31.2" x14ac:dyDescent="0.3">
      <c r="A50" s="288" t="s">
        <v>334</v>
      </c>
      <c r="B50" s="288" t="s">
        <v>8</v>
      </c>
      <c r="C50" s="288" t="str">
        <f t="shared" ref="C50" si="6">$I$7</f>
        <v>October</v>
      </c>
      <c r="D50" s="288">
        <f t="shared" ref="D50" si="7">$I$8</f>
        <v>2024</v>
      </c>
      <c r="E50" s="288" t="s">
        <v>316</v>
      </c>
      <c r="F50" s="288" t="s">
        <v>43</v>
      </c>
      <c r="G50" s="288" t="s">
        <v>276</v>
      </c>
      <c r="H50" s="288" t="s">
        <v>335</v>
      </c>
      <c r="I50" s="288">
        <f>C1</f>
        <v>2023</v>
      </c>
      <c r="J50" s="288">
        <f>C2</f>
        <v>2024</v>
      </c>
      <c r="K50" s="288" t="s">
        <v>276</v>
      </c>
      <c r="L50" s="288" t="s">
        <v>336</v>
      </c>
      <c r="M50" s="288" t="s">
        <v>140</v>
      </c>
      <c r="N50" s="288" t="s">
        <v>276</v>
      </c>
      <c r="O50" s="288" t="s">
        <v>141</v>
      </c>
      <c r="P50" s="288" t="s">
        <v>141</v>
      </c>
      <c r="Q50" s="288" t="s">
        <v>141</v>
      </c>
      <c r="R50" s="289">
        <f>EDATE('Prior SY Master'!Q48, 12)-'Prior SY Master'!$N$2</f>
        <v>45565</v>
      </c>
      <c r="S50" s="289">
        <f>EDATE('Prior SY Master'!R48, 12)-'Prior SY Master'!$N$2</f>
        <v>45576</v>
      </c>
      <c r="T50" s="289" t="s">
        <v>141</v>
      </c>
      <c r="U50" s="289" t="s">
        <v>268</v>
      </c>
      <c r="V50" s="289" t="s">
        <v>337</v>
      </c>
      <c r="W50" s="107" t="str">
        <f t="shared" si="5"/>
        <v>C1  Grad Drop Cohort 2023-24</v>
      </c>
    </row>
    <row r="51" spans="1:23" ht="46.8" x14ac:dyDescent="0.3">
      <c r="A51" s="288" t="s">
        <v>338</v>
      </c>
      <c r="B51" s="288" t="s">
        <v>8</v>
      </c>
      <c r="C51" s="288" t="s">
        <v>14</v>
      </c>
      <c r="D51" s="288">
        <v>2024</v>
      </c>
      <c r="E51" s="288" t="s">
        <v>316</v>
      </c>
      <c r="F51" s="288" t="s">
        <v>44</v>
      </c>
      <c r="G51" s="288" t="s">
        <v>276</v>
      </c>
      <c r="H51" s="288" t="s">
        <v>339</v>
      </c>
      <c r="I51" s="288">
        <v>2023</v>
      </c>
      <c r="J51" s="288">
        <v>2024</v>
      </c>
      <c r="K51" s="288" t="s">
        <v>276</v>
      </c>
      <c r="L51" s="288" t="s">
        <v>340</v>
      </c>
      <c r="M51" s="288" t="s">
        <v>341</v>
      </c>
      <c r="N51" s="288" t="s">
        <v>342</v>
      </c>
      <c r="O51" s="288" t="s">
        <v>141</v>
      </c>
      <c r="P51" s="288" t="s">
        <v>141</v>
      </c>
      <c r="Q51" s="288" t="s">
        <v>141</v>
      </c>
      <c r="R51" s="289">
        <v>45566</v>
      </c>
      <c r="S51" s="289">
        <v>45576</v>
      </c>
      <c r="T51" s="288" t="s">
        <v>141</v>
      </c>
      <c r="U51" s="289" t="s">
        <v>268</v>
      </c>
      <c r="V51" s="288" t="s">
        <v>141</v>
      </c>
      <c r="W51" s="107" t="s">
        <v>44</v>
      </c>
    </row>
    <row r="52" spans="1:23" ht="121.2" customHeight="1" x14ac:dyDescent="0.3">
      <c r="A52" s="288" t="s">
        <v>312</v>
      </c>
      <c r="B52" s="288" t="s">
        <v>8</v>
      </c>
      <c r="C52" s="288" t="s">
        <v>14</v>
      </c>
      <c r="D52" s="288" t="s">
        <v>343</v>
      </c>
      <c r="E52" s="288" t="s">
        <v>316</v>
      </c>
      <c r="F52" s="288" t="s">
        <v>45</v>
      </c>
      <c r="G52" s="288" t="s">
        <v>276</v>
      </c>
      <c r="H52" s="288" t="s">
        <v>528</v>
      </c>
      <c r="I52" s="288">
        <v>2024</v>
      </c>
      <c r="J52" s="288">
        <v>2025</v>
      </c>
      <c r="K52" s="288" t="s">
        <v>276</v>
      </c>
      <c r="L52" s="288" t="s">
        <v>344</v>
      </c>
      <c r="M52" s="288" t="s">
        <v>345</v>
      </c>
      <c r="N52" s="288" t="s">
        <v>346</v>
      </c>
      <c r="O52" s="288" t="s">
        <v>141</v>
      </c>
      <c r="P52" s="288" t="s">
        <v>141</v>
      </c>
      <c r="Q52" s="288" t="s">
        <v>141</v>
      </c>
      <c r="R52" s="289">
        <v>45566</v>
      </c>
      <c r="S52" s="289">
        <v>45576</v>
      </c>
      <c r="T52" s="289" t="s">
        <v>141</v>
      </c>
      <c r="U52" s="289" t="s">
        <v>268</v>
      </c>
      <c r="V52" s="357">
        <v>45611</v>
      </c>
      <c r="W52" s="107" t="s">
        <v>45</v>
      </c>
    </row>
    <row r="53" spans="1:23" ht="62.4" x14ac:dyDescent="0.3">
      <c r="A53" s="288" t="s">
        <v>315</v>
      </c>
      <c r="B53" s="288" t="s">
        <v>8</v>
      </c>
      <c r="C53" s="288" t="s">
        <v>14</v>
      </c>
      <c r="D53" s="288">
        <v>2024</v>
      </c>
      <c r="E53" s="288" t="s">
        <v>316</v>
      </c>
      <c r="F53" s="288" t="s">
        <v>483</v>
      </c>
      <c r="G53" s="288" t="s">
        <v>276</v>
      </c>
      <c r="H53" s="288" t="s">
        <v>135</v>
      </c>
      <c r="I53" s="288">
        <v>2024</v>
      </c>
      <c r="J53" s="288">
        <v>2025</v>
      </c>
      <c r="K53" s="288" t="s">
        <v>276</v>
      </c>
      <c r="L53" s="288" t="s">
        <v>347</v>
      </c>
      <c r="M53" s="288" t="s">
        <v>134</v>
      </c>
      <c r="N53" s="288" t="s">
        <v>513</v>
      </c>
      <c r="O53" s="288" t="s">
        <v>141</v>
      </c>
      <c r="P53" s="288" t="s">
        <v>141</v>
      </c>
      <c r="Q53" s="288" t="s">
        <v>141</v>
      </c>
      <c r="R53" s="289">
        <v>45565</v>
      </c>
      <c r="S53" s="289">
        <v>45576</v>
      </c>
      <c r="T53" s="289" t="s">
        <v>141</v>
      </c>
      <c r="U53" s="289" t="s">
        <v>268</v>
      </c>
      <c r="V53" s="417" t="s">
        <v>141</v>
      </c>
      <c r="W53" s="107" t="s">
        <v>45</v>
      </c>
    </row>
    <row r="54" spans="1:23" ht="31.2" x14ac:dyDescent="0.3">
      <c r="A54" s="288" t="s">
        <v>292</v>
      </c>
      <c r="B54" s="288"/>
      <c r="C54" s="288"/>
      <c r="D54" s="288">
        <v>2024</v>
      </c>
      <c r="E54" s="288"/>
      <c r="F54" s="288" t="s">
        <v>548</v>
      </c>
      <c r="G54" s="288"/>
      <c r="H54" s="288"/>
      <c r="I54" s="288"/>
      <c r="J54" s="288"/>
      <c r="K54" s="288"/>
      <c r="L54" s="288"/>
      <c r="M54" s="288"/>
      <c r="N54" s="288"/>
      <c r="O54" s="416">
        <v>45757</v>
      </c>
      <c r="P54" s="416"/>
      <c r="Q54" s="288"/>
      <c r="R54" s="289" t="s">
        <v>141</v>
      </c>
      <c r="S54" s="289" t="s">
        <v>141</v>
      </c>
      <c r="T54" s="289" t="s">
        <v>141</v>
      </c>
      <c r="U54" s="289" t="s">
        <v>141</v>
      </c>
      <c r="V54" s="419">
        <v>45771</v>
      </c>
      <c r="W54" s="305"/>
    </row>
    <row r="55" spans="1:23" ht="62.4" x14ac:dyDescent="0.3">
      <c r="A55" s="288" t="s">
        <v>292</v>
      </c>
      <c r="B55" s="288" t="s">
        <v>46</v>
      </c>
      <c r="C55" s="288" t="s">
        <v>14</v>
      </c>
      <c r="D55" s="288">
        <v>2024</v>
      </c>
      <c r="E55" s="288" t="s">
        <v>316</v>
      </c>
      <c r="F55" s="288" t="s">
        <v>47</v>
      </c>
      <c r="G55" s="288" t="s">
        <v>276</v>
      </c>
      <c r="H55" s="288" t="s">
        <v>350</v>
      </c>
      <c r="I55" s="288">
        <v>2024</v>
      </c>
      <c r="J55" s="288">
        <v>2025</v>
      </c>
      <c r="K55" s="288" t="s">
        <v>276</v>
      </c>
      <c r="L55" s="288" t="s">
        <v>266</v>
      </c>
      <c r="M55" s="288" t="s">
        <v>134</v>
      </c>
      <c r="N55" s="288" t="s">
        <v>351</v>
      </c>
      <c r="O55" s="288" t="s">
        <v>141</v>
      </c>
      <c r="P55" s="288" t="s">
        <v>141</v>
      </c>
      <c r="Q55" s="288" t="s">
        <v>141</v>
      </c>
      <c r="R55" s="289">
        <v>45565</v>
      </c>
      <c r="S55" s="289">
        <v>45576</v>
      </c>
      <c r="T55" s="289" t="s">
        <v>141</v>
      </c>
      <c r="U55" s="289" t="s">
        <v>268</v>
      </c>
      <c r="V55" s="418" t="s">
        <v>182</v>
      </c>
      <c r="W55" s="107" t="s">
        <v>47</v>
      </c>
    </row>
    <row r="56" spans="1:23" ht="140.4" x14ac:dyDescent="0.3">
      <c r="A56" s="288" t="s">
        <v>298</v>
      </c>
      <c r="B56" s="288" t="s">
        <v>8</v>
      </c>
      <c r="C56" s="288" t="s">
        <v>14</v>
      </c>
      <c r="D56" s="288">
        <v>2024</v>
      </c>
      <c r="E56" s="288" t="s">
        <v>316</v>
      </c>
      <c r="F56" s="288" t="s">
        <v>48</v>
      </c>
      <c r="G56" s="288" t="s">
        <v>276</v>
      </c>
      <c r="H56" s="288" t="s">
        <v>541</v>
      </c>
      <c r="I56" s="288">
        <v>2024</v>
      </c>
      <c r="J56" s="288">
        <v>2025</v>
      </c>
      <c r="K56" s="288" t="s">
        <v>276</v>
      </c>
      <c r="L56" s="288" t="s">
        <v>537</v>
      </c>
      <c r="M56" s="288" t="s">
        <v>538</v>
      </c>
      <c r="N56" s="288" t="s">
        <v>276</v>
      </c>
      <c r="O56" s="288" t="s">
        <v>141</v>
      </c>
      <c r="P56" s="288" t="s">
        <v>141</v>
      </c>
      <c r="Q56" s="288" t="s">
        <v>141</v>
      </c>
      <c r="R56" s="289">
        <v>45566</v>
      </c>
      <c r="S56" s="289">
        <v>45576</v>
      </c>
      <c r="T56" s="289" t="s">
        <v>141</v>
      </c>
      <c r="U56" s="289" t="s">
        <v>268</v>
      </c>
      <c r="V56" s="357" t="s">
        <v>540</v>
      </c>
      <c r="W56" s="107" t="s">
        <v>48</v>
      </c>
    </row>
    <row r="57" spans="1:23" ht="62.4" x14ac:dyDescent="0.3">
      <c r="A57" s="288" t="s">
        <v>298</v>
      </c>
      <c r="B57" s="288" t="s">
        <v>8</v>
      </c>
      <c r="C57" s="288" t="s">
        <v>14</v>
      </c>
      <c r="D57" s="288">
        <v>2024</v>
      </c>
      <c r="E57" s="288" t="s">
        <v>316</v>
      </c>
      <c r="F57" s="288" t="s">
        <v>49</v>
      </c>
      <c r="G57" s="288" t="s">
        <v>276</v>
      </c>
      <c r="H57" s="288" t="s">
        <v>265</v>
      </c>
      <c r="I57" s="288">
        <v>2024</v>
      </c>
      <c r="J57" s="288">
        <v>2025</v>
      </c>
      <c r="K57" s="288" t="s">
        <v>276</v>
      </c>
      <c r="L57" s="288" t="s">
        <v>353</v>
      </c>
      <c r="M57" s="288" t="s">
        <v>134</v>
      </c>
      <c r="N57" s="288" t="s">
        <v>267</v>
      </c>
      <c r="O57" s="288" t="s">
        <v>141</v>
      </c>
      <c r="P57" s="288" t="s">
        <v>141</v>
      </c>
      <c r="Q57" s="288" t="s">
        <v>141</v>
      </c>
      <c r="R57" s="289">
        <v>45566</v>
      </c>
      <c r="S57" s="289">
        <v>45576</v>
      </c>
      <c r="T57" s="289" t="s">
        <v>141</v>
      </c>
      <c r="U57" s="289" t="s">
        <v>268</v>
      </c>
      <c r="V57" s="293" t="s">
        <v>354</v>
      </c>
      <c r="W57" s="107" t="s">
        <v>49</v>
      </c>
    </row>
    <row r="58" spans="1:23" ht="60" customHeight="1" x14ac:dyDescent="0.3">
      <c r="A58" s="288" t="s">
        <v>338</v>
      </c>
      <c r="B58" s="288" t="s">
        <v>9</v>
      </c>
      <c r="C58" s="288" t="s">
        <v>15</v>
      </c>
      <c r="D58" s="288">
        <v>2024</v>
      </c>
      <c r="E58" s="288" t="s">
        <v>316</v>
      </c>
      <c r="F58" s="288" t="s">
        <v>51</v>
      </c>
      <c r="G58" s="288" t="s">
        <v>276</v>
      </c>
      <c r="H58" s="288" t="s">
        <v>357</v>
      </c>
      <c r="I58" s="288">
        <v>2024</v>
      </c>
      <c r="J58" s="288">
        <v>2025</v>
      </c>
      <c r="K58" s="288" t="s">
        <v>276</v>
      </c>
      <c r="L58" s="288" t="s">
        <v>358</v>
      </c>
      <c r="M58" s="288" t="s">
        <v>359</v>
      </c>
      <c r="N58" s="288" t="s">
        <v>342</v>
      </c>
      <c r="O58" s="288" t="s">
        <v>141</v>
      </c>
      <c r="P58" s="288" t="s">
        <v>141</v>
      </c>
      <c r="Q58" s="288" t="s">
        <v>141</v>
      </c>
      <c r="R58" s="289">
        <v>45628</v>
      </c>
      <c r="S58" s="289">
        <v>45646</v>
      </c>
      <c r="T58" s="288" t="s">
        <v>360</v>
      </c>
      <c r="U58" s="288" t="s">
        <v>361</v>
      </c>
      <c r="V58" s="288" t="s">
        <v>141</v>
      </c>
      <c r="W58" s="107" t="s">
        <v>51</v>
      </c>
    </row>
    <row r="59" spans="1:23" ht="31.2" x14ac:dyDescent="0.3">
      <c r="A59" s="288" t="s">
        <v>315</v>
      </c>
      <c r="B59" s="288" t="s">
        <v>52</v>
      </c>
      <c r="C59" s="288" t="str">
        <f>K7</f>
        <v>February</v>
      </c>
      <c r="D59" s="288">
        <f>K8</f>
        <v>2025</v>
      </c>
      <c r="E59" s="288" t="s">
        <v>316</v>
      </c>
      <c r="F59" s="288" t="s">
        <v>53</v>
      </c>
      <c r="G59" s="288" t="s">
        <v>276</v>
      </c>
      <c r="H59" s="288" t="s">
        <v>362</v>
      </c>
      <c r="I59" s="288">
        <f>C2</f>
        <v>2024</v>
      </c>
      <c r="J59" s="288">
        <f>C3</f>
        <v>2025</v>
      </c>
      <c r="K59" s="288" t="s">
        <v>276</v>
      </c>
      <c r="L59" s="288" t="s">
        <v>318</v>
      </c>
      <c r="M59" s="288" t="s">
        <v>363</v>
      </c>
      <c r="N59" s="288" t="s">
        <v>364</v>
      </c>
      <c r="O59" s="288" t="s">
        <v>141</v>
      </c>
      <c r="P59" s="288" t="s">
        <v>141</v>
      </c>
      <c r="Q59" s="288" t="s">
        <v>141</v>
      </c>
      <c r="R59" s="289">
        <v>45709</v>
      </c>
      <c r="S59" s="289">
        <f>EDATE('Prior SY Master'!R57, 12)-'Prior SY Master'!$N$3</f>
        <v>45722</v>
      </c>
      <c r="T59" s="288" t="s">
        <v>365</v>
      </c>
      <c r="U59" s="288" t="s">
        <v>141</v>
      </c>
      <c r="V59" s="288" t="s">
        <v>141</v>
      </c>
      <c r="W59" s="107" t="str">
        <f t="shared" si="5"/>
        <v>C3 Child Acct JIAF 2024-25</v>
      </c>
    </row>
    <row r="60" spans="1:23" ht="150" customHeight="1" x14ac:dyDescent="0.3">
      <c r="A60" s="288" t="s">
        <v>338</v>
      </c>
      <c r="B60" s="288" t="s">
        <v>11</v>
      </c>
      <c r="C60" s="288" t="s">
        <v>17</v>
      </c>
      <c r="D60" s="288">
        <v>2025</v>
      </c>
      <c r="E60" s="288" t="s">
        <v>316</v>
      </c>
      <c r="F60" s="288" t="s">
        <v>54</v>
      </c>
      <c r="G60" s="288" t="s">
        <v>276</v>
      </c>
      <c r="H60" s="288" t="s">
        <v>366</v>
      </c>
      <c r="I60" s="288">
        <v>2024</v>
      </c>
      <c r="J60" s="288">
        <v>2025</v>
      </c>
      <c r="K60" s="288" t="s">
        <v>276</v>
      </c>
      <c r="L60" s="288" t="s">
        <v>367</v>
      </c>
      <c r="M60" s="288" t="s">
        <v>359</v>
      </c>
      <c r="N60" s="288" t="s">
        <v>368</v>
      </c>
      <c r="O60" s="288" t="s">
        <v>141</v>
      </c>
      <c r="P60" s="288" t="s">
        <v>141</v>
      </c>
      <c r="Q60" s="288" t="s">
        <v>141</v>
      </c>
      <c r="R60" s="289">
        <v>45810</v>
      </c>
      <c r="S60" s="289">
        <v>45856</v>
      </c>
      <c r="T60" s="288" t="s">
        <v>369</v>
      </c>
      <c r="U60" s="288" t="s">
        <v>370</v>
      </c>
      <c r="V60" s="288" t="s">
        <v>141</v>
      </c>
      <c r="W60" s="107" t="s">
        <v>54</v>
      </c>
    </row>
    <row r="61" spans="1:23" ht="46.8" x14ac:dyDescent="0.3">
      <c r="A61" s="288" t="s">
        <v>292</v>
      </c>
      <c r="B61" s="288" t="s">
        <v>11</v>
      </c>
      <c r="C61" s="288" t="s">
        <v>17</v>
      </c>
      <c r="D61" s="288">
        <v>2025</v>
      </c>
      <c r="E61" s="288" t="s">
        <v>316</v>
      </c>
      <c r="F61" s="294" t="s">
        <v>55</v>
      </c>
      <c r="G61" s="288" t="s">
        <v>276</v>
      </c>
      <c r="H61" s="288" t="s">
        <v>371</v>
      </c>
      <c r="I61" s="288">
        <v>2024</v>
      </c>
      <c r="J61" s="288">
        <v>2025</v>
      </c>
      <c r="K61" s="288" t="s">
        <v>276</v>
      </c>
      <c r="L61" s="288" t="s">
        <v>266</v>
      </c>
      <c r="M61" s="288" t="s">
        <v>134</v>
      </c>
      <c r="N61" s="288" t="s">
        <v>372</v>
      </c>
      <c r="O61" s="288" t="s">
        <v>141</v>
      </c>
      <c r="P61" s="288" t="s">
        <v>141</v>
      </c>
      <c r="Q61" s="288" t="s">
        <v>141</v>
      </c>
      <c r="R61" s="289">
        <v>45810</v>
      </c>
      <c r="S61" s="289">
        <v>45856</v>
      </c>
      <c r="T61" s="288" t="s">
        <v>373</v>
      </c>
      <c r="U61" s="288" t="s">
        <v>374</v>
      </c>
      <c r="V61" s="288" t="s">
        <v>141</v>
      </c>
      <c r="W61" s="107" t="s">
        <v>55</v>
      </c>
    </row>
    <row r="62" spans="1:23" ht="124.8" x14ac:dyDescent="0.3">
      <c r="A62" s="288" t="s">
        <v>375</v>
      </c>
      <c r="B62" s="288" t="s">
        <v>11</v>
      </c>
      <c r="C62" s="288" t="s">
        <v>17</v>
      </c>
      <c r="D62" s="288">
        <v>2025</v>
      </c>
      <c r="E62" s="288" t="s">
        <v>316</v>
      </c>
      <c r="F62" s="288" t="s">
        <v>56</v>
      </c>
      <c r="G62" s="288" t="s">
        <v>276</v>
      </c>
      <c r="H62" s="288" t="s">
        <v>376</v>
      </c>
      <c r="I62" s="288">
        <v>2024</v>
      </c>
      <c r="J62" s="288">
        <v>2025</v>
      </c>
      <c r="K62" s="288" t="s">
        <v>276</v>
      </c>
      <c r="L62" s="288" t="s">
        <v>377</v>
      </c>
      <c r="M62" s="288" t="s">
        <v>378</v>
      </c>
      <c r="N62" s="288" t="s">
        <v>379</v>
      </c>
      <c r="O62" s="288" t="s">
        <v>141</v>
      </c>
      <c r="P62" s="288" t="s">
        <v>141</v>
      </c>
      <c r="Q62" s="288" t="s">
        <v>141</v>
      </c>
      <c r="R62" s="289">
        <v>45810</v>
      </c>
      <c r="S62" s="289">
        <v>45856</v>
      </c>
      <c r="T62" s="288" t="s">
        <v>380</v>
      </c>
      <c r="U62" s="288" t="s">
        <v>381</v>
      </c>
      <c r="V62" s="289">
        <v>45898</v>
      </c>
      <c r="W62" s="107" t="s">
        <v>56</v>
      </c>
    </row>
    <row r="63" spans="1:23" s="43" customFormat="1" ht="93.6" x14ac:dyDescent="0.3">
      <c r="A63" s="288" t="s">
        <v>315</v>
      </c>
      <c r="B63" s="288" t="s">
        <v>12</v>
      </c>
      <c r="C63" s="288" t="str">
        <f>$M$7</f>
        <v>Summer</v>
      </c>
      <c r="D63" s="288">
        <f>$M$8</f>
        <v>2025</v>
      </c>
      <c r="E63" s="288" t="s">
        <v>316</v>
      </c>
      <c r="F63" s="288" t="s">
        <v>57</v>
      </c>
      <c r="G63" s="288" t="s">
        <v>276</v>
      </c>
      <c r="H63" s="288" t="s">
        <v>317</v>
      </c>
      <c r="I63" s="288">
        <f>C2</f>
        <v>2024</v>
      </c>
      <c r="J63" s="288">
        <f>C3</f>
        <v>2025</v>
      </c>
      <c r="K63" s="288" t="s">
        <v>276</v>
      </c>
      <c r="L63" s="288" t="s">
        <v>318</v>
      </c>
      <c r="M63" s="288" t="s">
        <v>134</v>
      </c>
      <c r="N63" s="288" t="s">
        <v>319</v>
      </c>
      <c r="O63" s="288" t="s">
        <v>141</v>
      </c>
      <c r="P63" s="288" t="s">
        <v>141</v>
      </c>
      <c r="Q63" s="288" t="s">
        <v>141</v>
      </c>
      <c r="R63" s="289">
        <f>EDATE('Prior SY Master'!Q61, 12)-'Prior SY Master'!$N$3</f>
        <v>45817</v>
      </c>
      <c r="S63" s="289">
        <v>45900</v>
      </c>
      <c r="T63" s="288" t="s">
        <v>141</v>
      </c>
      <c r="U63" s="288" t="s">
        <v>320</v>
      </c>
      <c r="V63" s="288" t="s">
        <v>321</v>
      </c>
      <c r="W63" s="107" t="str">
        <f t="shared" si="5"/>
        <v>C5 Child Acct EOY 2024-25</v>
      </c>
    </row>
    <row r="64" spans="1:23" s="43" customFormat="1" ht="30" customHeight="1" x14ac:dyDescent="0.3">
      <c r="A64" s="288" t="s">
        <v>322</v>
      </c>
      <c r="B64" s="288" t="s">
        <v>12</v>
      </c>
      <c r="C64" s="288" t="s">
        <v>18</v>
      </c>
      <c r="D64" s="288">
        <v>2025</v>
      </c>
      <c r="E64" s="288" t="s">
        <v>316</v>
      </c>
      <c r="F64" s="288" t="s">
        <v>58</v>
      </c>
      <c r="G64" s="288" t="s">
        <v>276</v>
      </c>
      <c r="H64" s="288" t="s">
        <v>323</v>
      </c>
      <c r="I64" s="288">
        <v>2024</v>
      </c>
      <c r="J64" s="288">
        <v>2025</v>
      </c>
      <c r="K64" s="288" t="s">
        <v>276</v>
      </c>
      <c r="L64" s="288" t="s">
        <v>266</v>
      </c>
      <c r="M64" s="288" t="s">
        <v>134</v>
      </c>
      <c r="N64" s="288" t="s">
        <v>276</v>
      </c>
      <c r="O64" s="288" t="s">
        <v>141</v>
      </c>
      <c r="P64" s="288" t="s">
        <v>141</v>
      </c>
      <c r="Q64" s="288" t="s">
        <v>141</v>
      </c>
      <c r="R64" s="289">
        <v>45817</v>
      </c>
      <c r="S64" s="289">
        <v>45898</v>
      </c>
      <c r="T64" s="288" t="s">
        <v>141</v>
      </c>
      <c r="U64" s="288" t="s">
        <v>382</v>
      </c>
      <c r="V64" s="288" t="s">
        <v>141</v>
      </c>
      <c r="W64" s="107" t="s">
        <v>58</v>
      </c>
    </row>
    <row r="65" spans="1:23" s="43" customFormat="1" ht="46.8" x14ac:dyDescent="0.3">
      <c r="A65" s="288" t="s">
        <v>322</v>
      </c>
      <c r="B65" s="288" t="s">
        <v>12</v>
      </c>
      <c r="C65" s="288" t="s">
        <v>18</v>
      </c>
      <c r="D65" s="288">
        <v>2025</v>
      </c>
      <c r="E65" s="288" t="s">
        <v>316</v>
      </c>
      <c r="F65" s="288" t="s">
        <v>59</v>
      </c>
      <c r="G65" s="288" t="s">
        <v>276</v>
      </c>
      <c r="H65" s="288" t="s">
        <v>325</v>
      </c>
      <c r="I65" s="288">
        <v>2024</v>
      </c>
      <c r="J65" s="288">
        <v>2025</v>
      </c>
      <c r="K65" s="288" t="s">
        <v>276</v>
      </c>
      <c r="L65" s="288" t="s">
        <v>326</v>
      </c>
      <c r="M65" s="288" t="s">
        <v>134</v>
      </c>
      <c r="N65" s="288" t="s">
        <v>383</v>
      </c>
      <c r="O65" s="288" t="s">
        <v>141</v>
      </c>
      <c r="P65" s="288" t="s">
        <v>141</v>
      </c>
      <c r="Q65" s="288" t="s">
        <v>141</v>
      </c>
      <c r="R65" s="289">
        <v>45817</v>
      </c>
      <c r="S65" s="289">
        <v>45898</v>
      </c>
      <c r="T65" s="289" t="s">
        <v>141</v>
      </c>
      <c r="U65" s="288" t="s">
        <v>382</v>
      </c>
      <c r="V65" s="288" t="s">
        <v>328</v>
      </c>
      <c r="W65" s="107" t="s">
        <v>59</v>
      </c>
    </row>
    <row r="66" spans="1:23" s="43" customFormat="1" ht="31.2" x14ac:dyDescent="0.3">
      <c r="A66" s="288" t="s">
        <v>292</v>
      </c>
      <c r="B66" s="288" t="s">
        <v>12</v>
      </c>
      <c r="C66" s="288" t="s">
        <v>18</v>
      </c>
      <c r="D66" s="288">
        <v>2025</v>
      </c>
      <c r="E66" s="288" t="s">
        <v>316</v>
      </c>
      <c r="F66" s="288" t="s">
        <v>60</v>
      </c>
      <c r="G66" s="288" t="s">
        <v>276</v>
      </c>
      <c r="H66" s="288" t="s">
        <v>329</v>
      </c>
      <c r="I66" s="288">
        <v>2024</v>
      </c>
      <c r="J66" s="288">
        <v>2025</v>
      </c>
      <c r="K66" s="288" t="s">
        <v>276</v>
      </c>
      <c r="L66" s="288" t="s">
        <v>266</v>
      </c>
      <c r="M66" s="288" t="s">
        <v>134</v>
      </c>
      <c r="N66" s="288" t="s">
        <v>384</v>
      </c>
      <c r="O66" s="288" t="s">
        <v>141</v>
      </c>
      <c r="P66" s="288" t="s">
        <v>141</v>
      </c>
      <c r="Q66" s="288" t="s">
        <v>141</v>
      </c>
      <c r="R66" s="289">
        <v>45817</v>
      </c>
      <c r="S66" s="289">
        <v>45899</v>
      </c>
      <c r="T66" s="289" t="s">
        <v>141</v>
      </c>
      <c r="U66" s="288" t="s">
        <v>320</v>
      </c>
      <c r="V66" s="288" t="s">
        <v>141</v>
      </c>
      <c r="W66" s="107" t="s">
        <v>60</v>
      </c>
    </row>
    <row r="67" spans="1:23" ht="46.8" x14ac:dyDescent="0.3">
      <c r="A67" s="288" t="s">
        <v>322</v>
      </c>
      <c r="B67" s="288" t="s">
        <v>12</v>
      </c>
      <c r="C67" s="288" t="s">
        <v>18</v>
      </c>
      <c r="D67" s="288">
        <v>2025</v>
      </c>
      <c r="E67" s="288" t="s">
        <v>316</v>
      </c>
      <c r="F67" s="288" t="s">
        <v>61</v>
      </c>
      <c r="G67" s="288" t="s">
        <v>276</v>
      </c>
      <c r="H67" s="288" t="s">
        <v>332</v>
      </c>
      <c r="I67" s="288">
        <v>2024</v>
      </c>
      <c r="J67" s="288">
        <v>2025</v>
      </c>
      <c r="K67" s="288" t="s">
        <v>276</v>
      </c>
      <c r="L67" s="288" t="s">
        <v>266</v>
      </c>
      <c r="M67" s="288" t="s">
        <v>134</v>
      </c>
      <c r="N67" s="288" t="s">
        <v>333</v>
      </c>
      <c r="O67" s="288" t="s">
        <v>141</v>
      </c>
      <c r="P67" s="288" t="s">
        <v>141</v>
      </c>
      <c r="Q67" s="288" t="s">
        <v>141</v>
      </c>
      <c r="R67" s="289">
        <v>45817</v>
      </c>
      <c r="S67" s="289">
        <v>45898</v>
      </c>
      <c r="T67" s="289" t="s">
        <v>141</v>
      </c>
      <c r="U67" s="288" t="s">
        <v>382</v>
      </c>
      <c r="V67" s="288" t="s">
        <v>328</v>
      </c>
      <c r="W67" s="107" t="s">
        <v>61</v>
      </c>
    </row>
    <row r="68" spans="1:23" s="46" customFormat="1" ht="31.2" x14ac:dyDescent="0.3">
      <c r="A68" s="288" t="s">
        <v>385</v>
      </c>
      <c r="B68" s="288" t="s">
        <v>62</v>
      </c>
      <c r="C68" s="288" t="s">
        <v>65</v>
      </c>
      <c r="D68" s="288" t="str">
        <f>$C$4</f>
        <v>SY 24 - 25</v>
      </c>
      <c r="E68" s="288" t="s">
        <v>316</v>
      </c>
      <c r="F68" s="288" t="s">
        <v>66</v>
      </c>
      <c r="G68" s="288" t="s">
        <v>276</v>
      </c>
      <c r="H68" s="288" t="s">
        <v>386</v>
      </c>
      <c r="I68" s="288">
        <f>C1</f>
        <v>2023</v>
      </c>
      <c r="J68" s="288">
        <f>C2</f>
        <v>2024</v>
      </c>
      <c r="K68" s="288" t="s">
        <v>276</v>
      </c>
      <c r="L68" s="288" t="s">
        <v>266</v>
      </c>
      <c r="M68" s="288" t="s">
        <v>387</v>
      </c>
      <c r="N68" s="288" t="s">
        <v>276</v>
      </c>
      <c r="O68" s="288" t="s">
        <v>141</v>
      </c>
      <c r="P68" s="288" t="s">
        <v>141</v>
      </c>
      <c r="Q68" s="288" t="s">
        <v>141</v>
      </c>
      <c r="R68" s="288" t="s">
        <v>388</v>
      </c>
      <c r="S68" s="289">
        <f>EDATE('Prior SY Master'!R66, 12)-'Prior SY Master'!$N$3</f>
        <v>45723</v>
      </c>
      <c r="T68" s="289" t="s">
        <v>141</v>
      </c>
      <c r="U68" s="288" t="s">
        <v>389</v>
      </c>
      <c r="V68" s="289">
        <f>EDATE('Prior SY Master'!U66, 12) - 'Prior SY Master'!$N$3</f>
        <v>45751</v>
      </c>
      <c r="W68" s="107" t="str">
        <f t="shared" si="5"/>
        <v>C6 ESSER 2023-24</v>
      </c>
    </row>
    <row r="69" spans="1:23" s="46" customFormat="1" ht="15.6" x14ac:dyDescent="0.3">
      <c r="A69" s="288" t="s">
        <v>385</v>
      </c>
      <c r="B69" s="288" t="s">
        <v>62</v>
      </c>
      <c r="C69" s="288" t="s">
        <v>65</v>
      </c>
      <c r="D69" s="288" t="str">
        <f t="shared" ref="D69:D78" si="8">$C$4</f>
        <v>SY 24 - 25</v>
      </c>
      <c r="E69" s="288" t="s">
        <v>316</v>
      </c>
      <c r="F69" s="288" t="s">
        <v>67</v>
      </c>
      <c r="G69" s="288" t="s">
        <v>276</v>
      </c>
      <c r="H69" s="288" t="s">
        <v>390</v>
      </c>
      <c r="I69" s="288">
        <f>C1</f>
        <v>2023</v>
      </c>
      <c r="J69" s="288">
        <f>C2</f>
        <v>2024</v>
      </c>
      <c r="K69" s="288" t="s">
        <v>276</v>
      </c>
      <c r="L69" s="288" t="s">
        <v>266</v>
      </c>
      <c r="M69" s="288" t="s">
        <v>391</v>
      </c>
      <c r="N69" s="288" t="s">
        <v>276</v>
      </c>
      <c r="O69" s="288" t="s">
        <v>141</v>
      </c>
      <c r="P69" s="288" t="s">
        <v>141</v>
      </c>
      <c r="Q69" s="288" t="s">
        <v>141</v>
      </c>
      <c r="R69" s="288" t="s">
        <v>388</v>
      </c>
      <c r="S69" s="289">
        <f>EDATE('Prior SY Master'!R67, 12)-'Prior SY Master'!$N$3</f>
        <v>45723</v>
      </c>
      <c r="T69" s="289" t="s">
        <v>141</v>
      </c>
      <c r="U69" s="288" t="s">
        <v>389</v>
      </c>
      <c r="V69" s="289">
        <f>EDATE('Prior SY Master'!U67, 12) - 'Prior SY Master'!$N$3</f>
        <v>45751</v>
      </c>
      <c r="W69" s="107" t="str">
        <f t="shared" si="5"/>
        <v>C6 EANS 2023-24</v>
      </c>
    </row>
    <row r="70" spans="1:23" ht="55.95" customHeight="1" x14ac:dyDescent="0.3">
      <c r="A70" s="288" t="s">
        <v>281</v>
      </c>
      <c r="B70" s="288" t="s">
        <v>62</v>
      </c>
      <c r="C70" s="288" t="s">
        <v>65</v>
      </c>
      <c r="D70" s="288" t="str">
        <f t="shared" si="8"/>
        <v>SY 24 - 25</v>
      </c>
      <c r="E70" s="288" t="s">
        <v>316</v>
      </c>
      <c r="F70" s="288" t="s">
        <v>68</v>
      </c>
      <c r="G70" s="288" t="s">
        <v>276</v>
      </c>
      <c r="H70" s="288" t="s">
        <v>392</v>
      </c>
      <c r="I70" s="288">
        <f>C2</f>
        <v>2024</v>
      </c>
      <c r="J70" s="288">
        <f>C3</f>
        <v>2025</v>
      </c>
      <c r="K70" s="288" t="s">
        <v>276</v>
      </c>
      <c r="L70" s="288" t="s">
        <v>545</v>
      </c>
      <c r="M70" s="288" t="s">
        <v>140</v>
      </c>
      <c r="N70" s="288" t="s">
        <v>270</v>
      </c>
      <c r="O70" s="288" t="s">
        <v>141</v>
      </c>
      <c r="P70" s="288" t="s">
        <v>141</v>
      </c>
      <c r="Q70" s="288" t="s">
        <v>141</v>
      </c>
      <c r="R70" s="288" t="s">
        <v>388</v>
      </c>
      <c r="S70" s="289">
        <v>45719</v>
      </c>
      <c r="T70" s="289" t="s">
        <v>141</v>
      </c>
      <c r="U70" s="288" t="s">
        <v>276</v>
      </c>
      <c r="V70" s="289" t="s">
        <v>141</v>
      </c>
      <c r="W70" s="107" t="str">
        <f t="shared" si="5"/>
        <v>C6 PVAAS 2024-25</v>
      </c>
    </row>
    <row r="71" spans="1:23" ht="31.2" x14ac:dyDescent="0.3">
      <c r="A71" s="288" t="s">
        <v>322</v>
      </c>
      <c r="B71" s="288" t="s">
        <v>62</v>
      </c>
      <c r="C71" s="288" t="s">
        <v>65</v>
      </c>
      <c r="D71" s="288" t="s">
        <v>274</v>
      </c>
      <c r="E71" s="288" t="s">
        <v>316</v>
      </c>
      <c r="F71" s="288" t="s">
        <v>69</v>
      </c>
      <c r="G71" s="288" t="s">
        <v>276</v>
      </c>
      <c r="H71" s="288" t="s">
        <v>394</v>
      </c>
      <c r="I71" s="288">
        <v>2024</v>
      </c>
      <c r="J71" s="288">
        <v>2025</v>
      </c>
      <c r="K71" s="288" t="s">
        <v>276</v>
      </c>
      <c r="L71" s="288" t="s">
        <v>326</v>
      </c>
      <c r="M71" s="288" t="s">
        <v>134</v>
      </c>
      <c r="N71" s="288" t="s">
        <v>395</v>
      </c>
      <c r="O71" s="288" t="s">
        <v>141</v>
      </c>
      <c r="P71" s="288" t="s">
        <v>141</v>
      </c>
      <c r="Q71" s="288" t="s">
        <v>141</v>
      </c>
      <c r="R71" s="288" t="s">
        <v>388</v>
      </c>
      <c r="S71" s="289">
        <v>45757</v>
      </c>
      <c r="T71" s="289" t="s">
        <v>141</v>
      </c>
      <c r="U71" s="289" t="s">
        <v>396</v>
      </c>
      <c r="V71" s="289">
        <v>45757</v>
      </c>
      <c r="W71" s="107" t="s">
        <v>69</v>
      </c>
    </row>
    <row r="72" spans="1:23" ht="46.8" x14ac:dyDescent="0.3">
      <c r="A72" s="288" t="s">
        <v>397</v>
      </c>
      <c r="B72" s="288" t="s">
        <v>62</v>
      </c>
      <c r="C72" s="288" t="s">
        <v>65</v>
      </c>
      <c r="D72" s="288" t="str">
        <f t="shared" si="8"/>
        <v>SY 24 - 25</v>
      </c>
      <c r="E72" s="288" t="s">
        <v>316</v>
      </c>
      <c r="F72" s="288" t="s">
        <v>72</v>
      </c>
      <c r="G72" s="288" t="s">
        <v>276</v>
      </c>
      <c r="H72" s="288" t="s">
        <v>398</v>
      </c>
      <c r="I72" s="288">
        <f>C2</f>
        <v>2024</v>
      </c>
      <c r="J72" s="288">
        <f>C3</f>
        <v>2025</v>
      </c>
      <c r="K72" s="288" t="s">
        <v>276</v>
      </c>
      <c r="L72" s="288" t="s">
        <v>399</v>
      </c>
      <c r="M72" s="288" t="s">
        <v>134</v>
      </c>
      <c r="N72" s="288" t="s">
        <v>276</v>
      </c>
      <c r="O72" s="288" t="s">
        <v>141</v>
      </c>
      <c r="P72" s="288" t="s">
        <v>141</v>
      </c>
      <c r="Q72" s="288" t="s">
        <v>141</v>
      </c>
      <c r="R72" s="289" t="s">
        <v>388</v>
      </c>
      <c r="S72" s="289">
        <f>EDATE('Prior SY Master'!R71, 12)-'Prior SY Master'!$N$3</f>
        <v>45814</v>
      </c>
      <c r="T72" s="289" t="s">
        <v>141</v>
      </c>
      <c r="U72" s="289" t="s">
        <v>396</v>
      </c>
      <c r="V72" s="289">
        <f>EDATE('Prior SY Master'!U71, 12) - 'Prior SY Master'!$N$3</f>
        <v>45821</v>
      </c>
      <c r="W72" s="107" t="str">
        <f t="shared" si="5"/>
        <v>C6 Course/Instructor 2024-25</v>
      </c>
    </row>
    <row r="73" spans="1:23" ht="46.8" x14ac:dyDescent="0.3">
      <c r="A73" s="288" t="s">
        <v>322</v>
      </c>
      <c r="B73" s="288" t="s">
        <v>73</v>
      </c>
      <c r="C73" s="288" t="s">
        <v>65</v>
      </c>
      <c r="D73" s="288" t="s">
        <v>274</v>
      </c>
      <c r="E73" s="288" t="s">
        <v>316</v>
      </c>
      <c r="F73" s="288" t="s">
        <v>74</v>
      </c>
      <c r="G73" s="288" t="s">
        <v>276</v>
      </c>
      <c r="H73" s="288" t="s">
        <v>400</v>
      </c>
      <c r="I73" s="288">
        <v>2024</v>
      </c>
      <c r="J73" s="288">
        <v>2025</v>
      </c>
      <c r="K73" s="288" t="s">
        <v>276</v>
      </c>
      <c r="L73" s="288" t="s">
        <v>401</v>
      </c>
      <c r="M73" s="288" t="s">
        <v>134</v>
      </c>
      <c r="N73" s="336" t="s">
        <v>402</v>
      </c>
      <c r="O73" s="288" t="s">
        <v>141</v>
      </c>
      <c r="P73" s="288" t="s">
        <v>141</v>
      </c>
      <c r="Q73" s="288" t="s">
        <v>141</v>
      </c>
      <c r="R73" s="289" t="s">
        <v>388</v>
      </c>
      <c r="S73" s="289">
        <v>45838</v>
      </c>
      <c r="T73" s="289" t="s">
        <v>141</v>
      </c>
      <c r="U73" s="289" t="s">
        <v>396</v>
      </c>
      <c r="V73" s="289">
        <v>45838</v>
      </c>
      <c r="W73" s="107" t="s">
        <v>74</v>
      </c>
    </row>
    <row r="74" spans="1:23" ht="46.8" x14ac:dyDescent="0.3">
      <c r="A74" s="288" t="s">
        <v>322</v>
      </c>
      <c r="B74" s="288" t="s">
        <v>62</v>
      </c>
      <c r="C74" s="288" t="s">
        <v>65</v>
      </c>
      <c r="D74" s="288" t="s">
        <v>274</v>
      </c>
      <c r="E74" s="288" t="s">
        <v>316</v>
      </c>
      <c r="F74" s="288" t="s">
        <v>75</v>
      </c>
      <c r="G74" s="288" t="s">
        <v>276</v>
      </c>
      <c r="H74" s="288" t="s">
        <v>403</v>
      </c>
      <c r="I74" s="288">
        <v>2024</v>
      </c>
      <c r="J74" s="288">
        <v>2025</v>
      </c>
      <c r="K74" s="288" t="s">
        <v>276</v>
      </c>
      <c r="L74" s="288" t="s">
        <v>404</v>
      </c>
      <c r="M74" s="288" t="s">
        <v>134</v>
      </c>
      <c r="N74" s="288" t="s">
        <v>402</v>
      </c>
      <c r="O74" s="288" t="s">
        <v>141</v>
      </c>
      <c r="P74" s="288" t="s">
        <v>141</v>
      </c>
      <c r="Q74" s="288" t="s">
        <v>141</v>
      </c>
      <c r="R74" s="289" t="s">
        <v>388</v>
      </c>
      <c r="S74" s="289">
        <v>45838</v>
      </c>
      <c r="T74" s="289" t="s">
        <v>141</v>
      </c>
      <c r="U74" s="289" t="s">
        <v>396</v>
      </c>
      <c r="V74" s="289">
        <v>45838</v>
      </c>
      <c r="W74" s="107" t="s">
        <v>75</v>
      </c>
    </row>
    <row r="75" spans="1:23" ht="31.2" x14ac:dyDescent="0.3">
      <c r="A75" s="288" t="s">
        <v>322</v>
      </c>
      <c r="B75" s="288" t="s">
        <v>62</v>
      </c>
      <c r="C75" s="288" t="s">
        <v>65</v>
      </c>
      <c r="D75" s="288" t="s">
        <v>274</v>
      </c>
      <c r="E75" s="288" t="s">
        <v>316</v>
      </c>
      <c r="F75" s="288" t="s">
        <v>76</v>
      </c>
      <c r="G75" s="288" t="s">
        <v>276</v>
      </c>
      <c r="H75" s="288" t="s">
        <v>405</v>
      </c>
      <c r="I75" s="288">
        <v>2024</v>
      </c>
      <c r="J75" s="288">
        <v>2025</v>
      </c>
      <c r="K75" s="288" t="s">
        <v>276</v>
      </c>
      <c r="L75" s="288" t="s">
        <v>406</v>
      </c>
      <c r="M75" s="288" t="s">
        <v>140</v>
      </c>
      <c r="N75" s="288" t="s">
        <v>407</v>
      </c>
      <c r="O75" s="288" t="s">
        <v>141</v>
      </c>
      <c r="P75" s="288" t="s">
        <v>141</v>
      </c>
      <c r="Q75" s="288" t="s">
        <v>141</v>
      </c>
      <c r="R75" s="289" t="s">
        <v>388</v>
      </c>
      <c r="S75" s="289">
        <v>45838</v>
      </c>
      <c r="T75" s="289" t="s">
        <v>141</v>
      </c>
      <c r="U75" s="289" t="s">
        <v>396</v>
      </c>
      <c r="V75" s="289">
        <v>45838</v>
      </c>
      <c r="W75" s="107" t="s">
        <v>76</v>
      </c>
    </row>
    <row r="76" spans="1:23" ht="46.8" x14ac:dyDescent="0.3">
      <c r="A76" s="288" t="s">
        <v>298</v>
      </c>
      <c r="B76" s="288" t="s">
        <v>62</v>
      </c>
      <c r="C76" s="288" t="s">
        <v>65</v>
      </c>
      <c r="D76" s="288" t="s">
        <v>274</v>
      </c>
      <c r="E76" s="288" t="s">
        <v>316</v>
      </c>
      <c r="F76" s="288" t="s">
        <v>77</v>
      </c>
      <c r="G76" s="288" t="s">
        <v>276</v>
      </c>
      <c r="H76" s="288" t="s">
        <v>408</v>
      </c>
      <c r="I76" s="288">
        <v>2024</v>
      </c>
      <c r="J76" s="288">
        <v>2025</v>
      </c>
      <c r="K76" s="288" t="s">
        <v>276</v>
      </c>
      <c r="L76" s="288" t="s">
        <v>409</v>
      </c>
      <c r="M76" s="288" t="s">
        <v>140</v>
      </c>
      <c r="N76" s="288" t="s">
        <v>276</v>
      </c>
      <c r="O76" s="288" t="s">
        <v>141</v>
      </c>
      <c r="P76" s="288" t="s">
        <v>141</v>
      </c>
      <c r="Q76" s="288" t="s">
        <v>141</v>
      </c>
      <c r="R76" s="289" t="s">
        <v>388</v>
      </c>
      <c r="S76" s="289">
        <v>45835</v>
      </c>
      <c r="T76" s="289" t="s">
        <v>141</v>
      </c>
      <c r="U76" s="289" t="s">
        <v>396</v>
      </c>
      <c r="V76" s="289" t="s">
        <v>141</v>
      </c>
      <c r="W76" s="107" t="s">
        <v>77</v>
      </c>
    </row>
    <row r="77" spans="1:23" ht="31.2" x14ac:dyDescent="0.3">
      <c r="A77" s="288" t="s">
        <v>298</v>
      </c>
      <c r="B77" s="288" t="s">
        <v>62</v>
      </c>
      <c r="C77" s="288" t="s">
        <v>65</v>
      </c>
      <c r="D77" s="288" t="s">
        <v>274</v>
      </c>
      <c r="E77" s="288" t="s">
        <v>316</v>
      </c>
      <c r="F77" s="288" t="s">
        <v>484</v>
      </c>
      <c r="G77" s="288" t="s">
        <v>276</v>
      </c>
      <c r="H77" s="288" t="s">
        <v>136</v>
      </c>
      <c r="I77" s="288">
        <v>2024</v>
      </c>
      <c r="J77" s="288">
        <v>2025</v>
      </c>
      <c r="K77" s="288" t="s">
        <v>276</v>
      </c>
      <c r="L77" s="288" t="s">
        <v>355</v>
      </c>
      <c r="M77" s="288" t="s">
        <v>140</v>
      </c>
      <c r="N77" s="288" t="s">
        <v>276</v>
      </c>
      <c r="O77" s="288" t="s">
        <v>141</v>
      </c>
      <c r="P77" s="288" t="s">
        <v>141</v>
      </c>
      <c r="Q77" s="288" t="s">
        <v>141</v>
      </c>
      <c r="R77" s="289" t="s">
        <v>388</v>
      </c>
      <c r="S77" s="289">
        <v>45835</v>
      </c>
      <c r="T77" s="289" t="s">
        <v>141</v>
      </c>
      <c r="U77" s="289" t="s">
        <v>396</v>
      </c>
      <c r="V77" s="289" t="s">
        <v>356</v>
      </c>
      <c r="W77" s="107" t="s">
        <v>77</v>
      </c>
    </row>
    <row r="78" spans="1:23" ht="31.2" x14ac:dyDescent="0.3">
      <c r="A78" s="288" t="s">
        <v>410</v>
      </c>
      <c r="B78" s="288" t="s">
        <v>62</v>
      </c>
      <c r="C78" s="288" t="s">
        <v>65</v>
      </c>
      <c r="D78" s="288" t="str">
        <f t="shared" si="8"/>
        <v>SY 24 - 25</v>
      </c>
      <c r="E78" s="288" t="s">
        <v>316</v>
      </c>
      <c r="F78" s="288" t="s">
        <v>78</v>
      </c>
      <c r="G78" s="288" t="s">
        <v>276</v>
      </c>
      <c r="H78" s="288" t="s">
        <v>411</v>
      </c>
      <c r="I78" s="288">
        <f>C2</f>
        <v>2024</v>
      </c>
      <c r="J78" s="288">
        <f>C3</f>
        <v>2025</v>
      </c>
      <c r="K78" s="288" t="s">
        <v>276</v>
      </c>
      <c r="L78" s="288" t="s">
        <v>412</v>
      </c>
      <c r="M78" s="288" t="s">
        <v>140</v>
      </c>
      <c r="N78" s="288" t="s">
        <v>276</v>
      </c>
      <c r="O78" s="288" t="s">
        <v>141</v>
      </c>
      <c r="P78" s="288" t="s">
        <v>141</v>
      </c>
      <c r="Q78" s="288" t="s">
        <v>141</v>
      </c>
      <c r="R78" s="289" t="s">
        <v>388</v>
      </c>
      <c r="S78" s="289">
        <f>EDATE('Prior SY Master'!R77, 12)-'Prior SY Master'!$N$3</f>
        <v>45834</v>
      </c>
      <c r="T78" s="289" t="s">
        <v>141</v>
      </c>
      <c r="U78" s="289" t="s">
        <v>396</v>
      </c>
      <c r="V78" s="289" t="s">
        <v>141</v>
      </c>
      <c r="W78" s="107" t="str">
        <f t="shared" si="5"/>
        <v>C6 Local Assess Analytics 2024-25</v>
      </c>
    </row>
    <row r="79" spans="1:23" ht="93.6" x14ac:dyDescent="0.3">
      <c r="A79" s="288" t="s">
        <v>312</v>
      </c>
      <c r="B79" s="288" t="s">
        <v>62</v>
      </c>
      <c r="C79" s="288" t="s">
        <v>65</v>
      </c>
      <c r="D79" s="288" t="s">
        <v>274</v>
      </c>
      <c r="E79" s="288" t="s">
        <v>316</v>
      </c>
      <c r="F79" s="288" t="s">
        <v>504</v>
      </c>
      <c r="G79" s="288" t="s">
        <v>276</v>
      </c>
      <c r="H79" s="288" t="s">
        <v>413</v>
      </c>
      <c r="I79" s="288">
        <v>2024</v>
      </c>
      <c r="J79" s="288">
        <v>2025</v>
      </c>
      <c r="K79" s="288" t="s">
        <v>276</v>
      </c>
      <c r="L79" s="288" t="s">
        <v>414</v>
      </c>
      <c r="M79" s="288" t="s">
        <v>415</v>
      </c>
      <c r="N79" s="288" t="s">
        <v>276</v>
      </c>
      <c r="O79" s="288" t="s">
        <v>141</v>
      </c>
      <c r="P79" s="288" t="s">
        <v>141</v>
      </c>
      <c r="Q79" s="288" t="s">
        <v>141</v>
      </c>
      <c r="R79" s="289" t="s">
        <v>388</v>
      </c>
      <c r="S79" s="400">
        <v>45869</v>
      </c>
      <c r="T79" s="289" t="s">
        <v>141</v>
      </c>
      <c r="U79" s="289" t="s">
        <v>396</v>
      </c>
      <c r="V79" s="289" t="s">
        <v>141</v>
      </c>
      <c r="W79" s="107" t="s">
        <v>79</v>
      </c>
    </row>
    <row r="80" spans="1:23" ht="109.2" x14ac:dyDescent="0.3">
      <c r="A80" s="288" t="s">
        <v>322</v>
      </c>
      <c r="B80" s="288" t="s">
        <v>62</v>
      </c>
      <c r="C80" s="288" t="s">
        <v>65</v>
      </c>
      <c r="D80" s="288" t="s">
        <v>274</v>
      </c>
      <c r="E80" s="288" t="s">
        <v>316</v>
      </c>
      <c r="F80" s="295" t="s">
        <v>81</v>
      </c>
      <c r="G80" s="288" t="s">
        <v>276</v>
      </c>
      <c r="H80" s="295" t="s">
        <v>416</v>
      </c>
      <c r="I80" s="288">
        <v>2024</v>
      </c>
      <c r="J80" s="288">
        <v>2025</v>
      </c>
      <c r="K80" s="288" t="s">
        <v>276</v>
      </c>
      <c r="L80" s="288" t="s">
        <v>326</v>
      </c>
      <c r="M80" s="288" t="s">
        <v>134</v>
      </c>
      <c r="N80" s="288" t="s">
        <v>417</v>
      </c>
      <c r="O80" s="288" t="s">
        <v>141</v>
      </c>
      <c r="P80" s="288" t="s">
        <v>141</v>
      </c>
      <c r="Q80" s="288" t="s">
        <v>141</v>
      </c>
      <c r="R80" s="289" t="s">
        <v>388</v>
      </c>
      <c r="S80" s="289">
        <v>45869</v>
      </c>
      <c r="T80" s="289" t="s">
        <v>141</v>
      </c>
      <c r="U80" s="289" t="s">
        <v>396</v>
      </c>
      <c r="V80" s="357">
        <v>45869</v>
      </c>
      <c r="W80" s="107" t="s">
        <v>81</v>
      </c>
    </row>
    <row r="81" spans="1:23" ht="226.2" customHeight="1" x14ac:dyDescent="0.3">
      <c r="A81" s="288" t="s">
        <v>322</v>
      </c>
      <c r="B81" s="288" t="s">
        <v>62</v>
      </c>
      <c r="C81" s="288" t="s">
        <v>65</v>
      </c>
      <c r="D81" s="288" t="s">
        <v>274</v>
      </c>
      <c r="E81" s="288" t="s">
        <v>316</v>
      </c>
      <c r="F81" s="288" t="s">
        <v>82</v>
      </c>
      <c r="G81" s="288" t="s">
        <v>276</v>
      </c>
      <c r="H81" s="288" t="s">
        <v>418</v>
      </c>
      <c r="I81" s="288">
        <v>2024</v>
      </c>
      <c r="J81" s="288">
        <v>2025</v>
      </c>
      <c r="K81" s="288" t="s">
        <v>276</v>
      </c>
      <c r="L81" s="288" t="s">
        <v>419</v>
      </c>
      <c r="M81" s="288" t="s">
        <v>134</v>
      </c>
      <c r="N81" s="288" t="s">
        <v>395</v>
      </c>
      <c r="O81" s="288" t="s">
        <v>141</v>
      </c>
      <c r="P81" s="288" t="s">
        <v>141</v>
      </c>
      <c r="Q81" s="288" t="s">
        <v>141</v>
      </c>
      <c r="R81" s="289" t="s">
        <v>388</v>
      </c>
      <c r="S81" s="289">
        <v>45869</v>
      </c>
      <c r="T81" s="289" t="s">
        <v>141</v>
      </c>
      <c r="U81" s="289" t="s">
        <v>396</v>
      </c>
      <c r="V81" s="357">
        <v>45869</v>
      </c>
      <c r="W81" s="107" t="s">
        <v>82</v>
      </c>
    </row>
    <row r="82" spans="1:23" ht="31.2" x14ac:dyDescent="0.3">
      <c r="A82" s="288" t="s">
        <v>298</v>
      </c>
      <c r="B82" s="288" t="s">
        <v>8</v>
      </c>
      <c r="C82" s="288" t="s">
        <v>14</v>
      </c>
      <c r="D82" s="288">
        <v>2024</v>
      </c>
      <c r="E82" s="288" t="s">
        <v>316</v>
      </c>
      <c r="F82" s="288" t="s">
        <v>50</v>
      </c>
      <c r="G82" s="367" t="s">
        <v>276</v>
      </c>
      <c r="H82" s="288" t="s">
        <v>420</v>
      </c>
      <c r="I82" s="288">
        <v>2024</v>
      </c>
      <c r="J82" s="288">
        <v>2025</v>
      </c>
      <c r="K82" s="288" t="s">
        <v>276</v>
      </c>
      <c r="L82" s="288" t="s">
        <v>266</v>
      </c>
      <c r="M82" s="288" t="s">
        <v>134</v>
      </c>
      <c r="N82" s="288" t="s">
        <v>267</v>
      </c>
      <c r="O82" s="288" t="s">
        <v>141</v>
      </c>
      <c r="P82" s="288" t="s">
        <v>141</v>
      </c>
      <c r="Q82" s="288" t="s">
        <v>141</v>
      </c>
      <c r="R82" s="289">
        <v>45566</v>
      </c>
      <c r="S82" s="289">
        <v>45597</v>
      </c>
      <c r="T82" s="288" t="s">
        <v>421</v>
      </c>
      <c r="U82" s="289" t="s">
        <v>396</v>
      </c>
      <c r="V82" s="289">
        <v>45611</v>
      </c>
      <c r="W82" s="288" t="s">
        <v>50</v>
      </c>
    </row>
    <row r="83" spans="1:23" ht="31.2" x14ac:dyDescent="0.3">
      <c r="A83" s="288" t="s">
        <v>298</v>
      </c>
      <c r="B83" s="288" t="s">
        <v>62</v>
      </c>
      <c r="C83" s="288" t="s">
        <v>63</v>
      </c>
      <c r="D83" s="288" t="s">
        <v>422</v>
      </c>
      <c r="E83" s="288" t="s">
        <v>316</v>
      </c>
      <c r="F83" s="288" t="s">
        <v>64</v>
      </c>
      <c r="G83" s="367" t="s">
        <v>276</v>
      </c>
      <c r="H83" s="288" t="s">
        <v>265</v>
      </c>
      <c r="I83" s="288">
        <v>2024</v>
      </c>
      <c r="J83" s="288">
        <v>2025</v>
      </c>
      <c r="K83" s="288" t="s">
        <v>276</v>
      </c>
      <c r="L83" s="288" t="s">
        <v>423</v>
      </c>
      <c r="M83" s="288" t="s">
        <v>134</v>
      </c>
      <c r="N83" s="288" t="s">
        <v>267</v>
      </c>
      <c r="O83" s="288" t="s">
        <v>141</v>
      </c>
      <c r="P83" s="288" t="s">
        <v>141</v>
      </c>
      <c r="Q83" s="288" t="s">
        <v>141</v>
      </c>
      <c r="R83" s="289">
        <v>45659</v>
      </c>
      <c r="S83" s="289">
        <v>45688</v>
      </c>
      <c r="T83" s="288" t="s">
        <v>421</v>
      </c>
      <c r="U83" s="289" t="s">
        <v>396</v>
      </c>
      <c r="V83" s="288" t="s">
        <v>141</v>
      </c>
      <c r="W83" s="288" t="s">
        <v>424</v>
      </c>
    </row>
    <row r="84" spans="1:23" ht="31.2" x14ac:dyDescent="0.3">
      <c r="A84" s="288" t="s">
        <v>298</v>
      </c>
      <c r="B84" s="288" t="s">
        <v>62</v>
      </c>
      <c r="C84" s="288" t="s">
        <v>70</v>
      </c>
      <c r="D84" s="288" t="s">
        <v>422</v>
      </c>
      <c r="E84" s="288" t="s">
        <v>316</v>
      </c>
      <c r="F84" s="288" t="s">
        <v>71</v>
      </c>
      <c r="G84" s="367" t="s">
        <v>276</v>
      </c>
      <c r="H84" s="288" t="s">
        <v>265</v>
      </c>
      <c r="I84" s="288">
        <v>2024</v>
      </c>
      <c r="J84" s="288">
        <v>2025</v>
      </c>
      <c r="K84" s="288" t="s">
        <v>276</v>
      </c>
      <c r="L84" s="288" t="s">
        <v>550</v>
      </c>
      <c r="M84" s="288" t="s">
        <v>134</v>
      </c>
      <c r="N84" s="288" t="s">
        <v>267</v>
      </c>
      <c r="O84" s="288" t="s">
        <v>141</v>
      </c>
      <c r="P84" s="288" t="s">
        <v>141</v>
      </c>
      <c r="Q84" s="288" t="s">
        <v>141</v>
      </c>
      <c r="R84" s="289">
        <v>45748</v>
      </c>
      <c r="S84" s="289">
        <v>45777</v>
      </c>
      <c r="T84" s="288" t="s">
        <v>421</v>
      </c>
      <c r="U84" s="289" t="s">
        <v>396</v>
      </c>
      <c r="V84" s="288" t="s">
        <v>141</v>
      </c>
      <c r="W84" s="288" t="s">
        <v>424</v>
      </c>
    </row>
    <row r="85" spans="1:23" ht="31.2" x14ac:dyDescent="0.3">
      <c r="A85" s="288" t="s">
        <v>298</v>
      </c>
      <c r="B85" s="288" t="s">
        <v>62</v>
      </c>
      <c r="C85" s="288" t="s">
        <v>17</v>
      </c>
      <c r="D85" s="288" t="s">
        <v>422</v>
      </c>
      <c r="E85" s="288" t="s">
        <v>316</v>
      </c>
      <c r="F85" s="288" t="s">
        <v>80</v>
      </c>
      <c r="G85" s="367" t="s">
        <v>276</v>
      </c>
      <c r="H85" s="288" t="s">
        <v>265</v>
      </c>
      <c r="I85" s="288">
        <v>2024</v>
      </c>
      <c r="J85" s="288">
        <v>2025</v>
      </c>
      <c r="K85" s="288" t="s">
        <v>276</v>
      </c>
      <c r="L85" s="288" t="s">
        <v>425</v>
      </c>
      <c r="M85" s="288" t="s">
        <v>134</v>
      </c>
      <c r="N85" s="288" t="s">
        <v>267</v>
      </c>
      <c r="O85" s="288" t="s">
        <v>141</v>
      </c>
      <c r="P85" s="288" t="s">
        <v>141</v>
      </c>
      <c r="Q85" s="288" t="s">
        <v>141</v>
      </c>
      <c r="R85" s="289">
        <v>45835</v>
      </c>
      <c r="S85" s="289">
        <v>45869</v>
      </c>
      <c r="T85" s="288" t="s">
        <v>421</v>
      </c>
      <c r="U85" s="289" t="s">
        <v>396</v>
      </c>
      <c r="V85" s="289">
        <v>45884</v>
      </c>
      <c r="W85" s="288" t="s">
        <v>424</v>
      </c>
    </row>
    <row r="86" spans="1:23" ht="93.6" x14ac:dyDescent="0.3">
      <c r="A86" s="288" t="s">
        <v>322</v>
      </c>
      <c r="B86" s="288" t="s">
        <v>62</v>
      </c>
      <c r="C86" s="288" t="s">
        <v>65</v>
      </c>
      <c r="D86" s="288" t="s">
        <v>274</v>
      </c>
      <c r="E86" s="288" t="s">
        <v>316</v>
      </c>
      <c r="F86" s="288" t="s">
        <v>83</v>
      </c>
      <c r="G86" s="288" t="s">
        <v>276</v>
      </c>
      <c r="H86" s="288" t="s">
        <v>426</v>
      </c>
      <c r="I86" s="288">
        <v>2024</v>
      </c>
      <c r="J86" s="288">
        <v>2025</v>
      </c>
      <c r="K86" s="288" t="s">
        <v>276</v>
      </c>
      <c r="L86" s="288" t="s">
        <v>326</v>
      </c>
      <c r="M86" s="288" t="s">
        <v>134</v>
      </c>
      <c r="N86" s="288" t="s">
        <v>427</v>
      </c>
      <c r="O86" s="288" t="s">
        <v>141</v>
      </c>
      <c r="P86" s="288" t="s">
        <v>141</v>
      </c>
      <c r="Q86" s="288" t="s">
        <v>141</v>
      </c>
      <c r="R86" s="289" t="s">
        <v>388</v>
      </c>
      <c r="S86" s="289">
        <v>45869</v>
      </c>
      <c r="T86" s="289" t="s">
        <v>141</v>
      </c>
      <c r="U86" s="289" t="s">
        <v>396</v>
      </c>
      <c r="V86" s="292" t="s">
        <v>428</v>
      </c>
      <c r="W86" s="107" t="s">
        <v>83</v>
      </c>
    </row>
    <row r="117" spans="1:24" s="48" customFormat="1" x14ac:dyDescent="0.3">
      <c r="A117" s="47"/>
      <c r="B117" s="366"/>
      <c r="C117" s="56"/>
      <c r="D117" s="56"/>
      <c r="E117" s="56"/>
      <c r="F117" s="46"/>
      <c r="G117" s="46"/>
      <c r="H117" s="46"/>
      <c r="J117" s="46"/>
      <c r="K117" s="46"/>
      <c r="L117" s="46"/>
      <c r="M117" s="46"/>
      <c r="N117" s="47"/>
      <c r="O117" s="47"/>
      <c r="P117" s="47"/>
      <c r="Q117" s="47"/>
      <c r="R117" s="47"/>
      <c r="S117" s="57"/>
      <c r="T117" s="57"/>
      <c r="V117" s="44"/>
      <c r="W117" s="46"/>
      <c r="X117" s="42"/>
    </row>
  </sheetData>
  <autoFilter ref="A12:X86" xr:uid="{D4FF0123-30B0-45E8-9CED-C24CB65E3BAC}"/>
  <mergeCells count="23">
    <mergeCell ref="M11:M12"/>
    <mergeCell ref="N11:N12"/>
    <mergeCell ref="B11:D11"/>
    <mergeCell ref="F11:F12"/>
    <mergeCell ref="H11:H12"/>
    <mergeCell ref="I11:I12"/>
    <mergeCell ref="E11:E12"/>
    <mergeCell ref="B5:W5"/>
    <mergeCell ref="B10:E10"/>
    <mergeCell ref="W11:W12"/>
    <mergeCell ref="N6:O6"/>
    <mergeCell ref="G7:H7"/>
    <mergeCell ref="G6:H6"/>
    <mergeCell ref="J11:J12"/>
    <mergeCell ref="L11:L12"/>
    <mergeCell ref="P6:W8"/>
    <mergeCell ref="G11:G12"/>
    <mergeCell ref="K11:K12"/>
    <mergeCell ref="O11:O12"/>
    <mergeCell ref="P11:P12"/>
    <mergeCell ref="Q11:Q12"/>
    <mergeCell ref="B9:E9"/>
    <mergeCell ref="B6:F8"/>
  </mergeCells>
  <phoneticPr fontId="32" type="noConversion"/>
  <printOptions gridLines="1"/>
  <pageMargins left="0.25" right="0.25" top="0.75" bottom="0.75" header="0.3" footer="0.3"/>
  <pageSetup paperSize="5" scale="26" fitToHeight="0" orientation="landscape" r:id="rId1"/>
  <headerFooter>
    <oddFooter>&amp;C&amp;P of &amp;N&amp;RDate Printed -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2a2d9ea174ca71e18204fe09cb4b5ba8">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1e1d1e180fd2d7c84c724596e328884d"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af8e22-4aad-4637-bdfe-8881feb25ebc">
      <UserInfo>
        <DisplayName/>
        <AccountId xsi:nil="true"/>
        <AccountType/>
      </UserInfo>
    </SharedWithUser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AA1FF-E66D-49B8-9AD9-EAAE0AE1F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af8e22-4aad-4637-bdfe-8881feb25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A1B4CB-B294-4294-9BE1-090E18477D85}">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1b12af08-8654-48ab-ae97-9357fc15abfc"/>
    <ds:schemaRef ds:uri="c27e785c-8e16-412b-8b1a-e9c87279f193"/>
    <ds:schemaRef ds:uri="http://www.w3.org/XML/1998/namespace"/>
    <ds:schemaRef ds:uri="http://purl.org/dc/dcmitype/"/>
    <ds:schemaRef ds:uri="http://schemas.microsoft.com/sharepoint/v3"/>
    <ds:schemaRef ds:uri="a7af8e22-4aad-4637-bdfe-8881feb25ebc"/>
  </ds:schemaRefs>
</ds:datastoreItem>
</file>

<file path=customXml/itemProps3.xml><?xml version="1.0" encoding="utf-8"?>
<ds:datastoreItem xmlns:ds="http://schemas.openxmlformats.org/officeDocument/2006/customXml" ds:itemID="{D33EA7F7-9898-4210-AD73-57D8D5B172B6}">
  <ds:schemaRefs>
    <ds:schemaRef ds:uri="http://schemas.microsoft.com/office/2006/metadata/longProperties"/>
  </ds:schemaRefs>
</ds:datastoreItem>
</file>

<file path=customXml/itemProps4.xml><?xml version="1.0" encoding="utf-8"?>
<ds:datastoreItem xmlns:ds="http://schemas.openxmlformats.org/officeDocument/2006/customXml" ds:itemID="{49B2C5A0-86D1-40EB-89DD-2143C7B98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PIMS Calendar</vt:lpstr>
      <vt:lpstr>Change Log</vt:lpstr>
      <vt:lpstr>Executive Summary</vt:lpstr>
      <vt:lpstr>Internal Snapshots</vt:lpstr>
      <vt:lpstr>ACS Summary</vt:lpstr>
      <vt:lpstr>Prior PIMS Refresh</vt:lpstr>
      <vt:lpstr>New PIMS Refresh Schedule</vt:lpstr>
      <vt:lpstr>PIMS Dates (only)</vt:lpstr>
      <vt:lpstr>New SY MASTER</vt:lpstr>
      <vt:lpstr>Prior SY Master</vt:lpstr>
      <vt:lpstr>'Executive Summary'!Print_Area</vt:lpstr>
      <vt:lpstr>'Executive Summary'!Print_Titles</vt:lpstr>
      <vt:lpstr>'Internal Snapshots'!Print_Titles</vt:lpstr>
      <vt:lpstr>'New SY MASTER'!Print_Titles</vt:lpstr>
      <vt:lpstr>'PIMS Calendar'!Print_Titles</vt:lpstr>
      <vt:lpstr>'PIMS Dates (only)'!Print_Titles</vt:lpstr>
      <vt:lpstr>'Prior SY Master'!Print_Titles</vt:lpstr>
    </vt:vector>
  </TitlesOfParts>
  <Manager/>
  <Company>PA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ElementarySecondary Data Collection Calendar 2024-2025</dc:title>
  <dc:subject/>
  <dc:creator>Rodrigues, Deborah</dc:creator>
  <cp:keywords/>
  <dc:description/>
  <cp:lastModifiedBy>Lowrie, Kayla</cp:lastModifiedBy>
  <cp:revision/>
  <dcterms:created xsi:type="dcterms:W3CDTF">2014-07-10T02:18:51Z</dcterms:created>
  <dcterms:modified xsi:type="dcterms:W3CDTF">2025-04-01T18:59:41Z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1403800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Category">
    <vt:lpwstr/>
  </property>
  <property fmtid="{D5CDD505-2E9C-101B-9397-08002B2CF9AE}" pid="9" name="display_urn:schemas-microsoft-com:office:office#Editor">
    <vt:lpwstr>System Account</vt:lpwstr>
  </property>
  <property fmtid="{D5CDD505-2E9C-101B-9397-08002B2CF9AE}" pid="10" name="display_urn:schemas-microsoft-com:office:office#Author">
    <vt:lpwstr>System Account</vt:lpwstr>
  </property>
  <property fmtid="{D5CDD505-2E9C-101B-9397-08002B2CF9AE}" pid="11" name="MediaServiceImageTags">
    <vt:lpwstr/>
  </property>
  <property fmtid="{D5CDD505-2E9C-101B-9397-08002B2CF9AE}" pid="12" name="_SourceUrl">
    <vt:lpwstr/>
  </property>
  <property fmtid="{D5CDD505-2E9C-101B-9397-08002B2CF9AE}" pid="13" name="_SharedFileIndex">
    <vt:lpwstr/>
  </property>
</Properties>
</file>