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IMS\!Collections\ESSER\EANS\23-24\"/>
    </mc:Choice>
  </mc:AlternateContent>
  <xr:revisionPtr revIDLastSave="0" documentId="13_ncr:1_{EE4A9CE7-9745-41BA-A4F7-33F459C4799A}" xr6:coauthVersionLast="47" xr6:coauthVersionMax="47" xr10:uidLastSave="{00000000-0000-0000-0000-000000000000}"/>
  <workbookProtection workbookAlgorithmName="SHA-512" workbookHashValue="eCbqyqhyavQZNlehlCCRJ0J8zYPssiq860GM/x808heP96IrWLY4l6nBLjhikuH0Ddzrjvqscui42rDVTn8iWA==" workbookSaltValue="npYlF+CVZa+mALcytGNEGA==" workbookSpinCount="100000" lockStructure="1"/>
  <bookViews>
    <workbookView xWindow="28680" yWindow="-2685" windowWidth="29040" windowHeight="15840" xr2:uid="{D0F73689-9B76-49D8-863B-37AAF0E9D1D0}"/>
  </bookViews>
  <sheets>
    <sheet name="Instructions" sheetId="4" r:id="rId1"/>
    <sheet name="Non-Public Schools" sheetId="1" r:id="rId2"/>
    <sheet name="PIMS Input Page" sheetId="2" r:id="rId3"/>
    <sheet name="IUs" sheetId="3" state="hidden" r:id="rId4"/>
  </sheets>
  <definedNames>
    <definedName name="_xlnm._FilterDatabase" localSheetId="3" hidden="1">IUs!$A$1:$Z$31</definedName>
    <definedName name="_xlnm._FilterDatabase" localSheetId="2" hidden="1">'PIMS Input Page'!$A$1:$U$16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8" i="2" l="1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G28" i="1" l="1"/>
  <c r="I9" i="1"/>
  <c r="U4" i="2"/>
  <c r="U3" i="2"/>
  <c r="U2" i="2"/>
  <c r="H8" i="1"/>
  <c r="H28" i="1"/>
  <c r="K27" i="1" l="1"/>
  <c r="K19" i="1"/>
  <c r="A26" i="2"/>
  <c r="A18" i="2"/>
  <c r="K22" i="1"/>
  <c r="K26" i="1"/>
  <c r="K18" i="1"/>
  <c r="A25" i="2"/>
  <c r="A17" i="2"/>
  <c r="A21" i="2"/>
  <c r="K25" i="1"/>
  <c r="K17" i="1"/>
  <c r="A24" i="2"/>
  <c r="A22" i="2"/>
  <c r="A27" i="2"/>
  <c r="K24" i="1"/>
  <c r="K16" i="1"/>
  <c r="A23" i="2"/>
  <c r="K23" i="1"/>
  <c r="K21" i="1"/>
  <c r="A28" i="2"/>
  <c r="A20" i="2"/>
  <c r="K20" i="1"/>
  <c r="A19" i="2"/>
  <c r="B13" i="2"/>
  <c r="B21" i="2"/>
  <c r="B25" i="2"/>
  <c r="B17" i="2"/>
  <c r="B28" i="2"/>
  <c r="B24" i="2"/>
  <c r="B20" i="2"/>
  <c r="B27" i="2"/>
  <c r="B23" i="2"/>
  <c r="B19" i="2"/>
  <c r="B26" i="2"/>
  <c r="B22" i="2"/>
  <c r="B18" i="2"/>
  <c r="A14" i="2"/>
  <c r="J20" i="1"/>
  <c r="J19" i="1"/>
  <c r="J26" i="1"/>
  <c r="J18" i="1"/>
  <c r="J24" i="1"/>
  <c r="J25" i="1"/>
  <c r="J17" i="1"/>
  <c r="J16" i="1"/>
  <c r="J23" i="1"/>
  <c r="J22" i="1"/>
  <c r="J21" i="1"/>
  <c r="J27" i="1"/>
  <c r="A7" i="2"/>
  <c r="A15" i="2"/>
  <c r="A8" i="2"/>
  <c r="A16" i="2"/>
  <c r="A9" i="2"/>
  <c r="A3" i="2"/>
  <c r="A13" i="2"/>
  <c r="A2" i="2"/>
  <c r="A10" i="2"/>
  <c r="A11" i="2"/>
  <c r="A4" i="2"/>
  <c r="A12" i="2"/>
  <c r="A5" i="2"/>
  <c r="A6" i="2"/>
  <c r="B15" i="2"/>
  <c r="B2" i="2"/>
  <c r="B10" i="2"/>
  <c r="B3" i="2"/>
  <c r="B11" i="2"/>
  <c r="B6" i="2"/>
  <c r="B14" i="2"/>
  <c r="B7" i="2"/>
  <c r="B8" i="2"/>
  <c r="B16" i="2"/>
  <c r="B9" i="2"/>
  <c r="B4" i="2"/>
  <c r="B12" i="2"/>
  <c r="B5" i="2"/>
  <c r="K28" i="1" l="1"/>
  <c r="J28" i="1"/>
</calcChain>
</file>

<file path=xl/sharedStrings.xml><?xml version="1.0" encoding="utf-8"?>
<sst xmlns="http://schemas.openxmlformats.org/spreadsheetml/2006/main" count="349" uniqueCount="172">
  <si>
    <t>TOTAL</t>
  </si>
  <si>
    <t>1.  LEA Information</t>
  </si>
  <si>
    <t>Education Stabilization Fund - Emergency Assistance to Non-Public Schools</t>
  </si>
  <si>
    <t>b.  Personal protective equipment (PPE):</t>
  </si>
  <si>
    <t>e.  Physical barriers to facilitate social distancing:</t>
  </si>
  <si>
    <t>j.   Leasing sites or spaces to ensure safe social distancing:</t>
  </si>
  <si>
    <t>Reporting Periods:</t>
  </si>
  <si>
    <t>2020 - 2021</t>
  </si>
  <si>
    <t>2021 - 2022</t>
  </si>
  <si>
    <t>2022 - 2023</t>
  </si>
  <si>
    <t>2023 - 2024</t>
  </si>
  <si>
    <t>2024 - 2025</t>
  </si>
  <si>
    <t>k. Reasonable transportation costs:</t>
  </si>
  <si>
    <t>DISTRICT_CODE</t>
  </si>
  <si>
    <t>SCHOOL_YEAR_ISO</t>
  </si>
  <si>
    <t>CATEGORY_SET_CODE</t>
  </si>
  <si>
    <t>MEASURE_TYPE</t>
  </si>
  <si>
    <t>CATEGORY_01_DESC</t>
  </si>
  <si>
    <t>CATEGORY_02_DESC</t>
  </si>
  <si>
    <t>CATEGORY_03_DESC</t>
  </si>
  <si>
    <t>CATEGORY_04_DESC</t>
  </si>
  <si>
    <t>CATEGORY_05_DESC</t>
  </si>
  <si>
    <t>CATEGORY_06_DESC</t>
  </si>
  <si>
    <t>CATEGORY_07_DESC</t>
  </si>
  <si>
    <t>CATEGORY_08_DESC</t>
  </si>
  <si>
    <t>CATEGORY_09_DESC</t>
  </si>
  <si>
    <t>CATEGORY_10_DESC</t>
  </si>
  <si>
    <t>INDICATOR</t>
  </si>
  <si>
    <t>EANS</t>
  </si>
  <si>
    <t>LEA INFO</t>
  </si>
  <si>
    <t>1.C</t>
  </si>
  <si>
    <t>CONTACT</t>
  </si>
  <si>
    <t>1.D</t>
  </si>
  <si>
    <t xml:space="preserve">PHONE </t>
  </si>
  <si>
    <t>1.E</t>
  </si>
  <si>
    <t>EMAIL</t>
  </si>
  <si>
    <t>AMOUNT</t>
  </si>
  <si>
    <t>ACTIVITY</t>
  </si>
  <si>
    <t>2.A</t>
  </si>
  <si>
    <t>CLEANING SUPPLIES</t>
  </si>
  <si>
    <t>2.B</t>
  </si>
  <si>
    <t>PPE</t>
  </si>
  <si>
    <t>2.C</t>
  </si>
  <si>
    <t>VENTILATION</t>
  </si>
  <si>
    <t>2.D</t>
  </si>
  <si>
    <t>TRAINING</t>
  </si>
  <si>
    <t>2.E</t>
  </si>
  <si>
    <t>BARRIERS</t>
  </si>
  <si>
    <t>2.F</t>
  </si>
  <si>
    <t>MATERIALS</t>
  </si>
  <si>
    <t>2.G</t>
  </si>
  <si>
    <t>TESTING</t>
  </si>
  <si>
    <t>2.H</t>
  </si>
  <si>
    <t>TECHNOLOGY</t>
  </si>
  <si>
    <t>2.I</t>
  </si>
  <si>
    <t>INSTRUCTIONAL PLANS</t>
  </si>
  <si>
    <t>2.J</t>
  </si>
  <si>
    <t>LEASING</t>
  </si>
  <si>
    <t>2.K</t>
  </si>
  <si>
    <t>TRANSPORTATION</t>
  </si>
  <si>
    <t>2.L</t>
  </si>
  <si>
    <t>LEARNING</t>
  </si>
  <si>
    <t>ISO</t>
  </si>
  <si>
    <t>COUNT</t>
  </si>
  <si>
    <t>PERCENT</t>
  </si>
  <si>
    <t>COMMENT</t>
  </si>
  <si>
    <t>NOT COLLECTED</t>
  </si>
  <si>
    <t>AUN</t>
  </si>
  <si>
    <t>LEA</t>
  </si>
  <si>
    <t>101000000</t>
  </si>
  <si>
    <t>Intermediate Unit 1</t>
  </si>
  <si>
    <t>102000000</t>
  </si>
  <si>
    <t>Pittsburgh-Mt Oliver IU 2</t>
  </si>
  <si>
    <t>103000000</t>
  </si>
  <si>
    <t>Allegheny IU 3</t>
  </si>
  <si>
    <t>104000000</t>
  </si>
  <si>
    <t>Midwestern IU 4</t>
  </si>
  <si>
    <t>105000000</t>
  </si>
  <si>
    <t>Northwest Tri-County IU 5</t>
  </si>
  <si>
    <t>106000000</t>
  </si>
  <si>
    <t>Riverview IU 6</t>
  </si>
  <si>
    <t>107000000</t>
  </si>
  <si>
    <t>Westmoreland IU 7</t>
  </si>
  <si>
    <t>108000000</t>
  </si>
  <si>
    <t>Appalachia IU 8</t>
  </si>
  <si>
    <t>109000000</t>
  </si>
  <si>
    <t>Seneca Highlands IU 9</t>
  </si>
  <si>
    <t>110000000</t>
  </si>
  <si>
    <t>Central IU 10</t>
  </si>
  <si>
    <t>111000000</t>
  </si>
  <si>
    <t>Tuscarora IU 11</t>
  </si>
  <si>
    <t>112000000</t>
  </si>
  <si>
    <t>Lincoln IU 12</t>
  </si>
  <si>
    <t>113000000</t>
  </si>
  <si>
    <t>Lancaster-Lebanon IU 13</t>
  </si>
  <si>
    <t>114000000</t>
  </si>
  <si>
    <t>Berks County IU 14</t>
  </si>
  <si>
    <t>115000000</t>
  </si>
  <si>
    <t>Capital Area IU 15</t>
  </si>
  <si>
    <t>116000000</t>
  </si>
  <si>
    <t>Central Susquehanna IU 16</t>
  </si>
  <si>
    <t>117000000</t>
  </si>
  <si>
    <t>BLaST IU 17</t>
  </si>
  <si>
    <t>118000000</t>
  </si>
  <si>
    <t>Luzerne IU 18</t>
  </si>
  <si>
    <t>119000000</t>
  </si>
  <si>
    <t>Northeastern Educational IU 19</t>
  </si>
  <si>
    <t>120000000</t>
  </si>
  <si>
    <t>Colonial IU 20</t>
  </si>
  <si>
    <t>121000000</t>
  </si>
  <si>
    <t>Carbon-Lehigh IU 21</t>
  </si>
  <si>
    <t>122000000</t>
  </si>
  <si>
    <t>Bucks County IU 22</t>
  </si>
  <si>
    <t>123000000</t>
  </si>
  <si>
    <t>Montgomery County IU 23</t>
  </si>
  <si>
    <t>124000000</t>
  </si>
  <si>
    <t>Chester County IU 24</t>
  </si>
  <si>
    <t>125000000</t>
  </si>
  <si>
    <t>Delaware County IU 25</t>
  </si>
  <si>
    <t>126000000</t>
  </si>
  <si>
    <t>Philadelphia IU 26</t>
  </si>
  <si>
    <t>127000000</t>
  </si>
  <si>
    <t>Beaver Valley IU 27</t>
  </si>
  <si>
    <t>128000000</t>
  </si>
  <si>
    <t>ARIN IU 28</t>
  </si>
  <si>
    <t>129000000</t>
  </si>
  <si>
    <t>Schuylkill IU 29</t>
  </si>
  <si>
    <t>b.  AUN</t>
  </si>
  <si>
    <t>d.  Contact Person:</t>
  </si>
  <si>
    <t>e.  Telephone Number:</t>
  </si>
  <si>
    <t>f.  Email:</t>
  </si>
  <si>
    <t>Select Your IU From The Drop-Down List</t>
  </si>
  <si>
    <t>a.  Intermediate Unit  (Select Your IU From the Drop-Down List)</t>
  </si>
  <si>
    <t>Y</t>
  </si>
  <si>
    <t>c.  Improving ventilation systems, including windows or portable air purification systems:  (Note: reimbursements can only be madefor portable air purification systems)</t>
  </si>
  <si>
    <t>a.  Supplies to sanitize, disinfect, and clean school facilities clean school facilities:</t>
  </si>
  <si>
    <t>g.  Expanding capacity to administer coronavirus testing to effectively monitor and suppress the virus:</t>
  </si>
  <si>
    <t>h. Educational technology (including hardware, software, connectivity, assistive technology, and adaptive equipment) to assist students, educators, and other staff with remote orhybrid learning:</t>
  </si>
  <si>
    <t>f.  Other materials, supplies, or equipment recommended by the CDC for reopening and operation of school facilities to effectively maintain health and safety:</t>
  </si>
  <si>
    <t>d.  Training and professional development for staff on sanitization, the use of PPE, and minimizing the spread of infectious diseases:</t>
  </si>
  <si>
    <t>i.  Redeveloping instructional plans, including curriculum development, for remote or hybrid learning, or to address learning loss:</t>
  </si>
  <si>
    <t>l. Initiating and maintaining education and support services or assistance for remote or hybrid learning or to address learning loss:</t>
  </si>
  <si>
    <t>GENERAL INSTRUCTIONS</t>
  </si>
  <si>
    <t>2. Save the completed Excel file on your computer.</t>
  </si>
  <si>
    <t>4. If you receive a multiple sheet support warning, click "OK" to save only the active sheet.</t>
  </si>
  <si>
    <t>5. If you receive a CSV compatibility warning, click "Yes" to keep the format.</t>
  </si>
  <si>
    <t>6. Provide the .csv file to your PIMS Administrator for upload to the PIMS system.</t>
  </si>
  <si>
    <r>
      <rPr>
        <b/>
        <sz val="14"/>
        <color theme="1"/>
        <rFont val="Calibri"/>
        <family val="2"/>
        <scheme val="minor"/>
      </rPr>
      <t>Note</t>
    </r>
    <r>
      <rPr>
        <sz val="14"/>
        <color theme="1"/>
        <rFont val="Calibri"/>
        <family val="2"/>
        <scheme val="minor"/>
      </rPr>
      <t xml:space="preserve">: </t>
    </r>
    <r>
      <rPr>
        <i/>
        <sz val="14"/>
        <color theme="1"/>
        <rFont val="Calibri"/>
        <family val="2"/>
        <scheme val="minor"/>
      </rPr>
      <t>Only a PIMS Administrator has the ability to upload files to PIMS.</t>
    </r>
  </si>
  <si>
    <t>Annual Report</t>
  </si>
  <si>
    <t>Applicable Reporting Period</t>
  </si>
  <si>
    <t>First</t>
  </si>
  <si>
    <t>SFY 2021 (July 1 2020 – June 30 2021)</t>
  </si>
  <si>
    <t>Second</t>
  </si>
  <si>
    <t>Third</t>
  </si>
  <si>
    <t>Fourth</t>
  </si>
  <si>
    <t>Fifth</t>
  </si>
  <si>
    <t>SYF 2022 (July 1 2021 – June 30 2022)</t>
  </si>
  <si>
    <t>SYF 2023 (July 1 2022 – June 30 2023)</t>
  </si>
  <si>
    <t>SYF 2024 (July 1 2023 – June 30 2024)</t>
  </si>
  <si>
    <t>SYF 2025 (July 1 2024 – June 30 2025)</t>
  </si>
  <si>
    <t>c.  Reporting Period:</t>
  </si>
  <si>
    <r>
      <rPr>
        <b/>
        <i/>
        <sz val="11"/>
        <color theme="1"/>
        <rFont val="Calibri"/>
        <family val="2"/>
        <scheme val="minor"/>
      </rPr>
      <t>CRRSA</t>
    </r>
    <r>
      <rPr>
        <b/>
        <sz val="11"/>
        <color theme="1"/>
        <rFont val="Calibri"/>
        <family val="2"/>
        <scheme val="minor"/>
      </rPr>
      <t>: Total amount obligated for services or assistance to schools for allowable activity</t>
    </r>
  </si>
  <si>
    <r>
      <rPr>
        <b/>
        <i/>
        <sz val="11"/>
        <color theme="1"/>
        <rFont val="Calibri"/>
        <family val="2"/>
        <scheme val="minor"/>
      </rPr>
      <t>ARP</t>
    </r>
    <r>
      <rPr>
        <b/>
        <sz val="11"/>
        <color theme="1"/>
        <rFont val="Calibri"/>
        <family val="2"/>
        <scheme val="minor"/>
      </rPr>
      <t>: Total amount obligated for services or assistance to schools for allowable activity</t>
    </r>
  </si>
  <si>
    <r>
      <rPr>
        <b/>
        <i/>
        <sz val="11"/>
        <color rgb="FFFF0000"/>
        <rFont val="Calibri"/>
        <family val="2"/>
        <scheme val="minor"/>
      </rPr>
      <t>CRRSA</t>
    </r>
    <r>
      <rPr>
        <i/>
        <sz val="11"/>
        <color rgb="FFFF0000"/>
        <rFont val="Calibri"/>
        <family val="2"/>
        <scheme val="minor"/>
      </rPr>
      <t xml:space="preserve"> Sum of Reported Prior Year(s)</t>
    </r>
  </si>
  <si>
    <t>CRRSA</t>
  </si>
  <si>
    <t>ARP</t>
  </si>
  <si>
    <t>EANS Allowable Activity</t>
  </si>
  <si>
    <r>
      <rPr>
        <b/>
        <i/>
        <sz val="11"/>
        <color rgb="FFFF0000"/>
        <rFont val="Calibri"/>
        <family val="2"/>
        <scheme val="minor"/>
      </rPr>
      <t>ARP</t>
    </r>
    <r>
      <rPr>
        <i/>
        <sz val="11"/>
        <color rgb="FFFF0000"/>
        <rFont val="Calibri"/>
        <family val="2"/>
        <scheme val="minor"/>
      </rPr>
      <t xml:space="preserve"> Sum of Reported Prior Year(s)</t>
    </r>
  </si>
  <si>
    <t>v4.1</t>
  </si>
  <si>
    <r>
      <t>3. After saving the file, click on the "</t>
    </r>
    <r>
      <rPr>
        <b/>
        <sz val="14"/>
        <color theme="1"/>
        <rFont val="Calibri"/>
        <family val="2"/>
        <scheme val="minor"/>
      </rPr>
      <t>PIMS Input Page</t>
    </r>
    <r>
      <rPr>
        <sz val="14"/>
        <color theme="1"/>
        <rFont val="Calibri"/>
        <family val="2"/>
        <scheme val="minor"/>
      </rPr>
      <t>":
     a. On the toolbar click on "File".
     b. Click on "Save As".
     c. Name the file. The required standard naming convention is AUN_DISTRICT_FACT_DATE&amp;TIME.
          Example: 123456789_DISTRICT_FACT_202503160800
     d. Under "Save as Type" select "CSV (comma delimited) (*.csv)".
     e. Click on "Save".</t>
    </r>
  </si>
  <si>
    <r>
      <t xml:space="preserve">3.  Provide the total amounts of SEA obligated funds (including reimbursements) by allowable activity for services or assistance to non-public schools under the CRRSA + ARP EANS program </t>
    </r>
    <r>
      <rPr>
        <b/>
        <i/>
        <sz val="11"/>
        <color rgb="FFFF0000"/>
        <rFont val="Calibri"/>
        <family val="2"/>
        <scheme val="minor"/>
      </rPr>
      <t>within the current reporting period</t>
    </r>
    <r>
      <rPr>
        <b/>
        <sz val="11"/>
        <color theme="1"/>
        <rFont val="Calibri"/>
        <family val="2"/>
        <scheme val="minor"/>
      </rPr>
      <t>. SEAs that obligated CRRSA + ARP EANS funds to one or more entities are expected to report obligations amounts by allowable activity.</t>
    </r>
  </si>
  <si>
    <r>
      <t>1. On the "</t>
    </r>
    <r>
      <rPr>
        <b/>
        <sz val="14"/>
        <color theme="1"/>
        <rFont val="Calibri"/>
        <family val="2"/>
        <scheme val="minor"/>
      </rPr>
      <t>Non-Public Schools</t>
    </r>
    <r>
      <rPr>
        <sz val="14"/>
        <color theme="1"/>
        <rFont val="Calibri"/>
        <family val="2"/>
        <scheme val="minor"/>
      </rPr>
      <t>" tab:
     a. Select your LEA. 
     b. Fill in the remaining requested information.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</si>
</sst>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[&lt;=9999999]###\-####;\(###\)\ ###\-####"/>
    <numFmt numFmtId="165" formatCode="yyyy\-mm\-dd"/>
    <numFmt numFmtId="166" formatCode="0.00_);[Red]\(0.00\)"/>
    <numFmt numFmtId="167" formatCode="&quot;$&quot;#,##0.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3D3D3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0"/>
  </cellStyleXfs>
  <cellXfs count="66">
    <xf numFmtId="0" fontId="0" fillId="0" borderId="0" xfId="0"/>
    <xf numFmtId="0" fontId="0" fillId="2" borderId="1" xfId="0" applyFill="1" applyBorder="1"/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/>
    <xf numFmtId="0" fontId="0" fillId="0" borderId="10" xfId="0" applyBorder="1"/>
    <xf numFmtId="0" fontId="0" fillId="0" borderId="11" xfId="0" applyBorder="1" applyAlignment="1">
      <alignment horizontal="right" vertical="center" indent="1"/>
    </xf>
    <xf numFmtId="0" fontId="1" fillId="2" borderId="10" xfId="0" applyFont="1" applyFill="1" applyBorder="1" applyAlignment="1">
      <alignment horizontal="left" indent="1"/>
    </xf>
    <xf numFmtId="0" fontId="0" fillId="2" borderId="11" xfId="0" applyFill="1" applyBorder="1"/>
    <xf numFmtId="0" fontId="0" fillId="0" borderId="11" xfId="0" applyBorder="1"/>
    <xf numFmtId="0" fontId="0" fillId="0" borderId="10" xfId="0" applyBorder="1" applyAlignment="1">
      <alignment horizontal="left" indent="3"/>
    </xf>
    <xf numFmtId="0" fontId="0" fillId="0" borderId="10" xfId="0" applyBorder="1" applyAlignment="1">
      <alignment horizontal="left" vertical="center" wrapText="1" indent="3"/>
    </xf>
    <xf numFmtId="0" fontId="0" fillId="0" borderId="15" xfId="0" applyBorder="1" applyAlignment="1">
      <alignment horizontal="left" vertical="center" wrapText="1" indent="3"/>
    </xf>
    <xf numFmtId="0" fontId="1" fillId="0" borderId="16" xfId="0" applyFont="1" applyBorder="1" applyAlignment="1">
      <alignment horizontal="left" vertical="center" wrapText="1" indent="3"/>
    </xf>
    <xf numFmtId="0" fontId="1" fillId="0" borderId="17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8" fontId="1" fillId="5" borderId="3" xfId="0" applyNumberFormat="1" applyFont="1" applyFill="1" applyBorder="1" applyAlignment="1">
      <alignment horizontal="right" vertical="center" wrapText="1" indent="1"/>
    </xf>
    <xf numFmtId="8" fontId="0" fillId="3" borderId="12" xfId="0" applyNumberFormat="1" applyFill="1" applyBorder="1" applyAlignment="1" applyProtection="1">
      <alignment horizontal="right" vertical="center" wrapText="1" indent="1"/>
      <protection locked="0"/>
    </xf>
    <xf numFmtId="8" fontId="0" fillId="3" borderId="5" xfId="0" applyNumberFormat="1" applyFill="1" applyBorder="1" applyAlignment="1" applyProtection="1">
      <alignment horizontal="right" vertical="center" wrapText="1" indent="1"/>
      <protection locked="0"/>
    </xf>
    <xf numFmtId="8" fontId="0" fillId="3" borderId="4" xfId="0" applyNumberFormat="1" applyFill="1" applyBorder="1" applyAlignment="1" applyProtection="1">
      <alignment horizontal="right" vertical="center" wrapText="1" indent="1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49" fontId="0" fillId="3" borderId="12" xfId="0" applyNumberFormat="1" applyFill="1" applyBorder="1" applyAlignment="1" applyProtection="1">
      <alignment horizontal="left" indent="2"/>
      <protection locked="0"/>
    </xf>
    <xf numFmtId="164" fontId="0" fillId="3" borderId="12" xfId="0" applyNumberFormat="1" applyFill="1" applyBorder="1" applyAlignment="1" applyProtection="1">
      <alignment horizontal="left" indent="2"/>
      <protection locked="0"/>
    </xf>
    <xf numFmtId="0" fontId="1" fillId="6" borderId="10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6" borderId="12" xfId="0" applyFont="1" applyFill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Alignment="1">
      <alignment horizontal="center" vertical="center"/>
    </xf>
    <xf numFmtId="49" fontId="1" fillId="0" borderId="0" xfId="0" applyNumberFormat="1" applyFont="1"/>
    <xf numFmtId="0" fontId="5" fillId="0" borderId="0" xfId="0" applyFont="1" applyAlignment="1">
      <alignment horizontal="center" vertical="center"/>
    </xf>
    <xf numFmtId="49" fontId="4" fillId="3" borderId="12" xfId="1" applyNumberFormat="1" applyFill="1" applyBorder="1" applyAlignment="1" applyProtection="1">
      <alignment horizontal="left" indent="2"/>
      <protection locked="0"/>
    </xf>
    <xf numFmtId="8" fontId="0" fillId="0" borderId="0" xfId="0" applyNumberFormat="1"/>
    <xf numFmtId="165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/>
    </xf>
    <xf numFmtId="165" fontId="0" fillId="0" borderId="0" xfId="0" applyNumberFormat="1"/>
    <xf numFmtId="0" fontId="1" fillId="0" borderId="0" xfId="0" applyFont="1" applyAlignment="1">
      <alignment horizontal="left"/>
    </xf>
    <xf numFmtId="165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9" fontId="5" fillId="0" borderId="0" xfId="0" applyNumberFormat="1" applyFont="1"/>
    <xf numFmtId="0" fontId="6" fillId="0" borderId="0" xfId="2"/>
    <xf numFmtId="0" fontId="6" fillId="0" borderId="0" xfId="2" applyAlignment="1">
      <alignment horizontal="left"/>
    </xf>
    <xf numFmtId="0" fontId="7" fillId="7" borderId="0" xfId="2" applyFont="1" applyFill="1" applyAlignment="1">
      <alignment horizontal="center"/>
    </xf>
    <xf numFmtId="0" fontId="7" fillId="7" borderId="0" xfId="2" applyFont="1" applyFill="1" applyAlignment="1">
      <alignment horizontal="center" vertical="center"/>
    </xf>
    <xf numFmtId="0" fontId="6" fillId="0" borderId="0" xfId="2" applyAlignment="1">
      <alignment horizontal="center" vertical="center"/>
    </xf>
    <xf numFmtId="0" fontId="8" fillId="0" borderId="0" xfId="2" applyFont="1" applyAlignment="1">
      <alignment horizontal="left"/>
    </xf>
    <xf numFmtId="0" fontId="7" fillId="0" borderId="0" xfId="2" applyFont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166" fontId="0" fillId="0" borderId="0" xfId="0" applyNumberFormat="1"/>
    <xf numFmtId="0" fontId="11" fillId="0" borderId="19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13" fillId="0" borderId="0" xfId="0" applyFont="1"/>
    <xf numFmtId="0" fontId="14" fillId="0" borderId="0" xfId="0" applyFont="1" applyAlignment="1">
      <alignment wrapText="1"/>
    </xf>
    <xf numFmtId="167" fontId="13" fillId="0" borderId="0" xfId="0" applyNumberFormat="1" applyFont="1"/>
    <xf numFmtId="0" fontId="9" fillId="6" borderId="15" xfId="0" applyFont="1" applyFill="1" applyBorder="1" applyAlignment="1">
      <alignment vertical="center" wrapText="1"/>
    </xf>
    <xf numFmtId="0" fontId="0" fillId="0" borderId="0" xfId="0"/>
    <xf numFmtId="0" fontId="9" fillId="6" borderId="15" xfId="0" applyFont="1" applyFill="1" applyBorder="1" applyAlignment="1">
      <alignment vertical="center"/>
    </xf>
    <xf numFmtId="0" fontId="3" fillId="6" borderId="15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 wrapText="1" indent="1"/>
    </xf>
    <xf numFmtId="0" fontId="1" fillId="2" borderId="6" xfId="0" applyFont="1" applyFill="1" applyBorder="1" applyAlignment="1">
      <alignment horizontal="left" vertical="center" wrapText="1" indent="1"/>
    </xf>
    <xf numFmtId="0" fontId="1" fillId="2" borderId="14" xfId="0" applyFont="1" applyFill="1" applyBorder="1" applyAlignment="1">
      <alignment horizontal="left" vertical="center" wrapText="1" indent="1"/>
    </xf>
  </cellXfs>
  <cellStyles count="3">
    <cellStyle name="Hyperlink" xfId="1" builtinId="8"/>
    <cellStyle name="Normal" xfId="0" builtinId="0"/>
    <cellStyle name="Normal 2" xfId="2" xr:uid="{E5FE1E0B-D800-4180-A4AD-78B01E57D6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3D1B5-B091-4D5E-8F03-8F04B4D356B4}">
  <dimension ref="A1:B16"/>
  <sheetViews>
    <sheetView tabSelected="1" workbookViewId="0">
      <selection activeCell="A3" sqref="A3:B3"/>
    </sheetView>
  </sheetViews>
  <sheetFormatPr defaultRowHeight="15" x14ac:dyDescent="0.25"/>
  <cols>
    <col min="1" max="1" width="58.7109375" customWidth="1"/>
    <col min="2" max="2" width="63.28515625" customWidth="1"/>
  </cols>
  <sheetData>
    <row r="1" spans="1:2" ht="18.75" x14ac:dyDescent="0.3">
      <c r="A1" s="59" t="s">
        <v>142</v>
      </c>
      <c r="B1" s="57"/>
    </row>
    <row r="2" spans="1:2" ht="87" customHeight="1" x14ac:dyDescent="0.25">
      <c r="A2" s="56" t="s">
        <v>171</v>
      </c>
      <c r="B2" s="57"/>
    </row>
    <row r="3" spans="1:2" ht="18.75" x14ac:dyDescent="0.25">
      <c r="A3" s="58" t="s">
        <v>143</v>
      </c>
      <c r="B3" s="57"/>
    </row>
    <row r="4" spans="1:2" ht="135.75" customHeight="1" x14ac:dyDescent="0.25">
      <c r="A4" s="56" t="s">
        <v>169</v>
      </c>
      <c r="B4" s="57"/>
    </row>
    <row r="5" spans="1:2" ht="18.75" x14ac:dyDescent="0.25">
      <c r="A5" s="58" t="s">
        <v>144</v>
      </c>
      <c r="B5" s="57"/>
    </row>
    <row r="6" spans="1:2" x14ac:dyDescent="0.25">
      <c r="A6" s="56" t="s">
        <v>145</v>
      </c>
      <c r="B6" s="57"/>
    </row>
    <row r="7" spans="1:2" ht="18.75" x14ac:dyDescent="0.25">
      <c r="A7" s="58" t="s">
        <v>146</v>
      </c>
      <c r="B7" s="57"/>
    </row>
    <row r="8" spans="1:2" x14ac:dyDescent="0.25">
      <c r="A8" s="56" t="s">
        <v>147</v>
      </c>
      <c r="B8" s="57"/>
    </row>
    <row r="10" spans="1:2" ht="15.75" thickBot="1" x14ac:dyDescent="0.3"/>
    <row r="11" spans="1:2" ht="16.5" thickBot="1" x14ac:dyDescent="0.3">
      <c r="A11" s="49" t="s">
        <v>148</v>
      </c>
      <c r="B11" s="50" t="s">
        <v>149</v>
      </c>
    </row>
    <row r="12" spans="1:2" ht="16.5" thickBot="1" x14ac:dyDescent="0.3">
      <c r="A12" s="51" t="s">
        <v>150</v>
      </c>
      <c r="B12" s="52" t="s">
        <v>151</v>
      </c>
    </row>
    <row r="13" spans="1:2" ht="16.5" thickBot="1" x14ac:dyDescent="0.3">
      <c r="A13" s="51" t="s">
        <v>152</v>
      </c>
      <c r="B13" s="52" t="s">
        <v>156</v>
      </c>
    </row>
    <row r="14" spans="1:2" ht="16.5" thickBot="1" x14ac:dyDescent="0.3">
      <c r="A14" s="51" t="s">
        <v>153</v>
      </c>
      <c r="B14" s="52" t="s">
        <v>157</v>
      </c>
    </row>
    <row r="15" spans="1:2" ht="16.5" thickBot="1" x14ac:dyDescent="0.3">
      <c r="A15" s="51" t="s">
        <v>154</v>
      </c>
      <c r="B15" s="52" t="s">
        <v>158</v>
      </c>
    </row>
    <row r="16" spans="1:2" ht="16.5" thickBot="1" x14ac:dyDescent="0.3">
      <c r="A16" s="51" t="s">
        <v>155</v>
      </c>
      <c r="B16" s="52" t="s">
        <v>159</v>
      </c>
    </row>
  </sheetData>
  <sheetProtection algorithmName="SHA-512" hashValue="Y8lNnGoxjBKsSAY2IZ+dDSCjuP1pXarRh+WxX4x1Uj2ofYu91GugVi+L6X4a7ppBcpMC97o6MeqICfGRtYDQGQ==" saltValue="lOTtmVhcs5A9QbIVoKzhQQ==" spinCount="100000" sheet="1" objects="1" scenarios="1"/>
  <mergeCells count="8">
    <mergeCell ref="A8:B8"/>
    <mergeCell ref="A7:B7"/>
    <mergeCell ref="A1:B1"/>
    <mergeCell ref="A2:B2"/>
    <mergeCell ref="A3:B3"/>
    <mergeCell ref="A4:B4"/>
    <mergeCell ref="A5:B5"/>
    <mergeCell ref="A6:B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DF836-96D3-49B3-BE93-C52E47049F5E}">
  <dimension ref="C1:K105"/>
  <sheetViews>
    <sheetView showGridLines="0" showRowColHeader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16" sqref="G16"/>
    </sheetView>
  </sheetViews>
  <sheetFormatPr defaultRowHeight="15" x14ac:dyDescent="0.25"/>
  <cols>
    <col min="1" max="1" width="1.7109375" customWidth="1"/>
    <col min="3" max="3" width="60.7109375" customWidth="1"/>
    <col min="4" max="4" width="4.85546875" customWidth="1"/>
    <col min="5" max="6" width="5.7109375" customWidth="1"/>
    <col min="7" max="7" width="27.140625" bestFit="1" customWidth="1"/>
    <col min="8" max="8" width="26.5703125" customWidth="1"/>
    <col min="9" max="9" width="9.28515625" hidden="1" customWidth="1"/>
    <col min="10" max="10" width="17" style="53" customWidth="1"/>
    <col min="11" max="11" width="12.140625" customWidth="1"/>
  </cols>
  <sheetData>
    <row r="1" spans="3:11" ht="9.6" customHeight="1" x14ac:dyDescent="0.25"/>
    <row r="2" spans="3:11" ht="14.45" customHeight="1" thickBot="1" x14ac:dyDescent="0.3"/>
    <row r="3" spans="3:11" ht="43.15" customHeight="1" x14ac:dyDescent="0.25">
      <c r="C3" s="60" t="s">
        <v>2</v>
      </c>
      <c r="D3" s="61"/>
      <c r="E3" s="61"/>
      <c r="F3" s="61"/>
      <c r="G3" s="61"/>
      <c r="H3" s="62"/>
    </row>
    <row r="4" spans="3:11" x14ac:dyDescent="0.25">
      <c r="C4" s="6"/>
      <c r="D4" s="2"/>
      <c r="E4" s="2"/>
      <c r="F4" s="2"/>
      <c r="G4" s="2"/>
      <c r="H4" s="7" t="s">
        <v>168</v>
      </c>
    </row>
    <row r="5" spans="3:11" x14ac:dyDescent="0.25">
      <c r="C5" s="8" t="s">
        <v>1</v>
      </c>
      <c r="D5" s="1"/>
      <c r="E5" s="1"/>
      <c r="F5" s="1"/>
      <c r="G5" s="1"/>
      <c r="H5" s="9"/>
    </row>
    <row r="6" spans="3:11" x14ac:dyDescent="0.25">
      <c r="C6" s="6"/>
      <c r="D6" s="2"/>
      <c r="E6" s="2"/>
      <c r="F6" s="2"/>
      <c r="G6" s="2"/>
      <c r="H6" s="10"/>
    </row>
    <row r="7" spans="3:11" x14ac:dyDescent="0.25">
      <c r="C7" s="11" t="s">
        <v>132</v>
      </c>
      <c r="D7" s="2"/>
      <c r="E7" s="2"/>
      <c r="F7" s="2"/>
      <c r="G7" s="2"/>
      <c r="H7" s="21" t="s">
        <v>131</v>
      </c>
    </row>
    <row r="8" spans="3:11" x14ac:dyDescent="0.25">
      <c r="C8" s="11" t="s">
        <v>127</v>
      </c>
      <c r="D8" s="2"/>
      <c r="E8" s="2"/>
      <c r="F8" s="2"/>
      <c r="G8" s="2"/>
      <c r="H8" s="47" t="str">
        <f>IF(VLOOKUP(H7,IUs!A2:B31,2,FALSE)="","",VLOOKUP(H7,IUs!A2:B31,2,FALSE))</f>
        <v/>
      </c>
    </row>
    <row r="9" spans="3:11" x14ac:dyDescent="0.25">
      <c r="C9" s="11" t="s">
        <v>160</v>
      </c>
      <c r="D9" s="2"/>
      <c r="E9" s="2"/>
      <c r="F9" s="2"/>
      <c r="G9" s="2"/>
      <c r="H9" s="47" t="s">
        <v>10</v>
      </c>
      <c r="I9" s="35">
        <f>VLOOKUP(H9,C101:D105,2,FALSE)</f>
        <v>45473</v>
      </c>
    </row>
    <row r="10" spans="3:11" x14ac:dyDescent="0.25">
      <c r="C10" s="11" t="s">
        <v>128</v>
      </c>
      <c r="D10" s="2"/>
      <c r="E10" s="2"/>
      <c r="F10" s="2"/>
      <c r="G10" s="2"/>
      <c r="H10" s="22"/>
    </row>
    <row r="11" spans="3:11" x14ac:dyDescent="0.25">
      <c r="C11" s="11" t="s">
        <v>129</v>
      </c>
      <c r="D11" s="2"/>
      <c r="E11" s="2"/>
      <c r="F11" s="2"/>
      <c r="G11" s="2"/>
      <c r="H11" s="23"/>
    </row>
    <row r="12" spans="3:11" x14ac:dyDescent="0.25">
      <c r="C12" s="11" t="s">
        <v>130</v>
      </c>
      <c r="D12" s="2"/>
      <c r="E12" s="2"/>
      <c r="F12" s="2"/>
      <c r="G12" s="2"/>
      <c r="H12" s="31"/>
    </row>
    <row r="13" spans="3:11" x14ac:dyDescent="0.25">
      <c r="C13" s="11"/>
      <c r="D13" s="2"/>
      <c r="E13" s="2"/>
      <c r="F13" s="2"/>
      <c r="G13" s="2"/>
      <c r="H13" s="10"/>
    </row>
    <row r="14" spans="3:11" ht="47.45" customHeight="1" x14ac:dyDescent="0.25">
      <c r="C14" s="63" t="s">
        <v>170</v>
      </c>
      <c r="D14" s="64"/>
      <c r="E14" s="64"/>
      <c r="F14" s="64"/>
      <c r="G14" s="64"/>
      <c r="H14" s="65"/>
    </row>
    <row r="15" spans="3:11" ht="60" x14ac:dyDescent="0.25">
      <c r="C15" s="24" t="s">
        <v>166</v>
      </c>
      <c r="D15" s="25"/>
      <c r="E15" s="25"/>
      <c r="F15" s="25"/>
      <c r="G15" s="26" t="s">
        <v>161</v>
      </c>
      <c r="H15" s="26" t="s">
        <v>162</v>
      </c>
      <c r="J15" s="54" t="s">
        <v>163</v>
      </c>
      <c r="K15" s="54" t="s">
        <v>167</v>
      </c>
    </row>
    <row r="16" spans="3:11" ht="30.6" customHeight="1" x14ac:dyDescent="0.25">
      <c r="C16" s="12" t="s">
        <v>135</v>
      </c>
      <c r="D16" s="3"/>
      <c r="E16" s="3"/>
      <c r="F16" s="3"/>
      <c r="G16" s="18">
        <v>0</v>
      </c>
      <c r="H16" s="18">
        <v>0</v>
      </c>
      <c r="J16" s="55" t="str">
        <f>IFERROR(VLOOKUP($H$8,IUs!B:N,2,),"")</f>
        <v/>
      </c>
      <c r="K16" s="55" t="str">
        <f>IFERROR(VLOOKUP($H$8,IUs!$B:$Z,14,),"")</f>
        <v/>
      </c>
    </row>
    <row r="17" spans="3:11" ht="22.15" customHeight="1" x14ac:dyDescent="0.25">
      <c r="C17" s="12" t="s">
        <v>3</v>
      </c>
      <c r="D17" s="3"/>
      <c r="E17" s="3"/>
      <c r="F17" s="3"/>
      <c r="G17" s="18">
        <v>0</v>
      </c>
      <c r="H17" s="18">
        <v>0</v>
      </c>
      <c r="J17" s="55" t="str">
        <f>IFERROR(VLOOKUP($H$8,IUs!B:N,3,),"")</f>
        <v/>
      </c>
      <c r="K17" s="55" t="str">
        <f>IFERROR(VLOOKUP($H$8,IUs!$B:$Z,15,),"")</f>
        <v/>
      </c>
    </row>
    <row r="18" spans="3:11" ht="55.15" customHeight="1" x14ac:dyDescent="0.25">
      <c r="C18" s="12" t="s">
        <v>134</v>
      </c>
      <c r="D18" s="3"/>
      <c r="E18" s="3"/>
      <c r="F18" s="3"/>
      <c r="G18" s="18">
        <v>0</v>
      </c>
      <c r="H18" s="18">
        <v>0</v>
      </c>
      <c r="J18" s="55" t="str">
        <f>IFERROR(VLOOKUP($H$8,IUs!B:N,4,),"")</f>
        <v/>
      </c>
      <c r="K18" s="55" t="str">
        <f>IFERROR(VLOOKUP($H$8,IUs!$B:$Z,16,),"")</f>
        <v/>
      </c>
    </row>
    <row r="19" spans="3:11" ht="45" x14ac:dyDescent="0.25">
      <c r="C19" s="12" t="s">
        <v>139</v>
      </c>
      <c r="D19" s="3"/>
      <c r="E19" s="3"/>
      <c r="F19" s="3"/>
      <c r="G19" s="18">
        <v>0</v>
      </c>
      <c r="H19" s="18">
        <v>0</v>
      </c>
      <c r="J19" s="55" t="str">
        <f>IFERROR(VLOOKUP($H$8,IUs!B:N,5,),"")</f>
        <v/>
      </c>
      <c r="K19" s="55" t="str">
        <f>IFERROR(VLOOKUP($H$8,IUs!$B:$Z,17,),"")</f>
        <v/>
      </c>
    </row>
    <row r="20" spans="3:11" ht="24.6" customHeight="1" x14ac:dyDescent="0.25">
      <c r="C20" s="12" t="s">
        <v>4</v>
      </c>
      <c r="D20" s="3"/>
      <c r="E20" s="3"/>
      <c r="F20" s="16"/>
      <c r="G20" s="19">
        <v>0</v>
      </c>
      <c r="H20" s="19">
        <v>0</v>
      </c>
      <c r="J20" s="55" t="str">
        <f>IFERROR(VLOOKUP($H$8,IUs!B:N,6,),"")</f>
        <v/>
      </c>
      <c r="K20" s="55" t="str">
        <f>IFERROR(VLOOKUP($H$8,IUs!$B:$Z,18,),"")</f>
        <v/>
      </c>
    </row>
    <row r="21" spans="3:11" ht="45" x14ac:dyDescent="0.25">
      <c r="C21" s="12" t="s">
        <v>138</v>
      </c>
      <c r="D21" s="3"/>
      <c r="E21" s="3"/>
      <c r="F21" s="3"/>
      <c r="G21" s="18">
        <v>0</v>
      </c>
      <c r="H21" s="18">
        <v>0</v>
      </c>
      <c r="J21" s="55" t="str">
        <f>IFERROR(VLOOKUP($H$8,IUs!B:N,7,),"")</f>
        <v/>
      </c>
      <c r="K21" s="55" t="str">
        <f>IFERROR(VLOOKUP($H$8,IUs!$B:$Z,19,),"")</f>
        <v/>
      </c>
    </row>
    <row r="22" spans="3:11" ht="43.15" customHeight="1" x14ac:dyDescent="0.25">
      <c r="C22" s="12" t="s">
        <v>136</v>
      </c>
      <c r="D22" s="3"/>
      <c r="E22" s="3"/>
      <c r="F22" s="3"/>
      <c r="G22" s="18">
        <v>0</v>
      </c>
      <c r="H22" s="18">
        <v>0</v>
      </c>
      <c r="J22" s="55" t="str">
        <f>IFERROR(VLOOKUP($H$8,IUs!B:N,8,),"")</f>
        <v/>
      </c>
      <c r="K22" s="55" t="str">
        <f>IFERROR(VLOOKUP($H$8,IUs!$B:$Z,20,),"")</f>
        <v/>
      </c>
    </row>
    <row r="23" spans="3:11" ht="66.599999999999994" customHeight="1" x14ac:dyDescent="0.25">
      <c r="C23" s="12" t="s">
        <v>137</v>
      </c>
      <c r="D23" s="3"/>
      <c r="E23" s="3"/>
      <c r="F23" s="3"/>
      <c r="G23" s="18">
        <v>0</v>
      </c>
      <c r="H23" s="18">
        <v>0</v>
      </c>
      <c r="J23" s="55" t="str">
        <f>IFERROR(VLOOKUP($H$8,IUs!B:N,9,),"")</f>
        <v/>
      </c>
      <c r="K23" s="55" t="str">
        <f>IFERROR(VLOOKUP($H$8,IUs!$B:$Z,21,),"")</f>
        <v/>
      </c>
    </row>
    <row r="24" spans="3:11" ht="57.6" customHeight="1" x14ac:dyDescent="0.25">
      <c r="C24" s="13" t="s">
        <v>140</v>
      </c>
      <c r="D24" s="4"/>
      <c r="E24" s="4"/>
      <c r="F24" s="4"/>
      <c r="G24" s="20">
        <v>0</v>
      </c>
      <c r="H24" s="20">
        <v>0</v>
      </c>
      <c r="J24" s="55" t="str">
        <f>IFERROR(VLOOKUP($H$8,IUs!B:N,10,),"")</f>
        <v/>
      </c>
      <c r="K24" s="55" t="str">
        <f>IFERROR(VLOOKUP($H$8,IUs!$B:$Z,22,),"")</f>
        <v/>
      </c>
    </row>
    <row r="25" spans="3:11" ht="22.15" customHeight="1" x14ac:dyDescent="0.25">
      <c r="C25" s="12" t="s">
        <v>5</v>
      </c>
      <c r="D25" s="3"/>
      <c r="E25" s="3"/>
      <c r="F25" s="3"/>
      <c r="G25" s="18">
        <v>0</v>
      </c>
      <c r="H25" s="18">
        <v>0</v>
      </c>
      <c r="J25" s="55" t="str">
        <f>IFERROR(VLOOKUP($H$8,IUs!B:N,11,),"")</f>
        <v/>
      </c>
      <c r="K25" s="55" t="str">
        <f>IFERROR(VLOOKUP($H$8,IUs!$B:$Z,23,),"")</f>
        <v/>
      </c>
    </row>
    <row r="26" spans="3:11" ht="22.15" customHeight="1" x14ac:dyDescent="0.25">
      <c r="C26" s="12" t="s">
        <v>12</v>
      </c>
      <c r="D26" s="3"/>
      <c r="E26" s="3"/>
      <c r="F26" s="3"/>
      <c r="G26" s="18">
        <v>0</v>
      </c>
      <c r="H26" s="18">
        <v>0</v>
      </c>
      <c r="J26" s="55" t="str">
        <f>IFERROR(VLOOKUP($H$8,IUs!B:N,12,),"")</f>
        <v/>
      </c>
      <c r="K26" s="55" t="str">
        <f>IFERROR(VLOOKUP($H$8,IUs!$B:$Z,24,),"")</f>
        <v/>
      </c>
    </row>
    <row r="27" spans="3:11" ht="45" x14ac:dyDescent="0.25">
      <c r="C27" s="13" t="s">
        <v>141</v>
      </c>
      <c r="D27" s="4"/>
      <c r="E27" s="4"/>
      <c r="F27" s="4"/>
      <c r="G27" s="20">
        <v>0</v>
      </c>
      <c r="H27" s="20">
        <v>0</v>
      </c>
      <c r="J27" s="55" t="str">
        <f>IFERROR(VLOOKUP($H$8,IUs!B:N,13,),"")</f>
        <v/>
      </c>
      <c r="K27" s="55" t="str">
        <f>IFERROR(VLOOKUP($H$8,IUs!$B:$Z,25,),"")</f>
        <v/>
      </c>
    </row>
    <row r="28" spans="3:11" s="5" customFormat="1" ht="27" customHeight="1" thickBot="1" x14ac:dyDescent="0.3">
      <c r="C28" s="14" t="s">
        <v>0</v>
      </c>
      <c r="D28" s="15"/>
      <c r="E28" s="15"/>
      <c r="F28" s="15"/>
      <c r="G28" s="17">
        <f>SUM(G16:G27)</f>
        <v>0</v>
      </c>
      <c r="H28" s="17">
        <f>SUM(H16:H27)</f>
        <v>0</v>
      </c>
      <c r="J28" s="55">
        <f>SUM(J16:J27)</f>
        <v>0</v>
      </c>
      <c r="K28" s="55">
        <f>SUM(K16:K27)</f>
        <v>0</v>
      </c>
    </row>
    <row r="100" spans="3:4" x14ac:dyDescent="0.25">
      <c r="C100" s="5" t="s">
        <v>6</v>
      </c>
      <c r="D100" s="34" t="s">
        <v>62</v>
      </c>
    </row>
    <row r="101" spans="3:4" x14ac:dyDescent="0.25">
      <c r="C101" t="s">
        <v>7</v>
      </c>
      <c r="D101" s="33">
        <v>44377</v>
      </c>
    </row>
    <row r="102" spans="3:4" x14ac:dyDescent="0.25">
      <c r="C102" t="s">
        <v>8</v>
      </c>
      <c r="D102" s="33">
        <v>44742</v>
      </c>
    </row>
    <row r="103" spans="3:4" x14ac:dyDescent="0.25">
      <c r="C103" t="s">
        <v>9</v>
      </c>
      <c r="D103" s="33">
        <v>45107</v>
      </c>
    </row>
    <row r="104" spans="3:4" x14ac:dyDescent="0.25">
      <c r="C104" t="s">
        <v>10</v>
      </c>
      <c r="D104" s="33">
        <v>45473</v>
      </c>
    </row>
    <row r="105" spans="3:4" x14ac:dyDescent="0.25">
      <c r="C105" t="s">
        <v>11</v>
      </c>
      <c r="D105" s="33">
        <v>45838</v>
      </c>
    </row>
  </sheetData>
  <sheetProtection algorithmName="SHA-512" hashValue="cJS0hGuSwa0hFcEFNj9VvGD65YVMFOTm97EU35QzKOABdG3OYFPcf78XqoMqqHCU65jA6YD4NMtvl5k9pSFitw==" saltValue="qncZNbkt9trSdw5+Z+VKlQ==" spinCount="100000" sheet="1" selectLockedCells="1"/>
  <mergeCells count="2">
    <mergeCell ref="C3:H3"/>
    <mergeCell ref="C14:H14"/>
  </mergeCells>
  <dataValidations count="2">
    <dataValidation allowBlank="1" sqref="H8:H9" xr:uid="{A5D1176B-2DE4-47E0-93A9-C20C855896FD}"/>
    <dataValidation type="decimal" operator="greaterThanOrEqual" allowBlank="1" showInputMessage="1" showErrorMessage="1" error="Input Must Be a Numerical Dollar Value!" sqref="G16:H28" xr:uid="{FB6D927E-EEA8-4CD4-B6EE-3F10B117106B}">
      <formula1>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error="AUN Format is Not Valid!" xr:uid="{DC6C71BC-A37B-41FA-82B3-A0072BDDECC4}">
          <x14:formula1>
            <xm:f>IUs!$A$2:$A$32</xm:f>
          </x14:formula1>
          <xm:sqref>H7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F984C-D3BD-4433-B407-ABBAF3639ADF}">
  <dimension ref="A1:U28"/>
  <sheetViews>
    <sheetView zoomScale="110" zoomScaleNormal="110" workbookViewId="0">
      <selection activeCell="D31" sqref="D31"/>
    </sheetView>
  </sheetViews>
  <sheetFormatPr defaultColWidth="9.140625" defaultRowHeight="15" x14ac:dyDescent="0.25"/>
  <cols>
    <col min="1" max="1" width="17" bestFit="1" customWidth="1"/>
    <col min="2" max="2" width="20.28515625" style="38" bestFit="1" customWidth="1"/>
    <col min="3" max="5" width="21.5703125" style="27" bestFit="1" customWidth="1"/>
    <col min="6" max="6" width="17.42578125" style="27" bestFit="1" customWidth="1"/>
    <col min="7" max="7" width="9.7109375" style="27" bestFit="1" customWidth="1"/>
    <col min="8" max="8" width="18.42578125" bestFit="1" customWidth="1"/>
    <col min="9" max="9" width="13.42578125" bestFit="1" customWidth="1"/>
    <col min="10" max="10" width="19.140625" bestFit="1" customWidth="1"/>
    <col min="11" max="11" width="21.7109375" style="27" bestFit="1" customWidth="1"/>
    <col min="12" max="17" width="21.5703125" style="27" bestFit="1" customWidth="1"/>
    <col min="18" max="18" width="34.28515625" style="27" bestFit="1" customWidth="1"/>
    <col min="19" max="20" width="17.42578125" style="27" bestFit="1" customWidth="1"/>
    <col min="21" max="21" width="13" style="27" bestFit="1" customWidth="1"/>
    <col min="22" max="16384" width="9.140625" style="27"/>
  </cols>
  <sheetData>
    <row r="1" spans="1:21" x14ac:dyDescent="0.25">
      <c r="A1" s="5" t="s">
        <v>13</v>
      </c>
      <c r="B1" s="36" t="s">
        <v>14</v>
      </c>
      <c r="C1" s="29" t="s">
        <v>17</v>
      </c>
      <c r="D1" s="29" t="s">
        <v>18</v>
      </c>
      <c r="E1" s="29" t="s">
        <v>19</v>
      </c>
      <c r="F1" s="29" t="s">
        <v>16</v>
      </c>
      <c r="G1" s="39" t="s">
        <v>63</v>
      </c>
      <c r="H1" s="30" t="s">
        <v>36</v>
      </c>
      <c r="I1" s="30" t="s">
        <v>64</v>
      </c>
      <c r="J1" s="30" t="s">
        <v>27</v>
      </c>
      <c r="K1" s="29" t="s">
        <v>20</v>
      </c>
      <c r="L1" s="29" t="s">
        <v>21</v>
      </c>
      <c r="M1" s="29" t="s">
        <v>22</v>
      </c>
      <c r="N1" s="29" t="s">
        <v>23</v>
      </c>
      <c r="O1" s="29" t="s">
        <v>24</v>
      </c>
      <c r="P1" s="29" t="s">
        <v>25</v>
      </c>
      <c r="Q1" s="29" t="s">
        <v>26</v>
      </c>
      <c r="R1" s="29" t="s">
        <v>15</v>
      </c>
      <c r="S1" s="29" t="s">
        <v>66</v>
      </c>
      <c r="T1" s="29" t="s">
        <v>66</v>
      </c>
      <c r="U1" s="29" t="s">
        <v>65</v>
      </c>
    </row>
    <row r="2" spans="1:21" x14ac:dyDescent="0.25">
      <c r="A2" s="28" t="str">
        <f>'Non-Public Schools'!$H$8</f>
        <v/>
      </c>
      <c r="B2" s="37">
        <f>'Non-Public Schools'!$I$9</f>
        <v>45473</v>
      </c>
      <c r="C2" s="27" t="s">
        <v>28</v>
      </c>
      <c r="D2" s="27" t="s">
        <v>29</v>
      </c>
      <c r="E2" s="27" t="s">
        <v>30</v>
      </c>
      <c r="F2" s="27" t="s">
        <v>27</v>
      </c>
      <c r="J2" s="27" t="s">
        <v>133</v>
      </c>
      <c r="K2" s="27" t="s">
        <v>31</v>
      </c>
      <c r="U2" s="27">
        <f>'Non-Public Schools'!H10</f>
        <v>0</v>
      </c>
    </row>
    <row r="3" spans="1:21" x14ac:dyDescent="0.25">
      <c r="A3" s="28" t="str">
        <f>'Non-Public Schools'!$H$8</f>
        <v/>
      </c>
      <c r="B3" s="37">
        <f>'Non-Public Schools'!$I$9</f>
        <v>45473</v>
      </c>
      <c r="C3" s="27" t="s">
        <v>28</v>
      </c>
      <c r="D3" s="27" t="s">
        <v>29</v>
      </c>
      <c r="E3" s="27" t="s">
        <v>32</v>
      </c>
      <c r="F3" s="27" t="s">
        <v>27</v>
      </c>
      <c r="J3" s="27" t="s">
        <v>133</v>
      </c>
      <c r="K3" s="27" t="s">
        <v>33</v>
      </c>
      <c r="U3" s="27">
        <f>'Non-Public Schools'!H11</f>
        <v>0</v>
      </c>
    </row>
    <row r="4" spans="1:21" x14ac:dyDescent="0.25">
      <c r="A4" s="28" t="str">
        <f>'Non-Public Schools'!$H$8</f>
        <v/>
      </c>
      <c r="B4" s="37">
        <f>'Non-Public Schools'!$I$9</f>
        <v>45473</v>
      </c>
      <c r="C4" s="27" t="s">
        <v>28</v>
      </c>
      <c r="D4" s="27" t="s">
        <v>29</v>
      </c>
      <c r="E4" s="27" t="s">
        <v>34</v>
      </c>
      <c r="F4" s="27" t="s">
        <v>27</v>
      </c>
      <c r="J4" s="27" t="s">
        <v>133</v>
      </c>
      <c r="K4" s="27" t="s">
        <v>35</v>
      </c>
      <c r="U4" s="27">
        <f>'Non-Public Schools'!H12</f>
        <v>0</v>
      </c>
    </row>
    <row r="5" spans="1:21" x14ac:dyDescent="0.25">
      <c r="A5" s="28" t="str">
        <f>'Non-Public Schools'!$H$8</f>
        <v/>
      </c>
      <c r="B5" s="37">
        <f>'Non-Public Schools'!$I$9</f>
        <v>45473</v>
      </c>
      <c r="C5" s="27" t="s">
        <v>28</v>
      </c>
      <c r="D5" s="27" t="s">
        <v>37</v>
      </c>
      <c r="E5" s="27" t="s">
        <v>38</v>
      </c>
      <c r="F5" s="27" t="s">
        <v>36</v>
      </c>
      <c r="H5" s="48">
        <f>'Non-Public Schools'!G16</f>
        <v>0</v>
      </c>
      <c r="I5" s="32"/>
      <c r="K5" s="27" t="s">
        <v>39</v>
      </c>
      <c r="L5" s="27" t="s">
        <v>164</v>
      </c>
    </row>
    <row r="6" spans="1:21" x14ac:dyDescent="0.25">
      <c r="A6" s="28" t="str">
        <f>'Non-Public Schools'!$H$8</f>
        <v/>
      </c>
      <c r="B6" s="37">
        <f>'Non-Public Schools'!$I$9</f>
        <v>45473</v>
      </c>
      <c r="C6" s="27" t="s">
        <v>28</v>
      </c>
      <c r="D6" s="27" t="s">
        <v>37</v>
      </c>
      <c r="E6" s="27" t="s">
        <v>40</v>
      </c>
      <c r="F6" s="27" t="s">
        <v>36</v>
      </c>
      <c r="H6" s="48">
        <f>'Non-Public Schools'!G17</f>
        <v>0</v>
      </c>
      <c r="I6" s="32"/>
      <c r="K6" s="27" t="s">
        <v>41</v>
      </c>
      <c r="L6" s="27" t="s">
        <v>164</v>
      </c>
    </row>
    <row r="7" spans="1:21" x14ac:dyDescent="0.25">
      <c r="A7" s="28" t="str">
        <f>'Non-Public Schools'!$H$8</f>
        <v/>
      </c>
      <c r="B7" s="37">
        <f>'Non-Public Schools'!$I$9</f>
        <v>45473</v>
      </c>
      <c r="C7" s="27" t="s">
        <v>28</v>
      </c>
      <c r="D7" s="27" t="s">
        <v>37</v>
      </c>
      <c r="E7" s="27" t="s">
        <v>42</v>
      </c>
      <c r="F7" s="27" t="s">
        <v>36</v>
      </c>
      <c r="H7" s="48">
        <f>'Non-Public Schools'!G18</f>
        <v>0</v>
      </c>
      <c r="I7" s="32"/>
      <c r="K7" s="27" t="s">
        <v>43</v>
      </c>
      <c r="L7" s="27" t="s">
        <v>164</v>
      </c>
    </row>
    <row r="8" spans="1:21" x14ac:dyDescent="0.25">
      <c r="A8" s="28" t="str">
        <f>'Non-Public Schools'!$H$8</f>
        <v/>
      </c>
      <c r="B8" s="37">
        <f>'Non-Public Schools'!$I$9</f>
        <v>45473</v>
      </c>
      <c r="C8" s="27" t="s">
        <v>28</v>
      </c>
      <c r="D8" s="27" t="s">
        <v>37</v>
      </c>
      <c r="E8" s="27" t="s">
        <v>44</v>
      </c>
      <c r="F8" s="27" t="s">
        <v>36</v>
      </c>
      <c r="H8" s="48">
        <f>'Non-Public Schools'!G19</f>
        <v>0</v>
      </c>
      <c r="I8" s="32"/>
      <c r="K8" s="27" t="s">
        <v>45</v>
      </c>
      <c r="L8" s="27" t="s">
        <v>164</v>
      </c>
    </row>
    <row r="9" spans="1:21" x14ac:dyDescent="0.25">
      <c r="A9" s="28" t="str">
        <f>'Non-Public Schools'!$H$8</f>
        <v/>
      </c>
      <c r="B9" s="37">
        <f>'Non-Public Schools'!$I$9</f>
        <v>45473</v>
      </c>
      <c r="C9" s="27" t="s">
        <v>28</v>
      </c>
      <c r="D9" s="27" t="s">
        <v>37</v>
      </c>
      <c r="E9" s="27" t="s">
        <v>46</v>
      </c>
      <c r="F9" s="27" t="s">
        <v>36</v>
      </c>
      <c r="H9" s="48">
        <f>'Non-Public Schools'!G20</f>
        <v>0</v>
      </c>
      <c r="I9" s="32"/>
      <c r="K9" s="27" t="s">
        <v>47</v>
      </c>
      <c r="L9" s="27" t="s">
        <v>164</v>
      </c>
    </row>
    <row r="10" spans="1:21" x14ac:dyDescent="0.25">
      <c r="A10" s="28" t="str">
        <f>'Non-Public Schools'!$H$8</f>
        <v/>
      </c>
      <c r="B10" s="37">
        <f>'Non-Public Schools'!$I$9</f>
        <v>45473</v>
      </c>
      <c r="C10" s="27" t="s">
        <v>28</v>
      </c>
      <c r="D10" s="27" t="s">
        <v>37</v>
      </c>
      <c r="E10" s="27" t="s">
        <v>48</v>
      </c>
      <c r="F10" s="27" t="s">
        <v>36</v>
      </c>
      <c r="H10" s="48">
        <f>'Non-Public Schools'!G21</f>
        <v>0</v>
      </c>
      <c r="I10" s="32"/>
      <c r="K10" s="27" t="s">
        <v>49</v>
      </c>
      <c r="L10" s="27" t="s">
        <v>164</v>
      </c>
    </row>
    <row r="11" spans="1:21" x14ac:dyDescent="0.25">
      <c r="A11" s="28" t="str">
        <f>'Non-Public Schools'!$H$8</f>
        <v/>
      </c>
      <c r="B11" s="37">
        <f>'Non-Public Schools'!$I$9</f>
        <v>45473</v>
      </c>
      <c r="C11" s="27" t="s">
        <v>28</v>
      </c>
      <c r="D11" s="27" t="s">
        <v>37</v>
      </c>
      <c r="E11" s="27" t="s">
        <v>50</v>
      </c>
      <c r="F11" s="27" t="s">
        <v>36</v>
      </c>
      <c r="H11" s="48">
        <f>'Non-Public Schools'!G22</f>
        <v>0</v>
      </c>
      <c r="I11" s="32"/>
      <c r="K11" s="27" t="s">
        <v>51</v>
      </c>
      <c r="L11" s="27" t="s">
        <v>164</v>
      </c>
    </row>
    <row r="12" spans="1:21" x14ac:dyDescent="0.25">
      <c r="A12" s="28" t="str">
        <f>'Non-Public Schools'!$H$8</f>
        <v/>
      </c>
      <c r="B12" s="37">
        <f>'Non-Public Schools'!$I$9</f>
        <v>45473</v>
      </c>
      <c r="C12" s="27" t="s">
        <v>28</v>
      </c>
      <c r="D12" s="27" t="s">
        <v>37</v>
      </c>
      <c r="E12" s="27" t="s">
        <v>52</v>
      </c>
      <c r="F12" s="27" t="s">
        <v>36</v>
      </c>
      <c r="H12" s="48">
        <f>'Non-Public Schools'!G23</f>
        <v>0</v>
      </c>
      <c r="I12" s="32"/>
      <c r="K12" s="27" t="s">
        <v>53</v>
      </c>
      <c r="L12" s="27" t="s">
        <v>164</v>
      </c>
    </row>
    <row r="13" spans="1:21" x14ac:dyDescent="0.25">
      <c r="A13" s="28" t="str">
        <f>'Non-Public Schools'!$H$8</f>
        <v/>
      </c>
      <c r="B13" s="37">
        <f>'Non-Public Schools'!$I$9</f>
        <v>45473</v>
      </c>
      <c r="C13" s="27" t="s">
        <v>28</v>
      </c>
      <c r="D13" s="27" t="s">
        <v>37</v>
      </c>
      <c r="E13" s="27" t="s">
        <v>54</v>
      </c>
      <c r="F13" s="27" t="s">
        <v>36</v>
      </c>
      <c r="H13" s="48">
        <f>'Non-Public Schools'!G24</f>
        <v>0</v>
      </c>
      <c r="I13" s="32"/>
      <c r="K13" s="27" t="s">
        <v>55</v>
      </c>
      <c r="L13" s="27" t="s">
        <v>164</v>
      </c>
    </row>
    <row r="14" spans="1:21" x14ac:dyDescent="0.25">
      <c r="A14" s="28" t="str">
        <f>'Non-Public Schools'!$H$8</f>
        <v/>
      </c>
      <c r="B14" s="37">
        <f>'Non-Public Schools'!$I$9</f>
        <v>45473</v>
      </c>
      <c r="C14" s="27" t="s">
        <v>28</v>
      </c>
      <c r="D14" s="27" t="s">
        <v>37</v>
      </c>
      <c r="E14" s="27" t="s">
        <v>56</v>
      </c>
      <c r="F14" s="27" t="s">
        <v>36</v>
      </c>
      <c r="H14" s="48">
        <f>'Non-Public Schools'!G25</f>
        <v>0</v>
      </c>
      <c r="I14" s="32"/>
      <c r="K14" s="27" t="s">
        <v>57</v>
      </c>
      <c r="L14" s="27" t="s">
        <v>164</v>
      </c>
    </row>
    <row r="15" spans="1:21" x14ac:dyDescent="0.25">
      <c r="A15" s="28" t="str">
        <f>'Non-Public Schools'!$H$8</f>
        <v/>
      </c>
      <c r="B15" s="37">
        <f>'Non-Public Schools'!$I$9</f>
        <v>45473</v>
      </c>
      <c r="C15" s="27" t="s">
        <v>28</v>
      </c>
      <c r="D15" s="27" t="s">
        <v>37</v>
      </c>
      <c r="E15" s="27" t="s">
        <v>58</v>
      </c>
      <c r="F15" s="27" t="s">
        <v>36</v>
      </c>
      <c r="H15" s="48">
        <f>'Non-Public Schools'!G26</f>
        <v>0</v>
      </c>
      <c r="I15" s="32"/>
      <c r="K15" s="27" t="s">
        <v>59</v>
      </c>
      <c r="L15" s="27" t="s">
        <v>164</v>
      </c>
    </row>
    <row r="16" spans="1:21" x14ac:dyDescent="0.25">
      <c r="A16" s="28" t="str">
        <f>'Non-Public Schools'!$H$8</f>
        <v/>
      </c>
      <c r="B16" s="37">
        <f>'Non-Public Schools'!$I$9</f>
        <v>45473</v>
      </c>
      <c r="C16" s="27" t="s">
        <v>28</v>
      </c>
      <c r="D16" s="27" t="s">
        <v>37</v>
      </c>
      <c r="E16" s="27" t="s">
        <v>60</v>
      </c>
      <c r="F16" s="27" t="s">
        <v>36</v>
      </c>
      <c r="H16" s="48">
        <f>'Non-Public Schools'!G27</f>
        <v>0</v>
      </c>
      <c r="I16" s="32"/>
      <c r="K16" s="27" t="s">
        <v>61</v>
      </c>
      <c r="L16" s="27" t="s">
        <v>164</v>
      </c>
    </row>
    <row r="17" spans="1:12" x14ac:dyDescent="0.25">
      <c r="A17" s="28" t="str">
        <f>'Non-Public Schools'!$H$8</f>
        <v/>
      </c>
      <c r="B17" s="37">
        <f>'Non-Public Schools'!$I$9</f>
        <v>45473</v>
      </c>
      <c r="C17" s="27" t="s">
        <v>28</v>
      </c>
      <c r="D17" s="27" t="s">
        <v>37</v>
      </c>
      <c r="E17" s="27" t="s">
        <v>38</v>
      </c>
      <c r="F17" s="27" t="s">
        <v>36</v>
      </c>
      <c r="H17" s="48">
        <f>'Non-Public Schools'!H16</f>
        <v>0</v>
      </c>
      <c r="K17" s="27" t="s">
        <v>39</v>
      </c>
      <c r="L17" s="27" t="s">
        <v>165</v>
      </c>
    </row>
    <row r="18" spans="1:12" x14ac:dyDescent="0.25">
      <c r="A18" s="28" t="str">
        <f>'Non-Public Schools'!$H$8</f>
        <v/>
      </c>
      <c r="B18" s="37">
        <f>'Non-Public Schools'!$I$9</f>
        <v>45473</v>
      </c>
      <c r="C18" s="27" t="s">
        <v>28</v>
      </c>
      <c r="D18" s="27" t="s">
        <v>37</v>
      </c>
      <c r="E18" s="27" t="s">
        <v>40</v>
      </c>
      <c r="F18" s="27" t="s">
        <v>36</v>
      </c>
      <c r="H18" s="48">
        <f>'Non-Public Schools'!H17</f>
        <v>0</v>
      </c>
      <c r="K18" s="27" t="s">
        <v>41</v>
      </c>
      <c r="L18" s="27" t="s">
        <v>165</v>
      </c>
    </row>
    <row r="19" spans="1:12" x14ac:dyDescent="0.25">
      <c r="A19" s="28" t="str">
        <f>'Non-Public Schools'!$H$8</f>
        <v/>
      </c>
      <c r="B19" s="37">
        <f>'Non-Public Schools'!$I$9</f>
        <v>45473</v>
      </c>
      <c r="C19" s="27" t="s">
        <v>28</v>
      </c>
      <c r="D19" s="27" t="s">
        <v>37</v>
      </c>
      <c r="E19" s="27" t="s">
        <v>42</v>
      </c>
      <c r="F19" s="27" t="s">
        <v>36</v>
      </c>
      <c r="H19" s="48">
        <f>'Non-Public Schools'!H18</f>
        <v>0</v>
      </c>
      <c r="K19" s="27" t="s">
        <v>43</v>
      </c>
      <c r="L19" s="27" t="s">
        <v>165</v>
      </c>
    </row>
    <row r="20" spans="1:12" x14ac:dyDescent="0.25">
      <c r="A20" s="28" t="str">
        <f>'Non-Public Schools'!$H$8</f>
        <v/>
      </c>
      <c r="B20" s="37">
        <f>'Non-Public Schools'!$I$9</f>
        <v>45473</v>
      </c>
      <c r="C20" s="27" t="s">
        <v>28</v>
      </c>
      <c r="D20" s="27" t="s">
        <v>37</v>
      </c>
      <c r="E20" s="27" t="s">
        <v>44</v>
      </c>
      <c r="F20" s="27" t="s">
        <v>36</v>
      </c>
      <c r="H20" s="48">
        <f>'Non-Public Schools'!H19</f>
        <v>0</v>
      </c>
      <c r="K20" s="27" t="s">
        <v>45</v>
      </c>
      <c r="L20" s="27" t="s">
        <v>165</v>
      </c>
    </row>
    <row r="21" spans="1:12" x14ac:dyDescent="0.25">
      <c r="A21" s="28" t="str">
        <f>'Non-Public Schools'!$H$8</f>
        <v/>
      </c>
      <c r="B21" s="37">
        <f>'Non-Public Schools'!$I$9</f>
        <v>45473</v>
      </c>
      <c r="C21" s="27" t="s">
        <v>28</v>
      </c>
      <c r="D21" s="27" t="s">
        <v>37</v>
      </c>
      <c r="E21" s="27" t="s">
        <v>46</v>
      </c>
      <c r="F21" s="27" t="s">
        <v>36</v>
      </c>
      <c r="H21" s="48">
        <f>'Non-Public Schools'!H20</f>
        <v>0</v>
      </c>
      <c r="K21" s="27" t="s">
        <v>47</v>
      </c>
      <c r="L21" s="27" t="s">
        <v>165</v>
      </c>
    </row>
    <row r="22" spans="1:12" x14ac:dyDescent="0.25">
      <c r="A22" s="28" t="str">
        <f>'Non-Public Schools'!$H$8</f>
        <v/>
      </c>
      <c r="B22" s="37">
        <f>'Non-Public Schools'!$I$9</f>
        <v>45473</v>
      </c>
      <c r="C22" s="27" t="s">
        <v>28</v>
      </c>
      <c r="D22" s="27" t="s">
        <v>37</v>
      </c>
      <c r="E22" s="27" t="s">
        <v>48</v>
      </c>
      <c r="F22" s="27" t="s">
        <v>36</v>
      </c>
      <c r="H22" s="48">
        <f>'Non-Public Schools'!H21</f>
        <v>0</v>
      </c>
      <c r="K22" s="27" t="s">
        <v>49</v>
      </c>
      <c r="L22" s="27" t="s">
        <v>165</v>
      </c>
    </row>
    <row r="23" spans="1:12" x14ac:dyDescent="0.25">
      <c r="A23" s="28" t="str">
        <f>'Non-Public Schools'!$H$8</f>
        <v/>
      </c>
      <c r="B23" s="37">
        <f>'Non-Public Schools'!$I$9</f>
        <v>45473</v>
      </c>
      <c r="C23" s="27" t="s">
        <v>28</v>
      </c>
      <c r="D23" s="27" t="s">
        <v>37</v>
      </c>
      <c r="E23" s="27" t="s">
        <v>50</v>
      </c>
      <c r="F23" s="27" t="s">
        <v>36</v>
      </c>
      <c r="H23" s="48">
        <f>'Non-Public Schools'!H22</f>
        <v>0</v>
      </c>
      <c r="K23" s="27" t="s">
        <v>51</v>
      </c>
      <c r="L23" s="27" t="s">
        <v>165</v>
      </c>
    </row>
    <row r="24" spans="1:12" x14ac:dyDescent="0.25">
      <c r="A24" s="28" t="str">
        <f>'Non-Public Schools'!$H$8</f>
        <v/>
      </c>
      <c r="B24" s="37">
        <f>'Non-Public Schools'!$I$9</f>
        <v>45473</v>
      </c>
      <c r="C24" s="27" t="s">
        <v>28</v>
      </c>
      <c r="D24" s="27" t="s">
        <v>37</v>
      </c>
      <c r="E24" s="27" t="s">
        <v>52</v>
      </c>
      <c r="F24" s="27" t="s">
        <v>36</v>
      </c>
      <c r="H24" s="48">
        <f>'Non-Public Schools'!H23</f>
        <v>0</v>
      </c>
      <c r="K24" s="27" t="s">
        <v>53</v>
      </c>
      <c r="L24" s="27" t="s">
        <v>165</v>
      </c>
    </row>
    <row r="25" spans="1:12" x14ac:dyDescent="0.25">
      <c r="A25" s="28" t="str">
        <f>'Non-Public Schools'!$H$8</f>
        <v/>
      </c>
      <c r="B25" s="37">
        <f>'Non-Public Schools'!$I$9</f>
        <v>45473</v>
      </c>
      <c r="C25" s="27" t="s">
        <v>28</v>
      </c>
      <c r="D25" s="27" t="s">
        <v>37</v>
      </c>
      <c r="E25" s="27" t="s">
        <v>54</v>
      </c>
      <c r="F25" s="27" t="s">
        <v>36</v>
      </c>
      <c r="H25" s="48">
        <f>'Non-Public Schools'!H24</f>
        <v>0</v>
      </c>
      <c r="K25" s="27" t="s">
        <v>55</v>
      </c>
      <c r="L25" s="27" t="s">
        <v>165</v>
      </c>
    </row>
    <row r="26" spans="1:12" x14ac:dyDescent="0.25">
      <c r="A26" s="28" t="str">
        <f>'Non-Public Schools'!$H$8</f>
        <v/>
      </c>
      <c r="B26" s="37">
        <f>'Non-Public Schools'!$I$9</f>
        <v>45473</v>
      </c>
      <c r="C26" s="27" t="s">
        <v>28</v>
      </c>
      <c r="D26" s="27" t="s">
        <v>37</v>
      </c>
      <c r="E26" s="27" t="s">
        <v>56</v>
      </c>
      <c r="F26" s="27" t="s">
        <v>36</v>
      </c>
      <c r="H26" s="48">
        <f>'Non-Public Schools'!H25</f>
        <v>0</v>
      </c>
      <c r="K26" s="27" t="s">
        <v>57</v>
      </c>
      <c r="L26" s="27" t="s">
        <v>165</v>
      </c>
    </row>
    <row r="27" spans="1:12" x14ac:dyDescent="0.25">
      <c r="A27" s="28" t="str">
        <f>'Non-Public Schools'!$H$8</f>
        <v/>
      </c>
      <c r="B27" s="37">
        <f>'Non-Public Schools'!$I$9</f>
        <v>45473</v>
      </c>
      <c r="C27" s="27" t="s">
        <v>28</v>
      </c>
      <c r="D27" s="27" t="s">
        <v>37</v>
      </c>
      <c r="E27" s="27" t="s">
        <v>58</v>
      </c>
      <c r="F27" s="27" t="s">
        <v>36</v>
      </c>
      <c r="H27" s="48">
        <f>'Non-Public Schools'!H26</f>
        <v>0</v>
      </c>
      <c r="K27" s="27" t="s">
        <v>59</v>
      </c>
      <c r="L27" s="27" t="s">
        <v>165</v>
      </c>
    </row>
    <row r="28" spans="1:12" x14ac:dyDescent="0.25">
      <c r="A28" s="28" t="str">
        <f>'Non-Public Schools'!$H$8</f>
        <v/>
      </c>
      <c r="B28" s="37">
        <f>'Non-Public Schools'!$I$9</f>
        <v>45473</v>
      </c>
      <c r="C28" s="27" t="s">
        <v>28</v>
      </c>
      <c r="D28" s="27" t="s">
        <v>37</v>
      </c>
      <c r="E28" s="27" t="s">
        <v>60</v>
      </c>
      <c r="F28" s="27" t="s">
        <v>36</v>
      </c>
      <c r="H28" s="48">
        <f>'Non-Public Schools'!H27</f>
        <v>0</v>
      </c>
      <c r="K28" s="27" t="s">
        <v>61</v>
      </c>
      <c r="L28" s="27" t="s">
        <v>165</v>
      </c>
    </row>
  </sheetData>
  <sheetProtection algorithmName="SHA-512" hashValue="9ywO6es5TTAdYzJzJDWBkkQDnFb9AVBDGIfOTD1a2eTvFO5VkM0c2VuIzE076pvq03tULIAmnig5KUX129C5eA==" saltValue="JVymbZCbgVYasy55TJSwlQ==" spinCount="100000" sheet="1" objects="1" scenarios="1"/>
  <autoFilter ref="A1:U16" xr:uid="{AFAF984C-D3BD-4433-B407-ABBAF3639ADF}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F73B4-F353-4994-AABF-A93BC8F2437C}">
  <dimension ref="A1:Z32"/>
  <sheetViews>
    <sheetView workbookViewId="0">
      <selection activeCell="C1" sqref="C1"/>
    </sheetView>
  </sheetViews>
  <sheetFormatPr defaultColWidth="9.140625" defaultRowHeight="15" x14ac:dyDescent="0.25"/>
  <cols>
    <col min="1" max="1" width="34.5703125" style="40" customWidth="1"/>
    <col min="2" max="2" width="20" style="44" customWidth="1"/>
    <col min="3" max="14" width="9.140625" style="40"/>
    <col min="15" max="16" width="10" style="40" bestFit="1" customWidth="1"/>
    <col min="17" max="16384" width="9.140625" style="40"/>
  </cols>
  <sheetData>
    <row r="1" spans="1:26" x14ac:dyDescent="0.25">
      <c r="A1" s="42" t="s">
        <v>68</v>
      </c>
      <c r="B1" s="43" t="s">
        <v>67</v>
      </c>
      <c r="C1" s="27" t="s">
        <v>38</v>
      </c>
      <c r="D1" s="27" t="s">
        <v>40</v>
      </c>
      <c r="E1" s="27" t="s">
        <v>42</v>
      </c>
      <c r="F1" s="27" t="s">
        <v>44</v>
      </c>
      <c r="G1" s="27" t="s">
        <v>46</v>
      </c>
      <c r="H1" s="27" t="s">
        <v>48</v>
      </c>
      <c r="I1" s="27" t="s">
        <v>50</v>
      </c>
      <c r="J1" s="27" t="s">
        <v>52</v>
      </c>
      <c r="K1" s="27" t="s">
        <v>54</v>
      </c>
      <c r="L1" s="27" t="s">
        <v>56</v>
      </c>
      <c r="M1" s="27" t="s">
        <v>58</v>
      </c>
      <c r="N1" s="27" t="s">
        <v>60</v>
      </c>
      <c r="O1" s="27" t="s">
        <v>38</v>
      </c>
      <c r="P1" s="27" t="s">
        <v>40</v>
      </c>
      <c r="Q1" s="27" t="s">
        <v>42</v>
      </c>
      <c r="R1" s="27" t="s">
        <v>44</v>
      </c>
      <c r="S1" s="27" t="s">
        <v>46</v>
      </c>
      <c r="T1" s="27" t="s">
        <v>48</v>
      </c>
      <c r="U1" s="27" t="s">
        <v>50</v>
      </c>
      <c r="V1" s="27" t="s">
        <v>52</v>
      </c>
      <c r="W1" s="27" t="s">
        <v>54</v>
      </c>
      <c r="X1" s="27" t="s">
        <v>56</v>
      </c>
      <c r="Y1" s="27" t="s">
        <v>58</v>
      </c>
      <c r="Z1" s="27" t="s">
        <v>60</v>
      </c>
    </row>
    <row r="2" spans="1:26" x14ac:dyDescent="0.25">
      <c r="A2" s="45" t="s">
        <v>131</v>
      </c>
      <c r="B2" s="46"/>
      <c r="C2" s="40" t="s">
        <v>164</v>
      </c>
      <c r="D2" s="40" t="s">
        <v>164</v>
      </c>
      <c r="E2" s="40" t="s">
        <v>164</v>
      </c>
      <c r="F2" s="40" t="s">
        <v>164</v>
      </c>
      <c r="G2" s="40" t="s">
        <v>164</v>
      </c>
      <c r="H2" s="40" t="s">
        <v>164</v>
      </c>
      <c r="I2" s="40" t="s">
        <v>164</v>
      </c>
      <c r="J2" s="40" t="s">
        <v>164</v>
      </c>
      <c r="K2" s="40" t="s">
        <v>164</v>
      </c>
      <c r="L2" s="40" t="s">
        <v>164</v>
      </c>
      <c r="M2" s="40" t="s">
        <v>164</v>
      </c>
      <c r="N2" s="40" t="s">
        <v>164</v>
      </c>
      <c r="O2" s="40" t="s">
        <v>165</v>
      </c>
      <c r="P2" s="40" t="s">
        <v>165</v>
      </c>
      <c r="Q2" s="40" t="s">
        <v>165</v>
      </c>
      <c r="R2" s="40" t="s">
        <v>165</v>
      </c>
      <c r="S2" s="40" t="s">
        <v>165</v>
      </c>
      <c r="T2" s="40" t="s">
        <v>165</v>
      </c>
      <c r="U2" s="40" t="s">
        <v>165</v>
      </c>
      <c r="V2" s="40" t="s">
        <v>165</v>
      </c>
      <c r="W2" s="40" t="s">
        <v>165</v>
      </c>
      <c r="X2" s="40" t="s">
        <v>165</v>
      </c>
      <c r="Y2" s="40" t="s">
        <v>165</v>
      </c>
      <c r="Z2" s="40" t="s">
        <v>165</v>
      </c>
    </row>
    <row r="3" spans="1:26" x14ac:dyDescent="0.25">
      <c r="A3" s="41" t="s">
        <v>70</v>
      </c>
      <c r="B3" s="44" t="s">
        <v>69</v>
      </c>
      <c r="C3">
        <v>38102.67</v>
      </c>
      <c r="D3">
        <v>19540.82</v>
      </c>
      <c r="E3">
        <v>115962.39</v>
      </c>
      <c r="F3">
        <v>2350</v>
      </c>
      <c r="G3">
        <v>3837.76</v>
      </c>
      <c r="H3">
        <v>358883.92</v>
      </c>
      <c r="I3">
        <v>2750</v>
      </c>
      <c r="J3">
        <v>807282.6</v>
      </c>
      <c r="K3">
        <v>214737.17</v>
      </c>
      <c r="L3">
        <v>0</v>
      </c>
      <c r="M3">
        <v>0</v>
      </c>
      <c r="N3">
        <v>230839.67</v>
      </c>
      <c r="O3" s="40">
        <v>1020.97</v>
      </c>
      <c r="P3" s="40">
        <v>52</v>
      </c>
      <c r="Q3" s="40">
        <v>0</v>
      </c>
      <c r="R3" s="40">
        <v>0</v>
      </c>
      <c r="S3" s="40">
        <v>11638.86</v>
      </c>
      <c r="T3" s="40">
        <v>37656.99</v>
      </c>
      <c r="U3" s="40">
        <v>0</v>
      </c>
      <c r="V3" s="40">
        <v>102722.72</v>
      </c>
      <c r="W3" s="40">
        <v>56666.51</v>
      </c>
      <c r="X3" s="40">
        <v>0</v>
      </c>
      <c r="Y3" s="40">
        <v>0</v>
      </c>
      <c r="Z3" s="40">
        <v>108383.92</v>
      </c>
    </row>
    <row r="4" spans="1:26" x14ac:dyDescent="0.25">
      <c r="A4" s="41" t="s">
        <v>72</v>
      </c>
      <c r="B4" s="44" t="s">
        <v>71</v>
      </c>
      <c r="C4">
        <v>41390.449999999997</v>
      </c>
      <c r="D4">
        <v>30382.33</v>
      </c>
      <c r="E4">
        <v>25054.23</v>
      </c>
      <c r="F4">
        <v>0</v>
      </c>
      <c r="G4">
        <v>35144.379999999997</v>
      </c>
      <c r="H4">
        <v>321765.87</v>
      </c>
      <c r="I4">
        <v>23969.66</v>
      </c>
      <c r="J4">
        <v>1145919.0900000001</v>
      </c>
      <c r="K4">
        <v>0</v>
      </c>
      <c r="L4">
        <v>416517.01</v>
      </c>
      <c r="M4">
        <v>1150</v>
      </c>
      <c r="N4">
        <v>0</v>
      </c>
      <c r="O4" s="40">
        <v>29612.080000000002</v>
      </c>
      <c r="P4" s="40">
        <v>0</v>
      </c>
      <c r="Q4" s="40">
        <v>0</v>
      </c>
      <c r="R4" s="40">
        <v>0</v>
      </c>
      <c r="S4" s="40">
        <v>0</v>
      </c>
      <c r="T4" s="40">
        <v>40448.550000000003</v>
      </c>
      <c r="U4" s="40">
        <v>0</v>
      </c>
      <c r="V4" s="40">
        <v>0</v>
      </c>
      <c r="W4" s="40">
        <v>0</v>
      </c>
      <c r="X4" s="40">
        <v>0</v>
      </c>
      <c r="Y4" s="40">
        <v>0</v>
      </c>
      <c r="Z4" s="40">
        <v>0</v>
      </c>
    </row>
    <row r="5" spans="1:26" x14ac:dyDescent="0.25">
      <c r="A5" s="41" t="s">
        <v>74</v>
      </c>
      <c r="B5" s="44" t="s">
        <v>73</v>
      </c>
      <c r="C5">
        <v>164305.07999999999</v>
      </c>
      <c r="D5">
        <v>27955.85</v>
      </c>
      <c r="E5">
        <v>727904.18</v>
      </c>
      <c r="F5">
        <v>500</v>
      </c>
      <c r="G5">
        <v>201464.73</v>
      </c>
      <c r="H5">
        <v>508231.84</v>
      </c>
      <c r="I5">
        <v>135213.79</v>
      </c>
      <c r="J5">
        <v>3101703.36</v>
      </c>
      <c r="K5">
        <v>24495.14</v>
      </c>
      <c r="L5">
        <v>166290.6</v>
      </c>
      <c r="M5">
        <v>174049.42</v>
      </c>
      <c r="N5">
        <v>810757.99</v>
      </c>
      <c r="O5" s="40">
        <v>31021.87</v>
      </c>
      <c r="P5" s="40">
        <v>667.85</v>
      </c>
      <c r="Q5" s="40">
        <v>209447.19</v>
      </c>
      <c r="R5" s="40">
        <v>0</v>
      </c>
      <c r="S5" s="40">
        <v>4112.87</v>
      </c>
      <c r="T5" s="40">
        <v>442507.39</v>
      </c>
      <c r="U5" s="40">
        <v>0</v>
      </c>
      <c r="V5" s="40">
        <v>648220.04</v>
      </c>
      <c r="W5" s="40">
        <v>50207.37</v>
      </c>
      <c r="X5" s="40">
        <v>11600</v>
      </c>
      <c r="Y5" s="40">
        <v>0</v>
      </c>
      <c r="Z5" s="40">
        <v>557196.67000000004</v>
      </c>
    </row>
    <row r="6" spans="1:26" x14ac:dyDescent="0.25">
      <c r="A6" s="41" t="s">
        <v>76</v>
      </c>
      <c r="B6" s="44" t="s">
        <v>75</v>
      </c>
      <c r="C6">
        <v>36714.53</v>
      </c>
      <c r="D6">
        <v>19821.259999999998</v>
      </c>
      <c r="E6">
        <v>13111.62</v>
      </c>
      <c r="F6">
        <v>0</v>
      </c>
      <c r="G6">
        <v>6433.35</v>
      </c>
      <c r="H6">
        <v>347255.92</v>
      </c>
      <c r="I6">
        <v>0</v>
      </c>
      <c r="J6">
        <v>1111186.7</v>
      </c>
      <c r="K6">
        <v>4400</v>
      </c>
      <c r="L6">
        <v>0</v>
      </c>
      <c r="M6">
        <v>461144.7</v>
      </c>
      <c r="N6">
        <v>8463.26</v>
      </c>
      <c r="O6" s="40">
        <v>12213.69</v>
      </c>
      <c r="P6" s="40">
        <v>0</v>
      </c>
      <c r="Q6" s="40">
        <v>9901.27</v>
      </c>
      <c r="R6" s="40">
        <v>0</v>
      </c>
      <c r="S6" s="40">
        <v>0</v>
      </c>
      <c r="T6" s="40">
        <v>117778.56</v>
      </c>
      <c r="U6" s="40">
        <v>0</v>
      </c>
      <c r="V6" s="40">
        <v>94766.43</v>
      </c>
      <c r="W6" s="40">
        <v>8111.68</v>
      </c>
      <c r="X6" s="40">
        <v>0</v>
      </c>
      <c r="Y6" s="40">
        <v>244040</v>
      </c>
      <c r="Z6" s="40">
        <v>110778.18</v>
      </c>
    </row>
    <row r="7" spans="1:26" x14ac:dyDescent="0.25">
      <c r="A7" s="41" t="s">
        <v>78</v>
      </c>
      <c r="B7" s="44" t="s">
        <v>77</v>
      </c>
      <c r="C7">
        <v>80564.240000000005</v>
      </c>
      <c r="D7">
        <v>2628.97</v>
      </c>
      <c r="E7">
        <v>67633.34</v>
      </c>
      <c r="F7">
        <v>0</v>
      </c>
      <c r="G7">
        <v>142769.82999999999</v>
      </c>
      <c r="H7">
        <v>81835.73</v>
      </c>
      <c r="I7">
        <v>0</v>
      </c>
      <c r="J7">
        <v>452226.71</v>
      </c>
      <c r="K7">
        <v>0</v>
      </c>
      <c r="L7">
        <v>0</v>
      </c>
      <c r="M7">
        <v>5981.8</v>
      </c>
      <c r="N7">
        <v>106995.66</v>
      </c>
      <c r="O7" s="40">
        <v>21525.88</v>
      </c>
      <c r="P7" s="40">
        <v>0</v>
      </c>
      <c r="Q7" s="40">
        <v>18853.419999999998</v>
      </c>
      <c r="R7" s="40">
        <v>0</v>
      </c>
      <c r="S7" s="40">
        <v>0</v>
      </c>
      <c r="T7" s="40">
        <v>269687.06</v>
      </c>
      <c r="U7" s="40">
        <v>0</v>
      </c>
      <c r="V7" s="40">
        <v>1353193.03</v>
      </c>
      <c r="W7" s="40">
        <v>0</v>
      </c>
      <c r="X7" s="40">
        <v>0</v>
      </c>
      <c r="Y7" s="40">
        <v>0</v>
      </c>
      <c r="Z7" s="40">
        <v>48131.76</v>
      </c>
    </row>
    <row r="8" spans="1:26" x14ac:dyDescent="0.25">
      <c r="A8" s="41" t="s">
        <v>80</v>
      </c>
      <c r="B8" s="44" t="s">
        <v>79</v>
      </c>
      <c r="C8">
        <v>6911.4</v>
      </c>
      <c r="D8">
        <v>0</v>
      </c>
      <c r="E8">
        <v>35716.699999999997</v>
      </c>
      <c r="F8">
        <v>0</v>
      </c>
      <c r="G8">
        <v>0</v>
      </c>
      <c r="H8">
        <v>89468.42</v>
      </c>
      <c r="I8">
        <v>0</v>
      </c>
      <c r="J8">
        <v>270189.77</v>
      </c>
      <c r="K8">
        <v>0</v>
      </c>
      <c r="L8">
        <v>0</v>
      </c>
      <c r="M8">
        <v>0</v>
      </c>
      <c r="N8">
        <v>0</v>
      </c>
      <c r="O8" s="40">
        <v>23315.06</v>
      </c>
      <c r="P8" s="40">
        <v>0</v>
      </c>
      <c r="Q8" s="40">
        <v>89548.72</v>
      </c>
      <c r="R8" s="40">
        <v>0</v>
      </c>
      <c r="S8" s="40">
        <v>0</v>
      </c>
      <c r="T8" s="40">
        <v>298135.42</v>
      </c>
      <c r="U8" s="40">
        <v>0</v>
      </c>
      <c r="V8" s="40">
        <v>441670.18</v>
      </c>
      <c r="W8" s="40">
        <v>0</v>
      </c>
      <c r="X8" s="40">
        <v>0</v>
      </c>
      <c r="Y8" s="40">
        <v>0</v>
      </c>
      <c r="Z8" s="40">
        <v>198835.46</v>
      </c>
    </row>
    <row r="9" spans="1:26" x14ac:dyDescent="0.25">
      <c r="A9" s="41" t="s">
        <v>82</v>
      </c>
      <c r="B9" s="44" t="s">
        <v>81</v>
      </c>
      <c r="C9">
        <v>24159.11</v>
      </c>
      <c r="D9">
        <v>6666.93</v>
      </c>
      <c r="E9">
        <v>71.989999999999995</v>
      </c>
      <c r="F9">
        <v>0</v>
      </c>
      <c r="G9">
        <v>4242.45</v>
      </c>
      <c r="H9">
        <v>1546.99</v>
      </c>
      <c r="I9">
        <v>0</v>
      </c>
      <c r="J9">
        <v>891848.39</v>
      </c>
      <c r="K9">
        <v>0</v>
      </c>
      <c r="L9">
        <v>100268</v>
      </c>
      <c r="M9">
        <v>0</v>
      </c>
      <c r="N9">
        <v>333212.92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40">
        <v>0</v>
      </c>
      <c r="V9" s="40">
        <v>0</v>
      </c>
      <c r="W9" s="40">
        <v>0</v>
      </c>
      <c r="X9" s="40">
        <v>0</v>
      </c>
      <c r="Y9" s="40">
        <v>0</v>
      </c>
      <c r="Z9" s="40">
        <v>0</v>
      </c>
    </row>
    <row r="10" spans="1:26" x14ac:dyDescent="0.25">
      <c r="A10" s="41" t="s">
        <v>84</v>
      </c>
      <c r="B10" s="44" t="s">
        <v>83</v>
      </c>
      <c r="C10">
        <v>94600.21</v>
      </c>
      <c r="D10">
        <v>8005.27</v>
      </c>
      <c r="E10">
        <v>107153.12</v>
      </c>
      <c r="F10">
        <v>5062.37</v>
      </c>
      <c r="G10">
        <v>57625.29</v>
      </c>
      <c r="H10">
        <v>268314.53000000003</v>
      </c>
      <c r="I10">
        <v>0</v>
      </c>
      <c r="J10">
        <v>1041200.51</v>
      </c>
      <c r="K10">
        <v>162789.71</v>
      </c>
      <c r="L10">
        <v>6000</v>
      </c>
      <c r="M10">
        <v>148950.26</v>
      </c>
      <c r="N10">
        <v>123688.94</v>
      </c>
      <c r="O10" s="40">
        <v>64850.76</v>
      </c>
      <c r="P10" s="40">
        <v>2598.9</v>
      </c>
      <c r="Q10" s="40">
        <v>61699.8</v>
      </c>
      <c r="R10" s="40">
        <v>0</v>
      </c>
      <c r="S10" s="40">
        <v>25460.99</v>
      </c>
      <c r="T10" s="40">
        <v>431672.12</v>
      </c>
      <c r="U10" s="40">
        <v>0</v>
      </c>
      <c r="V10" s="40">
        <v>529872.55000000005</v>
      </c>
      <c r="W10" s="40">
        <v>32903.39</v>
      </c>
      <c r="X10" s="40">
        <v>55750</v>
      </c>
      <c r="Y10" s="40">
        <v>0</v>
      </c>
      <c r="Z10" s="40">
        <v>62106.94</v>
      </c>
    </row>
    <row r="11" spans="1:26" x14ac:dyDescent="0.25">
      <c r="A11" s="41" t="s">
        <v>86</v>
      </c>
      <c r="B11" s="44" t="s">
        <v>85</v>
      </c>
      <c r="C11">
        <v>63509.77</v>
      </c>
      <c r="D11">
        <v>0</v>
      </c>
      <c r="E11">
        <v>13077.14</v>
      </c>
      <c r="F11">
        <v>0</v>
      </c>
      <c r="G11">
        <v>205332.85</v>
      </c>
      <c r="H11">
        <v>109853.2</v>
      </c>
      <c r="I11">
        <v>0</v>
      </c>
      <c r="J11">
        <v>354978.68</v>
      </c>
      <c r="K11">
        <v>5011.6400000000003</v>
      </c>
      <c r="L11">
        <v>2500</v>
      </c>
      <c r="M11">
        <v>0</v>
      </c>
      <c r="N11">
        <v>161154.69</v>
      </c>
      <c r="O11" s="40">
        <v>64224.61</v>
      </c>
      <c r="P11" s="40">
        <v>0</v>
      </c>
      <c r="Q11" s="40">
        <v>0</v>
      </c>
      <c r="R11" s="40">
        <v>0</v>
      </c>
      <c r="S11" s="40">
        <v>71728.759999999995</v>
      </c>
      <c r="T11" s="40">
        <v>41204.46</v>
      </c>
      <c r="U11" s="40">
        <v>0</v>
      </c>
      <c r="V11" s="40">
        <v>125060.56</v>
      </c>
      <c r="W11" s="40">
        <v>0</v>
      </c>
      <c r="X11" s="40">
        <v>0</v>
      </c>
      <c r="Y11" s="40">
        <v>0</v>
      </c>
      <c r="Z11" s="40">
        <v>111815.4</v>
      </c>
    </row>
    <row r="12" spans="1:26" x14ac:dyDescent="0.25">
      <c r="A12" s="41" t="s">
        <v>88</v>
      </c>
      <c r="B12" s="44" t="s">
        <v>87</v>
      </c>
      <c r="C12">
        <v>385543.48</v>
      </c>
      <c r="D12">
        <v>7581.46</v>
      </c>
      <c r="E12">
        <v>108022.87</v>
      </c>
      <c r="F12">
        <v>61142.31</v>
      </c>
      <c r="G12">
        <v>23093.02</v>
      </c>
      <c r="H12">
        <v>507859.7</v>
      </c>
      <c r="I12">
        <v>14161.72</v>
      </c>
      <c r="J12">
        <v>1877959.03</v>
      </c>
      <c r="K12">
        <v>15434.33</v>
      </c>
      <c r="L12">
        <v>0</v>
      </c>
      <c r="M12">
        <v>0</v>
      </c>
      <c r="N12">
        <v>0</v>
      </c>
      <c r="O12" s="40">
        <v>19793.5</v>
      </c>
      <c r="P12" s="40">
        <v>1175.8499999999999</v>
      </c>
      <c r="Q12" s="40">
        <v>25771.040000000001</v>
      </c>
      <c r="R12" s="40">
        <v>0</v>
      </c>
      <c r="S12" s="40">
        <v>109334.1</v>
      </c>
      <c r="T12" s="40">
        <v>56737.68</v>
      </c>
      <c r="U12" s="40">
        <v>0</v>
      </c>
      <c r="V12" s="40">
        <v>71707.7</v>
      </c>
      <c r="W12" s="40">
        <v>73195.27</v>
      </c>
      <c r="X12" s="40">
        <v>100084.64</v>
      </c>
      <c r="Y12" s="40">
        <v>909.85</v>
      </c>
      <c r="Z12" s="40">
        <v>99205.35</v>
      </c>
    </row>
    <row r="13" spans="1:26" x14ac:dyDescent="0.25">
      <c r="A13" s="41" t="s">
        <v>90</v>
      </c>
      <c r="B13" s="44" t="s">
        <v>89</v>
      </c>
      <c r="C13">
        <v>26772.04</v>
      </c>
      <c r="D13">
        <v>79.52</v>
      </c>
      <c r="E13">
        <v>38377.629999999997</v>
      </c>
      <c r="F13">
        <v>0</v>
      </c>
      <c r="G13">
        <v>32319.29</v>
      </c>
      <c r="H13">
        <v>135042.45000000001</v>
      </c>
      <c r="I13">
        <v>0</v>
      </c>
      <c r="J13">
        <v>207975.51</v>
      </c>
      <c r="K13">
        <v>35523.589999999997</v>
      </c>
      <c r="L13">
        <v>0</v>
      </c>
      <c r="M13">
        <v>0</v>
      </c>
      <c r="N13">
        <v>38401.51</v>
      </c>
      <c r="O13" s="40">
        <v>37431.43</v>
      </c>
      <c r="P13" s="40">
        <v>974.68</v>
      </c>
      <c r="Q13" s="40">
        <v>75466.679999999993</v>
      </c>
      <c r="R13" s="40">
        <v>1542.83</v>
      </c>
      <c r="S13" s="40">
        <v>0</v>
      </c>
      <c r="T13" s="40">
        <v>265634.53999999998</v>
      </c>
      <c r="U13" s="40">
        <v>0</v>
      </c>
      <c r="V13" s="40">
        <v>79311.42</v>
      </c>
      <c r="W13" s="40">
        <v>0</v>
      </c>
      <c r="X13" s="40">
        <v>0</v>
      </c>
      <c r="Y13" s="40">
        <v>0</v>
      </c>
      <c r="Z13" s="40">
        <v>35560.050000000003</v>
      </c>
    </row>
    <row r="14" spans="1:26" x14ac:dyDescent="0.25">
      <c r="A14" s="41" t="s">
        <v>92</v>
      </c>
      <c r="B14" s="44" t="s">
        <v>91</v>
      </c>
      <c r="C14">
        <v>135442.57999999999</v>
      </c>
      <c r="D14">
        <v>19307.77</v>
      </c>
      <c r="E14">
        <v>53910.77</v>
      </c>
      <c r="F14">
        <v>20.3</v>
      </c>
      <c r="G14">
        <v>50523.28</v>
      </c>
      <c r="H14">
        <v>848919.3</v>
      </c>
      <c r="I14">
        <v>0</v>
      </c>
      <c r="J14">
        <v>2440270.5</v>
      </c>
      <c r="K14">
        <v>122991.46</v>
      </c>
      <c r="L14">
        <v>172639.28</v>
      </c>
      <c r="M14">
        <v>62590.52</v>
      </c>
      <c r="N14">
        <v>437899.89</v>
      </c>
      <c r="O14" s="40">
        <v>21145.47</v>
      </c>
      <c r="P14" s="40">
        <v>0</v>
      </c>
      <c r="Q14" s="40">
        <v>43743.79</v>
      </c>
      <c r="R14" s="40">
        <v>80.63</v>
      </c>
      <c r="S14" s="40">
        <v>3780.66</v>
      </c>
      <c r="T14" s="40">
        <v>140686.56</v>
      </c>
      <c r="U14" s="40">
        <v>0</v>
      </c>
      <c r="V14" s="40">
        <v>101005.36</v>
      </c>
      <c r="W14" s="40">
        <v>132721.72</v>
      </c>
      <c r="X14" s="40">
        <v>342344</v>
      </c>
      <c r="Y14" s="40">
        <v>80000</v>
      </c>
      <c r="Z14" s="40">
        <v>164680</v>
      </c>
    </row>
    <row r="15" spans="1:26" x14ac:dyDescent="0.25">
      <c r="A15" s="41" t="s">
        <v>94</v>
      </c>
      <c r="B15" s="44" t="s">
        <v>93</v>
      </c>
      <c r="C15">
        <v>97446.02</v>
      </c>
      <c r="D15">
        <v>14975.71</v>
      </c>
      <c r="E15">
        <v>246601.68</v>
      </c>
      <c r="F15">
        <v>0</v>
      </c>
      <c r="G15">
        <v>23218.41</v>
      </c>
      <c r="H15">
        <v>738438.43</v>
      </c>
      <c r="I15">
        <v>0</v>
      </c>
      <c r="J15">
        <v>1827393.93</v>
      </c>
      <c r="K15">
        <v>34271.050000000003</v>
      </c>
      <c r="L15">
        <v>0</v>
      </c>
      <c r="M15">
        <v>4589.49</v>
      </c>
      <c r="N15">
        <v>603389.82999999996</v>
      </c>
      <c r="O15" s="40">
        <v>9783.61</v>
      </c>
      <c r="P15" s="40">
        <v>0</v>
      </c>
      <c r="Q15" s="40">
        <v>154076.68</v>
      </c>
      <c r="R15" s="40">
        <v>0</v>
      </c>
      <c r="S15" s="40">
        <v>29734.639999999999</v>
      </c>
      <c r="T15" s="40">
        <v>5547.27</v>
      </c>
      <c r="U15" s="40">
        <v>0</v>
      </c>
      <c r="V15" s="40">
        <v>529697.39</v>
      </c>
      <c r="W15" s="40">
        <v>0</v>
      </c>
      <c r="X15" s="40">
        <v>0</v>
      </c>
      <c r="Y15" s="40">
        <v>0</v>
      </c>
      <c r="Z15" s="40">
        <v>626646.12</v>
      </c>
    </row>
    <row r="16" spans="1:26" x14ac:dyDescent="0.25">
      <c r="A16" s="41" t="s">
        <v>96</v>
      </c>
      <c r="B16" s="44" t="s">
        <v>95</v>
      </c>
      <c r="C16">
        <v>28365.1</v>
      </c>
      <c r="D16">
        <v>37703.040000000001</v>
      </c>
      <c r="E16">
        <v>40490</v>
      </c>
      <c r="F16">
        <v>128044.76</v>
      </c>
      <c r="G16">
        <v>12506.05</v>
      </c>
      <c r="H16">
        <v>328450.37</v>
      </c>
      <c r="I16">
        <v>0</v>
      </c>
      <c r="J16">
        <v>1408986.54</v>
      </c>
      <c r="K16">
        <v>6515</v>
      </c>
      <c r="L16">
        <v>8980</v>
      </c>
      <c r="M16">
        <v>62853.26</v>
      </c>
      <c r="N16">
        <v>542113.72</v>
      </c>
      <c r="O16" s="40">
        <v>6708.8</v>
      </c>
      <c r="P16" s="40">
        <v>0</v>
      </c>
      <c r="Q16" s="40">
        <v>0</v>
      </c>
      <c r="R16" s="40">
        <v>47237.9</v>
      </c>
      <c r="S16" s="40">
        <v>0</v>
      </c>
      <c r="T16" s="40">
        <v>72464.03</v>
      </c>
      <c r="U16" s="40">
        <v>0</v>
      </c>
      <c r="V16" s="40">
        <v>226705.62</v>
      </c>
      <c r="W16" s="40">
        <v>0</v>
      </c>
      <c r="X16" s="40">
        <v>0</v>
      </c>
      <c r="Y16" s="40">
        <v>2434.5500000000002</v>
      </c>
      <c r="Z16" s="40">
        <v>352093.19</v>
      </c>
    </row>
    <row r="17" spans="1:26" x14ac:dyDescent="0.25">
      <c r="A17" s="41" t="s">
        <v>98</v>
      </c>
      <c r="B17" s="44" t="s">
        <v>97</v>
      </c>
      <c r="C17">
        <v>157972.79</v>
      </c>
      <c r="D17">
        <v>42008.18</v>
      </c>
      <c r="E17">
        <v>13778.38</v>
      </c>
      <c r="F17">
        <v>0</v>
      </c>
      <c r="G17">
        <v>85078.27</v>
      </c>
      <c r="H17">
        <v>101833.87</v>
      </c>
      <c r="I17">
        <v>427.99</v>
      </c>
      <c r="J17">
        <v>1410005.23</v>
      </c>
      <c r="K17">
        <v>19095.02</v>
      </c>
      <c r="L17">
        <v>175736</v>
      </c>
      <c r="M17">
        <v>0</v>
      </c>
      <c r="N17">
        <v>647742.32999999996</v>
      </c>
      <c r="O17" s="40">
        <v>4593.49</v>
      </c>
      <c r="P17" s="40">
        <v>0</v>
      </c>
      <c r="Q17" s="40">
        <v>268973</v>
      </c>
      <c r="R17" s="40">
        <v>0</v>
      </c>
      <c r="S17" s="40">
        <v>5699.4</v>
      </c>
      <c r="T17" s="40">
        <v>34923.279999999999</v>
      </c>
      <c r="U17" s="40">
        <v>0</v>
      </c>
      <c r="V17" s="40">
        <v>1426413.49</v>
      </c>
      <c r="W17" s="40">
        <v>39328.239999999998</v>
      </c>
      <c r="X17" s="40">
        <v>0</v>
      </c>
      <c r="Y17" s="40">
        <v>0</v>
      </c>
      <c r="Z17" s="40">
        <v>758317.61</v>
      </c>
    </row>
    <row r="18" spans="1:26" x14ac:dyDescent="0.25">
      <c r="A18" s="41" t="s">
        <v>100</v>
      </c>
      <c r="B18" s="44" t="s">
        <v>99</v>
      </c>
      <c r="C18">
        <v>26986.32</v>
      </c>
      <c r="D18">
        <v>12184.79</v>
      </c>
      <c r="E18">
        <v>60385.99</v>
      </c>
      <c r="F18">
        <v>0</v>
      </c>
      <c r="G18">
        <v>36704.28</v>
      </c>
      <c r="H18">
        <v>204261.62</v>
      </c>
      <c r="I18">
        <v>0</v>
      </c>
      <c r="J18">
        <v>463999.55</v>
      </c>
      <c r="K18">
        <v>12932.04</v>
      </c>
      <c r="L18">
        <v>67275</v>
      </c>
      <c r="M18">
        <v>0</v>
      </c>
      <c r="N18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96516.94</v>
      </c>
      <c r="U18" s="40">
        <v>0</v>
      </c>
      <c r="V18" s="40">
        <v>771476</v>
      </c>
      <c r="W18" s="40">
        <v>0</v>
      </c>
      <c r="X18" s="40">
        <v>0</v>
      </c>
      <c r="Y18" s="40">
        <v>0</v>
      </c>
      <c r="Z18" s="40">
        <v>6616.4</v>
      </c>
    </row>
    <row r="19" spans="1:26" x14ac:dyDescent="0.25">
      <c r="A19" s="41" t="s">
        <v>102</v>
      </c>
      <c r="B19" s="44" t="s">
        <v>101</v>
      </c>
      <c r="C19">
        <v>69681.14</v>
      </c>
      <c r="D19">
        <v>0</v>
      </c>
      <c r="E19">
        <v>166994</v>
      </c>
      <c r="F19">
        <v>68200.56</v>
      </c>
      <c r="G19">
        <v>141255.79</v>
      </c>
      <c r="H19">
        <v>91983.01</v>
      </c>
      <c r="I19">
        <v>0</v>
      </c>
      <c r="J19">
        <v>471182.3</v>
      </c>
      <c r="K19">
        <v>72695.08</v>
      </c>
      <c r="L19">
        <v>0</v>
      </c>
      <c r="M19">
        <v>0</v>
      </c>
      <c r="N19">
        <v>81633.25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v>0</v>
      </c>
      <c r="V19" s="40">
        <v>0</v>
      </c>
      <c r="W19" s="40">
        <v>0</v>
      </c>
      <c r="X19" s="40">
        <v>0</v>
      </c>
      <c r="Y19" s="40">
        <v>0</v>
      </c>
      <c r="Z19" s="40">
        <v>2494.1999999999998</v>
      </c>
    </row>
    <row r="20" spans="1:26" x14ac:dyDescent="0.25">
      <c r="A20" s="41" t="s">
        <v>104</v>
      </c>
      <c r="B20" s="44" t="s">
        <v>103</v>
      </c>
      <c r="C20">
        <v>218316.15</v>
      </c>
      <c r="D20">
        <v>6679.2</v>
      </c>
      <c r="E20">
        <v>61361.63</v>
      </c>
      <c r="F20">
        <v>0</v>
      </c>
      <c r="G20">
        <v>124337.93</v>
      </c>
      <c r="H20">
        <v>366545.85</v>
      </c>
      <c r="I20">
        <v>46617.19</v>
      </c>
      <c r="J20">
        <v>1594423.81</v>
      </c>
      <c r="K20">
        <v>315445.15999999997</v>
      </c>
      <c r="L20">
        <v>212838.78</v>
      </c>
      <c r="M20">
        <v>0</v>
      </c>
      <c r="N20">
        <v>50306.92</v>
      </c>
      <c r="O20" s="40">
        <v>270.64999999999998</v>
      </c>
      <c r="P20" s="40">
        <v>0</v>
      </c>
      <c r="Q20" s="40">
        <v>0</v>
      </c>
      <c r="R20" s="40">
        <v>0</v>
      </c>
      <c r="S20" s="40">
        <v>0</v>
      </c>
      <c r="T20" s="40">
        <v>7368.28</v>
      </c>
      <c r="U20" s="40">
        <v>0</v>
      </c>
      <c r="V20" s="40">
        <v>124717.52</v>
      </c>
      <c r="W20" s="40">
        <v>70693.66</v>
      </c>
      <c r="X20" s="40">
        <v>0</v>
      </c>
      <c r="Y20" s="40">
        <v>0</v>
      </c>
      <c r="Z20" s="40">
        <v>183057.4</v>
      </c>
    </row>
    <row r="21" spans="1:26" x14ac:dyDescent="0.25">
      <c r="A21" s="41" t="s">
        <v>106</v>
      </c>
      <c r="B21" s="44" t="s">
        <v>105</v>
      </c>
      <c r="C21">
        <v>408686.01</v>
      </c>
      <c r="D21">
        <v>57895.93</v>
      </c>
      <c r="E21">
        <v>132273.06</v>
      </c>
      <c r="F21">
        <v>21000</v>
      </c>
      <c r="G21">
        <v>51899.83</v>
      </c>
      <c r="H21">
        <v>692053.89</v>
      </c>
      <c r="I21">
        <v>0</v>
      </c>
      <c r="J21">
        <v>4266359.84</v>
      </c>
      <c r="K21">
        <v>882681.38</v>
      </c>
      <c r="L21">
        <v>197894.99</v>
      </c>
      <c r="M21">
        <v>0</v>
      </c>
      <c r="N21">
        <v>1164519.1100000001</v>
      </c>
      <c r="O21" s="40">
        <v>0</v>
      </c>
      <c r="P21" s="40">
        <v>0</v>
      </c>
      <c r="Q21" s="40">
        <v>0</v>
      </c>
      <c r="R21" s="40">
        <v>0</v>
      </c>
      <c r="S21" s="40">
        <v>606635.24</v>
      </c>
      <c r="T21" s="40">
        <v>121006.71</v>
      </c>
      <c r="U21" s="40">
        <v>0</v>
      </c>
      <c r="V21" s="40">
        <v>629402.42000000004</v>
      </c>
      <c r="W21" s="40">
        <v>158992.5</v>
      </c>
      <c r="X21" s="40">
        <v>0</v>
      </c>
      <c r="Y21" s="40">
        <v>0</v>
      </c>
      <c r="Z21" s="40">
        <v>33938.839999999997</v>
      </c>
    </row>
    <row r="22" spans="1:26" x14ac:dyDescent="0.25">
      <c r="A22" s="41" t="s">
        <v>108</v>
      </c>
      <c r="B22" s="44" t="s">
        <v>107</v>
      </c>
      <c r="C22">
        <v>131121.49</v>
      </c>
      <c r="D22">
        <v>26606.31</v>
      </c>
      <c r="E22">
        <v>74539.02</v>
      </c>
      <c r="F22">
        <v>66706.7</v>
      </c>
      <c r="G22">
        <v>61032.46</v>
      </c>
      <c r="H22">
        <v>180098.56</v>
      </c>
      <c r="I22">
        <v>0</v>
      </c>
      <c r="J22">
        <v>1478094.09</v>
      </c>
      <c r="K22">
        <v>0</v>
      </c>
      <c r="L22">
        <v>0</v>
      </c>
      <c r="M22">
        <v>134656.29999999999</v>
      </c>
      <c r="N22">
        <v>0</v>
      </c>
      <c r="O22" s="40">
        <v>109729.99</v>
      </c>
      <c r="P22" s="40">
        <v>2893.57</v>
      </c>
      <c r="Q22" s="40">
        <v>96942.82</v>
      </c>
      <c r="R22" s="40">
        <v>128734.3</v>
      </c>
      <c r="S22" s="40">
        <v>156845.47</v>
      </c>
      <c r="T22" s="40">
        <v>515059.77</v>
      </c>
      <c r="U22" s="40">
        <v>0</v>
      </c>
      <c r="V22" s="40">
        <v>344197.23</v>
      </c>
      <c r="W22" s="40">
        <v>0</v>
      </c>
      <c r="X22" s="40">
        <v>5905.8</v>
      </c>
      <c r="Y22" s="40">
        <v>146392.85</v>
      </c>
      <c r="Z22" s="40">
        <v>24291.39</v>
      </c>
    </row>
    <row r="23" spans="1:26" x14ac:dyDescent="0.25">
      <c r="A23" s="41" t="s">
        <v>110</v>
      </c>
      <c r="B23" s="44" t="s">
        <v>109</v>
      </c>
      <c r="C23">
        <v>102083.19</v>
      </c>
      <c r="D23">
        <v>11962.89</v>
      </c>
      <c r="E23">
        <v>157111.25</v>
      </c>
      <c r="F23">
        <v>0</v>
      </c>
      <c r="G23">
        <v>22159.13</v>
      </c>
      <c r="H23">
        <v>178684.54</v>
      </c>
      <c r="I23">
        <v>0</v>
      </c>
      <c r="J23">
        <v>704162.51</v>
      </c>
      <c r="K23">
        <v>265985.58</v>
      </c>
      <c r="L23">
        <v>0</v>
      </c>
      <c r="M23">
        <v>0</v>
      </c>
      <c r="N23">
        <v>867564.73</v>
      </c>
      <c r="O23" s="40">
        <v>11731.64</v>
      </c>
      <c r="P23" s="40">
        <v>0</v>
      </c>
      <c r="Q23" s="40">
        <v>54383.26</v>
      </c>
      <c r="R23" s="40">
        <v>0</v>
      </c>
      <c r="S23" s="40">
        <v>0</v>
      </c>
      <c r="T23" s="40">
        <v>17687.5</v>
      </c>
      <c r="U23" s="40">
        <v>0</v>
      </c>
      <c r="V23" s="40">
        <v>397214.65</v>
      </c>
      <c r="W23" s="40">
        <v>800</v>
      </c>
      <c r="X23" s="40">
        <v>0</v>
      </c>
      <c r="Y23" s="40">
        <v>0</v>
      </c>
      <c r="Z23" s="40">
        <v>79501.19</v>
      </c>
    </row>
    <row r="24" spans="1:26" x14ac:dyDescent="0.25">
      <c r="A24" s="41" t="s">
        <v>112</v>
      </c>
      <c r="B24" s="44" t="s">
        <v>111</v>
      </c>
      <c r="C24">
        <v>240366.59</v>
      </c>
      <c r="D24">
        <v>53437.91</v>
      </c>
      <c r="E24">
        <v>290105.37</v>
      </c>
      <c r="F24">
        <v>0</v>
      </c>
      <c r="G24">
        <v>44372.4</v>
      </c>
      <c r="H24">
        <v>1490271.44</v>
      </c>
      <c r="I24">
        <v>32930</v>
      </c>
      <c r="J24">
        <v>6239841.8099999996</v>
      </c>
      <c r="K24">
        <v>115546.32</v>
      </c>
      <c r="L24">
        <v>148304.56</v>
      </c>
      <c r="M24">
        <v>11363.14</v>
      </c>
      <c r="N24">
        <v>1091763.8</v>
      </c>
      <c r="O24" s="40">
        <v>25944.51</v>
      </c>
      <c r="P24" s="40">
        <v>62129.3</v>
      </c>
      <c r="Q24" s="40">
        <v>7311.19</v>
      </c>
      <c r="R24" s="40">
        <v>0</v>
      </c>
      <c r="S24" s="40">
        <v>0</v>
      </c>
      <c r="T24" s="40">
        <v>126802.09</v>
      </c>
      <c r="U24" s="40">
        <v>0</v>
      </c>
      <c r="V24" s="40">
        <v>205356.74</v>
      </c>
      <c r="W24" s="40">
        <v>4118.07</v>
      </c>
      <c r="X24" s="40">
        <v>0</v>
      </c>
      <c r="Y24" s="40">
        <v>0</v>
      </c>
      <c r="Z24" s="40">
        <v>361246.55</v>
      </c>
    </row>
    <row r="25" spans="1:26" x14ac:dyDescent="0.25">
      <c r="A25" s="41" t="s">
        <v>114</v>
      </c>
      <c r="B25" s="44" t="s">
        <v>113</v>
      </c>
      <c r="C25">
        <v>566637.53</v>
      </c>
      <c r="D25">
        <v>297029.59999999998</v>
      </c>
      <c r="E25">
        <v>338916.1</v>
      </c>
      <c r="F25">
        <v>812</v>
      </c>
      <c r="G25">
        <v>555737.01</v>
      </c>
      <c r="H25">
        <v>7102416.1600000001</v>
      </c>
      <c r="I25">
        <v>1193202.95</v>
      </c>
      <c r="J25">
        <v>6272447.8899999997</v>
      </c>
      <c r="K25">
        <v>1643788.84</v>
      </c>
      <c r="L25">
        <v>1561040.27</v>
      </c>
      <c r="M25">
        <v>494976.04</v>
      </c>
      <c r="N25">
        <v>975063.96</v>
      </c>
      <c r="O25" s="40">
        <v>6911.96</v>
      </c>
      <c r="P25" s="40">
        <v>0</v>
      </c>
      <c r="Q25" s="40">
        <v>5219.8</v>
      </c>
      <c r="R25" s="40">
        <v>0</v>
      </c>
      <c r="S25" s="40">
        <v>39011.56</v>
      </c>
      <c r="T25" s="40">
        <v>23711.79</v>
      </c>
      <c r="U25" s="40">
        <v>0</v>
      </c>
      <c r="V25" s="40">
        <v>138144.1</v>
      </c>
      <c r="W25" s="40">
        <v>67152.12</v>
      </c>
      <c r="X25" s="40">
        <v>0</v>
      </c>
      <c r="Y25" s="40">
        <v>13000</v>
      </c>
      <c r="Z25" s="40">
        <v>1264.04</v>
      </c>
    </row>
    <row r="26" spans="1:26" x14ac:dyDescent="0.25">
      <c r="A26" s="41" t="s">
        <v>116</v>
      </c>
      <c r="B26" s="44" t="s">
        <v>115</v>
      </c>
      <c r="C26">
        <v>448723.25</v>
      </c>
      <c r="D26">
        <v>84244.71</v>
      </c>
      <c r="E26">
        <v>46066.97</v>
      </c>
      <c r="F26">
        <v>0</v>
      </c>
      <c r="G26">
        <v>218735</v>
      </c>
      <c r="H26">
        <v>985743.83</v>
      </c>
      <c r="I26">
        <v>676101.68</v>
      </c>
      <c r="J26">
        <v>5072840.96</v>
      </c>
      <c r="K26">
        <v>106989.37</v>
      </c>
      <c r="L26">
        <v>1049222.5</v>
      </c>
      <c r="M26">
        <v>68748.84</v>
      </c>
      <c r="N26">
        <v>838547.69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0">
        <v>0</v>
      </c>
      <c r="Y26" s="40">
        <v>0</v>
      </c>
      <c r="Z26" s="40">
        <v>0</v>
      </c>
    </row>
    <row r="27" spans="1:26" x14ac:dyDescent="0.25">
      <c r="A27" s="41" t="s">
        <v>118</v>
      </c>
      <c r="B27" s="44" t="s">
        <v>117</v>
      </c>
      <c r="C27">
        <v>367111.7</v>
      </c>
      <c r="D27">
        <v>127260.67</v>
      </c>
      <c r="E27">
        <v>60600.41</v>
      </c>
      <c r="F27">
        <v>1263499.6299999999</v>
      </c>
      <c r="G27">
        <v>242175.35</v>
      </c>
      <c r="H27">
        <v>1709127.49</v>
      </c>
      <c r="I27">
        <v>81800.94</v>
      </c>
      <c r="J27">
        <v>5883041.9299999997</v>
      </c>
      <c r="K27">
        <v>0</v>
      </c>
      <c r="L27">
        <v>58910.48</v>
      </c>
      <c r="M27">
        <v>0</v>
      </c>
      <c r="N27">
        <v>363977.63</v>
      </c>
      <c r="O27" s="40">
        <v>0</v>
      </c>
      <c r="P27" s="40">
        <v>0</v>
      </c>
      <c r="Q27" s="40">
        <v>0</v>
      </c>
      <c r="R27" s="40">
        <v>9275</v>
      </c>
      <c r="S27" s="40">
        <v>0</v>
      </c>
      <c r="T27" s="40">
        <v>44666.1</v>
      </c>
      <c r="U27" s="40">
        <v>0</v>
      </c>
      <c r="V27" s="40">
        <v>364357.7</v>
      </c>
      <c r="W27" s="40">
        <v>0</v>
      </c>
      <c r="X27" s="40">
        <v>0</v>
      </c>
      <c r="Y27" s="40">
        <v>0</v>
      </c>
      <c r="Z27" s="40">
        <v>90322</v>
      </c>
    </row>
    <row r="28" spans="1:26" x14ac:dyDescent="0.25">
      <c r="A28" s="41" t="s">
        <v>120</v>
      </c>
      <c r="B28" s="44" t="s">
        <v>119</v>
      </c>
      <c r="C28">
        <v>483788.67</v>
      </c>
      <c r="D28">
        <v>236984.73</v>
      </c>
      <c r="E28">
        <v>468391.63</v>
      </c>
      <c r="F28">
        <v>0</v>
      </c>
      <c r="G28">
        <v>120143.82</v>
      </c>
      <c r="H28">
        <v>1326033.01</v>
      </c>
      <c r="I28">
        <v>166482.07</v>
      </c>
      <c r="J28">
        <v>8449895.8200000003</v>
      </c>
      <c r="K28">
        <v>1816780.42</v>
      </c>
      <c r="L28">
        <v>791450.67</v>
      </c>
      <c r="M28">
        <v>469984.35</v>
      </c>
      <c r="N28">
        <v>13718064.48</v>
      </c>
      <c r="O28" s="40">
        <v>52265.99</v>
      </c>
      <c r="P28" s="40">
        <v>4885.7</v>
      </c>
      <c r="Q28" s="40">
        <v>3130.82</v>
      </c>
      <c r="R28" s="40">
        <v>0</v>
      </c>
      <c r="S28" s="40">
        <v>0</v>
      </c>
      <c r="T28" s="40">
        <v>18325.28</v>
      </c>
      <c r="U28" s="40">
        <v>0</v>
      </c>
      <c r="V28" s="40">
        <v>293830.05</v>
      </c>
      <c r="W28" s="40">
        <v>183968.26</v>
      </c>
      <c r="X28" s="40">
        <v>0</v>
      </c>
      <c r="Y28" s="40">
        <v>0</v>
      </c>
      <c r="Z28" s="40">
        <v>13252570.890000001</v>
      </c>
    </row>
    <row r="29" spans="1:26" x14ac:dyDescent="0.25">
      <c r="A29" s="41" t="s">
        <v>122</v>
      </c>
      <c r="B29" s="44" t="s">
        <v>121</v>
      </c>
      <c r="C29">
        <v>43755.7</v>
      </c>
      <c r="D29">
        <v>4168.53</v>
      </c>
      <c r="E29">
        <v>9047.4</v>
      </c>
      <c r="F29">
        <v>0</v>
      </c>
      <c r="G29">
        <v>5146.83</v>
      </c>
      <c r="H29">
        <v>48203.92</v>
      </c>
      <c r="I29">
        <v>0</v>
      </c>
      <c r="J29">
        <v>377116.5</v>
      </c>
      <c r="K29">
        <v>60486.95</v>
      </c>
      <c r="L29">
        <v>0</v>
      </c>
      <c r="M29">
        <v>5616.01</v>
      </c>
      <c r="N29">
        <v>1945</v>
      </c>
      <c r="O29" s="40">
        <v>40074.68</v>
      </c>
      <c r="P29" s="40">
        <v>1562.75</v>
      </c>
      <c r="Q29" s="40">
        <v>14751.89</v>
      </c>
      <c r="R29" s="40">
        <v>0</v>
      </c>
      <c r="S29" s="40">
        <v>0</v>
      </c>
      <c r="T29" s="40">
        <v>150322.96</v>
      </c>
      <c r="U29" s="40">
        <v>0</v>
      </c>
      <c r="V29" s="40">
        <v>390147.33</v>
      </c>
      <c r="W29" s="40">
        <v>82647.81</v>
      </c>
      <c r="X29" s="40">
        <v>0</v>
      </c>
      <c r="Y29" s="40">
        <v>116.5</v>
      </c>
      <c r="Z29" s="40">
        <v>170823.14</v>
      </c>
    </row>
    <row r="30" spans="1:26" x14ac:dyDescent="0.25">
      <c r="A30" s="41" t="s">
        <v>124</v>
      </c>
      <c r="B30" s="44" t="s">
        <v>123</v>
      </c>
      <c r="C30">
        <v>3729.54</v>
      </c>
      <c r="D30">
        <v>956.74</v>
      </c>
      <c r="E30">
        <v>0</v>
      </c>
      <c r="F30">
        <v>0</v>
      </c>
      <c r="G30">
        <v>5655.9</v>
      </c>
      <c r="H30">
        <v>17387.150000000001</v>
      </c>
      <c r="I30">
        <v>0</v>
      </c>
      <c r="J30">
        <v>232688.51</v>
      </c>
      <c r="K30">
        <v>6511.25</v>
      </c>
      <c r="L30">
        <v>43200</v>
      </c>
      <c r="M30">
        <v>0</v>
      </c>
      <c r="N30">
        <v>34545.94</v>
      </c>
      <c r="O30" s="40">
        <v>14608.98</v>
      </c>
      <c r="P30" s="40">
        <v>74.2</v>
      </c>
      <c r="Q30" s="40">
        <v>8255.1</v>
      </c>
      <c r="R30" s="40">
        <v>0</v>
      </c>
      <c r="S30" s="40">
        <v>3999</v>
      </c>
      <c r="T30" s="40">
        <v>11280.9</v>
      </c>
      <c r="U30" s="40">
        <v>0</v>
      </c>
      <c r="V30" s="40">
        <v>76627.320000000007</v>
      </c>
      <c r="W30" s="40">
        <v>28452.58</v>
      </c>
      <c r="X30" s="40">
        <v>22581</v>
      </c>
      <c r="Y30" s="40">
        <v>20000</v>
      </c>
      <c r="Z30" s="40">
        <v>38540.31</v>
      </c>
    </row>
    <row r="31" spans="1:26" x14ac:dyDescent="0.25">
      <c r="A31" s="41" t="s">
        <v>126</v>
      </c>
      <c r="B31" s="44" t="s">
        <v>125</v>
      </c>
      <c r="C31">
        <v>14728.73</v>
      </c>
      <c r="D31">
        <v>0</v>
      </c>
      <c r="E31">
        <v>0</v>
      </c>
      <c r="F31">
        <v>0</v>
      </c>
      <c r="G31">
        <v>0</v>
      </c>
      <c r="H31">
        <v>107897.81</v>
      </c>
      <c r="I31">
        <v>0</v>
      </c>
      <c r="J31">
        <v>291086.3</v>
      </c>
      <c r="K31">
        <v>149997.38</v>
      </c>
      <c r="L31">
        <v>0</v>
      </c>
      <c r="M31">
        <v>29911.23</v>
      </c>
      <c r="N31">
        <v>0</v>
      </c>
      <c r="O31" s="40">
        <v>32875.550000000003</v>
      </c>
      <c r="P31" s="40">
        <v>0</v>
      </c>
      <c r="Q31" s="40">
        <v>1320</v>
      </c>
      <c r="R31" s="40">
        <v>0</v>
      </c>
      <c r="S31" s="40">
        <v>0</v>
      </c>
      <c r="T31" s="40">
        <v>64253.82</v>
      </c>
      <c r="U31" s="40">
        <v>0</v>
      </c>
      <c r="V31" s="40">
        <v>441174.08</v>
      </c>
      <c r="W31" s="40">
        <v>230283.44</v>
      </c>
      <c r="X31" s="40">
        <v>0</v>
      </c>
      <c r="Y31" s="40">
        <v>52739.31</v>
      </c>
      <c r="Z31" s="40">
        <v>0</v>
      </c>
    </row>
    <row r="32" spans="1:26" x14ac:dyDescent="0.25">
      <c r="A32" s="41"/>
    </row>
  </sheetData>
  <sheetProtection algorithmName="SHA-512" hashValue="5hbsIUJbE+NbaVwGjutGUdwrunXl188S1bY707JLSFs1Xjx1tLogmg02qnIaR4NkzFoQ/emjgFdwhbO9MYcaNw==" saltValue="s34uJjsgCv3jUmIV5++lzg==" spinCount="100000" sheet="1" selectLockedCells="1"/>
  <autoFilter ref="A1:Z31" xr:uid="{880F73B4-F353-4994-AABF-A93BC8F2437C}"/>
  <sortState xmlns:xlrd2="http://schemas.microsoft.com/office/spreadsheetml/2017/richdata2" ref="A3:B31">
    <sortCondition ref="B3:B3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Non-Public Schools</vt:lpstr>
      <vt:lpstr>PIMS Input Page</vt:lpstr>
      <vt:lpstr>IUs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Rodrigues, Ken</dc:creator>
  <cp:lastModifiedBy>McCann, Ashley</cp:lastModifiedBy>
  <dcterms:created xsi:type="dcterms:W3CDTF">2022-02-24T14:41:44Z</dcterms:created>
  <dcterms:modified xsi:type="dcterms:W3CDTF">2025-01-07T14:24:49Z</dcterms:modified>
</cp:coreProperties>
</file>