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O:\Joel\CRC\2025\Final Docs\"/>
    </mc:Choice>
  </mc:AlternateContent>
  <xr:revisionPtr revIDLastSave="0" documentId="8_{E818465D-6026-412D-84AD-1612B9A6756E}" xr6:coauthVersionLast="47" xr6:coauthVersionMax="47" xr10:uidLastSave="{00000000-0000-0000-0000-000000000000}"/>
  <bookViews>
    <workbookView xWindow="-108" yWindow="-108" windowWidth="23256" windowHeight="12456" tabRatio="791" activeTab="1" xr2:uid="{00000000-000D-0000-FFFF-FFFF00000000}"/>
  </bookViews>
  <sheets>
    <sheet name="Calculation Worksheet" sheetId="1" r:id="rId1"/>
    <sheet name="2-Parent Calculation Worksheet" sheetId="7" r:id="rId2"/>
    <sheet name="Impact template" sheetId="3" state="hidden" r:id="rId3"/>
    <sheet name="Sample impact table" sheetId="4" state="hidden" r:id="rId4"/>
    <sheet name="Excess MOE Worksheet" sheetId="6" r:id="rId5"/>
  </sheets>
  <definedNames>
    <definedName name="_xlnm.Print_Area" localSheetId="1">'2-Parent Calculation Worksheet'!$A$1:$F$28</definedName>
    <definedName name="_xlnm.Print_Area" localSheetId="0">'Calculation Worksheet'!$A$1:$F$28</definedName>
    <definedName name="_xlnm.Print_Area" localSheetId="4">'Excess MOE Worksheet'!$A$1:$F$32</definedName>
    <definedName name="_xlnm.Print_Area" localSheetId="2">'Impact template'!$A$1:$N$23</definedName>
    <definedName name="_xlnm.Print_Area" localSheetId="3">'Sample impact table'!$A$1:$N$23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6" l="1"/>
  <c r="M3" i="3"/>
  <c r="E2" i="7"/>
  <c r="B9" i="6"/>
  <c r="B10" i="6"/>
  <c r="F1" i="7"/>
  <c r="D11" i="7"/>
  <c r="A1" i="7"/>
  <c r="B18" i="6"/>
  <c r="B17" i="6"/>
  <c r="B14" i="6"/>
  <c r="B15" i="6"/>
  <c r="B16" i="6" s="1"/>
  <c r="F1" i="6"/>
  <c r="A17" i="6" s="1"/>
  <c r="E8" i="7"/>
  <c r="E11" i="7"/>
  <c r="B26" i="7"/>
  <c r="A1" i="6"/>
  <c r="A1" i="3"/>
  <c r="D12" i="1"/>
  <c r="B6" i="6"/>
  <c r="B7" i="6"/>
  <c r="D13" i="1"/>
  <c r="E11" i="1"/>
  <c r="E8" i="1"/>
  <c r="B26" i="1"/>
  <c r="D9" i="1"/>
  <c r="D10" i="1"/>
  <c r="D11" i="1"/>
  <c r="F14" i="6"/>
  <c r="B4" i="3"/>
  <c r="M23" i="3"/>
  <c r="B21" i="4"/>
  <c r="C21" i="4"/>
  <c r="D21" i="4"/>
  <c r="E21" i="4"/>
  <c r="F21" i="4"/>
  <c r="G21" i="4"/>
  <c r="H21" i="4"/>
  <c r="I21" i="4"/>
  <c r="J21" i="4"/>
  <c r="K21" i="4"/>
  <c r="L21" i="4"/>
  <c r="M21" i="4"/>
  <c r="B21" i="3"/>
  <c r="C21" i="3"/>
  <c r="D21" i="3"/>
  <c r="E21" i="3"/>
  <c r="F21" i="3"/>
  <c r="G21" i="3"/>
  <c r="H21" i="3"/>
  <c r="I21" i="3"/>
  <c r="J21" i="3"/>
  <c r="K21" i="3"/>
  <c r="L21" i="3"/>
  <c r="M21" i="3"/>
  <c r="D9" i="7"/>
  <c r="N21" i="3"/>
  <c r="N23" i="3"/>
  <c r="N21" i="4"/>
  <c r="N23" i="4"/>
  <c r="D13" i="7"/>
  <c r="D10" i="7"/>
  <c r="D12" i="7"/>
  <c r="B11" i="6" l="1"/>
  <c r="B8" i="6"/>
  <c r="A26" i="6"/>
  <c r="A27" i="6"/>
  <c r="D7" i="6"/>
  <c r="A18" i="6"/>
  <c r="B19" i="6"/>
  <c r="F19" i="6"/>
  <c r="A19" i="6"/>
  <c r="D8" i="6"/>
  <c r="A9" i="6"/>
  <c r="A10" i="6"/>
  <c r="D12" i="6"/>
  <c r="D13" i="6"/>
  <c r="A11" i="6"/>
  <c r="F9" i="6"/>
  <c r="F18" i="6" s="1"/>
  <c r="F15" i="6" l="1"/>
  <c r="F24" i="6"/>
  <c r="F26" i="6" s="1"/>
  <c r="E12" i="1" s="1"/>
  <c r="E13" i="1" s="1"/>
  <c r="E14" i="1" s="1"/>
  <c r="F27" i="6"/>
  <c r="B26" i="6" l="1"/>
  <c r="F14" i="1"/>
  <c r="E15" i="1"/>
  <c r="B27" i="6"/>
  <c r="E12" i="7"/>
  <c r="E13" i="7" s="1"/>
  <c r="E14" i="7" s="1"/>
  <c r="E15" i="7" l="1"/>
  <c r="F14" i="7"/>
  <c r="F17" i="1"/>
  <c r="F17" i="7" l="1"/>
</calcChain>
</file>

<file path=xl/sharedStrings.xml><?xml version="1.0" encoding="utf-8"?>
<sst xmlns="http://schemas.openxmlformats.org/spreadsheetml/2006/main" count="117" uniqueCount="63">
  <si>
    <t xml:space="preserve">Fiscal Year to which credit applies:         </t>
  </si>
  <si>
    <t>Impact of All Changes</t>
  </si>
  <si>
    <t xml:space="preserve">Caseload Reduction Calculation </t>
  </si>
  <si>
    <t>Decline – Net Impact</t>
  </si>
  <si>
    <t>Caseload Reduction Credit =</t>
  </si>
  <si>
    <t>Net Impact</t>
  </si>
  <si>
    <t>Nov</t>
  </si>
  <si>
    <t>Dec</t>
  </si>
  <si>
    <t xml:space="preserve">Feb </t>
  </si>
  <si>
    <t>Mar</t>
  </si>
  <si>
    <t>Apr</t>
  </si>
  <si>
    <t>May</t>
  </si>
  <si>
    <t>Jun</t>
  </si>
  <si>
    <t>Jul</t>
  </si>
  <si>
    <t>Aug</t>
  </si>
  <si>
    <t>Sep</t>
  </si>
  <si>
    <t>Time of Closure</t>
  </si>
  <si>
    <t>Grand</t>
  </si>
  <si>
    <t>Total</t>
  </si>
  <si>
    <t>Prior years carryover</t>
  </si>
  <si>
    <t>Oct</t>
  </si>
  <si>
    <t>Jan</t>
  </si>
  <si>
    <t>PART 2 – Estimate of Caseload Reduction Credit</t>
  </si>
  <si>
    <t>Columbia</t>
  </si>
  <si>
    <t>Impact #3, Full Family Sanction</t>
  </si>
  <si>
    <t>Total FY 2005 Caseload</t>
  </si>
  <si>
    <t>FY 2005 TANF Caseload</t>
  </si>
  <si>
    <t>FY 2005 SSP Caseload</t>
  </si>
  <si>
    <t xml:space="preserve">Impact on Each Month in FY 2007 </t>
  </si>
  <si>
    <t>FY 2007 monthly average</t>
  </si>
  <si>
    <t>Policy Name</t>
  </si>
  <si>
    <t>Excess MOE Calculation Worksheet</t>
  </si>
  <si>
    <t>Caseload Data</t>
  </si>
  <si>
    <t>Expenditure Data</t>
  </si>
  <si>
    <t>Total Expenditures</t>
  </si>
  <si>
    <t>Total Expenditures (Federal + MOE)</t>
  </si>
  <si>
    <t>Assistance Expenditures</t>
  </si>
  <si>
    <t>Percentage of Expenditures on Assistance</t>
  </si>
  <si>
    <t>Expenditures Per Case</t>
  </si>
  <si>
    <t>Average Expenditures per Case</t>
  </si>
  <si>
    <t>Average Expenditures per Case on Assistance</t>
  </si>
  <si>
    <t>MOE and Excess MOE</t>
  </si>
  <si>
    <t>Required MOE (80% or 75%)</t>
  </si>
  <si>
    <t>Excess MOE Expenditures</t>
  </si>
  <si>
    <t>Excess MOE Expenditures on Assistance</t>
  </si>
  <si>
    <t>Assistance Cases Funded by Excess MOE</t>
  </si>
  <si>
    <t xml:space="preserve">Adjusted Caseload Data </t>
  </si>
  <si>
    <t>Caseload Decline</t>
  </si>
  <si>
    <t>Total Expenditures on Assistance (Federal + MOE)</t>
  </si>
  <si>
    <t>2-Parent Caseload Data</t>
  </si>
  <si>
    <t>FY 2005 2-p TANF Caseload</t>
  </si>
  <si>
    <t>FY 2005 2-p SSP Caseload</t>
  </si>
  <si>
    <t>2-Parent Caseload Reduction Credit =</t>
  </si>
  <si>
    <t>PART 2 – Estimate of Caseload Reduction Credit -- 2-Parent Caseload</t>
  </si>
  <si>
    <t>2-Parent Assistance Cases Funded by Excess MOE</t>
  </si>
  <si>
    <t>Date of Completion:</t>
  </si>
  <si>
    <t xml:space="preserve">Date of Completion:         </t>
  </si>
  <si>
    <t>Pennsylvania</t>
  </si>
  <si>
    <t>FY 2015 TANF 2-Parent Caseload</t>
  </si>
  <si>
    <t>FY 2015 SSP 2-Parent Caseload</t>
  </si>
  <si>
    <t>FY 2015 TANF Caseload</t>
  </si>
  <si>
    <t>FY 2015 SSP Caseload</t>
  </si>
  <si>
    <t>Total FY 2015 Caseload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</si>
</sst>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0.0%"/>
    <numFmt numFmtId="165" formatCode="&quot;$&quot;#,##0"/>
  </numFmts>
  <fonts count="16" x14ac:knownFonts="1">
    <font>
      <sz val="10"/>
      <name val="Arial"/>
    </font>
    <font>
      <sz val="10"/>
      <name val="Arial"/>
      <family val="2"/>
    </font>
    <font>
      <sz val="8"/>
      <name val="Arial"/>
      <family val="2"/>
    </font>
    <font>
      <b/>
      <sz val="11"/>
      <name val="Arial"/>
      <family val="2"/>
    </font>
    <font>
      <u/>
      <sz val="12"/>
      <name val="Arial"/>
      <family val="2"/>
    </font>
    <font>
      <sz val="12"/>
      <name val="Arial"/>
      <family val="2"/>
    </font>
    <font>
      <b/>
      <sz val="12"/>
      <name val="Arial"/>
      <family val="2"/>
    </font>
    <font>
      <sz val="12"/>
      <name val="Arial"/>
      <family val="2"/>
    </font>
    <font>
      <b/>
      <sz val="14"/>
      <name val="Arial"/>
      <family val="2"/>
    </font>
    <font>
      <b/>
      <u/>
      <sz val="12"/>
      <name val="Arial"/>
      <family val="2"/>
    </font>
    <font>
      <sz val="10"/>
      <name val="Arial"/>
      <family val="2"/>
    </font>
    <font>
      <sz val="11"/>
      <name val="Arial"/>
      <family val="2"/>
    </font>
    <font>
      <b/>
      <sz val="9"/>
      <name val="Arial"/>
      <family val="2"/>
    </font>
    <font>
      <b/>
      <sz val="10"/>
      <name val="Arial"/>
      <family val="2"/>
    </font>
    <font>
      <sz val="9"/>
      <name val="Arial"/>
      <family val="2"/>
    </font>
    <font>
      <sz val="11"/>
      <name val="Arial"/>
      <family val="2"/>
    </font>
  </fonts>
  <fills count="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lightUp"/>
    </fill>
  </fills>
  <borders count="14">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0" fontId="7" fillId="0" borderId="0"/>
    <xf numFmtId="9" fontId="1" fillId="0" borderId="0" applyFont="0" applyFill="0" applyBorder="0" applyAlignment="0" applyProtection="0"/>
  </cellStyleXfs>
  <cellXfs count="125">
    <xf numFmtId="0" fontId="0" fillId="0" borderId="0" xfId="0"/>
    <xf numFmtId="0" fontId="3" fillId="0" borderId="0" xfId="0" applyFont="1" applyAlignment="1">
      <alignment horizontal="left"/>
    </xf>
    <xf numFmtId="0" fontId="3" fillId="0" borderId="0" xfId="0" applyFont="1" applyAlignment="1">
      <alignment horizontal="centerContinuous"/>
    </xf>
    <xf numFmtId="0" fontId="0" fillId="0" borderId="0" xfId="0" applyAlignment="1">
      <alignment horizontal="centerContinuous"/>
    </xf>
    <xf numFmtId="0" fontId="4" fillId="0" borderId="0" xfId="0" applyFont="1"/>
    <xf numFmtId="0" fontId="5" fillId="0" borderId="0" xfId="0" applyFont="1"/>
    <xf numFmtId="3" fontId="5" fillId="0" borderId="0" xfId="0" applyNumberFormat="1" applyFont="1"/>
    <xf numFmtId="164" fontId="5" fillId="0" borderId="0" xfId="0" applyNumberFormat="1" applyFont="1" applyAlignment="1">
      <alignment horizontal="right"/>
    </xf>
    <xf numFmtId="0" fontId="5" fillId="0" borderId="0" xfId="0" applyFont="1" applyAlignment="1">
      <alignment horizontal="right"/>
    </xf>
    <xf numFmtId="164" fontId="6" fillId="0" borderId="0" xfId="0" applyNumberFormat="1" applyFont="1" applyAlignment="1">
      <alignment horizontal="right"/>
    </xf>
    <xf numFmtId="0" fontId="6" fillId="0" borderId="0" xfId="0" applyFont="1"/>
    <xf numFmtId="3" fontId="6" fillId="0" borderId="0" xfId="0" applyNumberFormat="1" applyFont="1"/>
    <xf numFmtId="0" fontId="5" fillId="0" borderId="0" xfId="0" applyFont="1" applyAlignment="1">
      <alignment horizontal="centerContinuous"/>
    </xf>
    <xf numFmtId="0" fontId="6" fillId="0" borderId="1" xfId="2" applyFont="1" applyBorder="1"/>
    <xf numFmtId="17" fontId="5" fillId="0" borderId="2" xfId="2" applyNumberFormat="1" applyFont="1" applyBorder="1" applyAlignment="1">
      <alignment horizontal="right" vertical="center"/>
    </xf>
    <xf numFmtId="0" fontId="5" fillId="0" borderId="3" xfId="2" applyFont="1" applyBorder="1" applyAlignment="1">
      <alignment horizontal="right" vertical="center"/>
    </xf>
    <xf numFmtId="17" fontId="5" fillId="0" borderId="3" xfId="2" applyNumberFormat="1" applyFont="1" applyBorder="1" applyAlignment="1">
      <alignment horizontal="right" vertical="center"/>
    </xf>
    <xf numFmtId="0" fontId="5" fillId="0" borderId="4" xfId="2" applyFont="1" applyBorder="1" applyAlignment="1">
      <alignment horizontal="right" vertical="center"/>
    </xf>
    <xf numFmtId="0" fontId="5" fillId="0" borderId="0" xfId="2" applyFont="1" applyAlignment="1">
      <alignment horizontal="centerContinuous"/>
    </xf>
    <xf numFmtId="0" fontId="5" fillId="0" borderId="0" xfId="2" applyFont="1"/>
    <xf numFmtId="0" fontId="6" fillId="0" borderId="0" xfId="2" applyFont="1" applyAlignment="1">
      <alignment horizontal="centerContinuous"/>
    </xf>
    <xf numFmtId="0" fontId="5" fillId="0" borderId="0" xfId="2" applyFont="1" applyAlignment="1">
      <alignment horizontal="centerContinuous" vertical="top"/>
    </xf>
    <xf numFmtId="0" fontId="5" fillId="0" borderId="5" xfId="2" applyFont="1" applyBorder="1"/>
    <xf numFmtId="0" fontId="5" fillId="0" borderId="6" xfId="2" applyFont="1" applyBorder="1" applyAlignment="1">
      <alignment horizontal="centerContinuous"/>
    </xf>
    <xf numFmtId="0" fontId="5" fillId="0" borderId="7" xfId="2" applyFont="1" applyBorder="1" applyAlignment="1">
      <alignment horizontal="centerContinuous"/>
    </xf>
    <xf numFmtId="0" fontId="5" fillId="0" borderId="1" xfId="2" applyFont="1" applyBorder="1" applyAlignment="1">
      <alignment vertical="center"/>
    </xf>
    <xf numFmtId="0" fontId="5" fillId="0" borderId="8" xfId="2" applyFont="1" applyBorder="1" applyAlignment="1">
      <alignment vertical="center"/>
    </xf>
    <xf numFmtId="0" fontId="5" fillId="0" borderId="0" xfId="2" applyFont="1" applyAlignment="1">
      <alignment vertical="center"/>
    </xf>
    <xf numFmtId="17" fontId="5" fillId="2" borderId="9" xfId="2" applyNumberFormat="1" applyFont="1" applyFill="1" applyBorder="1" applyAlignment="1">
      <alignment horizontal="right" vertical="center"/>
    </xf>
    <xf numFmtId="0" fontId="5" fillId="2" borderId="6" xfId="2" applyFont="1" applyFill="1" applyBorder="1" applyAlignment="1">
      <alignment horizontal="right" vertical="center"/>
    </xf>
    <xf numFmtId="17" fontId="5" fillId="2" borderId="6" xfId="2" applyNumberFormat="1" applyFont="1" applyFill="1" applyBorder="1" applyAlignment="1">
      <alignment horizontal="right" vertical="center"/>
    </xf>
    <xf numFmtId="0" fontId="5" fillId="2" borderId="7" xfId="2" applyFont="1" applyFill="1" applyBorder="1" applyAlignment="1">
      <alignment horizontal="right" vertical="center"/>
    </xf>
    <xf numFmtId="17" fontId="5" fillId="0" borderId="5" xfId="2" applyNumberFormat="1" applyFont="1" applyBorder="1" applyAlignment="1">
      <alignment horizontal="left" vertical="center"/>
    </xf>
    <xf numFmtId="17" fontId="5" fillId="0" borderId="8" xfId="2" applyNumberFormat="1" applyFont="1" applyBorder="1" applyAlignment="1">
      <alignment horizontal="left"/>
    </xf>
    <xf numFmtId="0" fontId="5" fillId="0" borderId="8" xfId="2" applyFont="1" applyBorder="1"/>
    <xf numFmtId="3" fontId="5" fillId="1" borderId="10" xfId="2" applyNumberFormat="1" applyFont="1" applyFill="1" applyBorder="1"/>
    <xf numFmtId="3" fontId="5" fillId="1" borderId="0" xfId="2" applyNumberFormat="1" applyFont="1" applyFill="1"/>
    <xf numFmtId="17" fontId="5" fillId="0" borderId="8" xfId="2" applyNumberFormat="1" applyFont="1" applyBorder="1"/>
    <xf numFmtId="3" fontId="5" fillId="1" borderId="2" xfId="2" applyNumberFormat="1" applyFont="1" applyFill="1" applyBorder="1"/>
    <xf numFmtId="3" fontId="5" fillId="1" borderId="3" xfId="2" applyNumberFormat="1" applyFont="1" applyFill="1" applyBorder="1"/>
    <xf numFmtId="0" fontId="5" fillId="0" borderId="8" xfId="2" applyFont="1" applyBorder="1" applyAlignment="1">
      <alignment horizontal="right"/>
    </xf>
    <xf numFmtId="3" fontId="5" fillId="0" borderId="10" xfId="2" applyNumberFormat="1" applyFont="1" applyBorder="1"/>
    <xf numFmtId="3" fontId="5" fillId="0" borderId="0" xfId="2" applyNumberFormat="1" applyFont="1"/>
    <xf numFmtId="3" fontId="5" fillId="0" borderId="11" xfId="2" applyNumberFormat="1" applyFont="1" applyBorder="1"/>
    <xf numFmtId="0" fontId="5" fillId="0" borderId="1" xfId="2" applyFont="1" applyBorder="1" applyAlignment="1">
      <alignment horizontal="right"/>
    </xf>
    <xf numFmtId="0" fontId="5" fillId="0" borderId="1" xfId="2" applyFont="1" applyBorder="1"/>
    <xf numFmtId="3" fontId="5" fillId="0" borderId="2" xfId="2" applyNumberFormat="1" applyFont="1" applyBorder="1"/>
    <xf numFmtId="3" fontId="5" fillId="0" borderId="3" xfId="2" applyNumberFormat="1" applyFont="1" applyBorder="1"/>
    <xf numFmtId="3" fontId="5" fillId="0" borderId="4" xfId="2" applyNumberFormat="1" applyFont="1" applyBorder="1"/>
    <xf numFmtId="3" fontId="5" fillId="0" borderId="1" xfId="2" applyNumberFormat="1" applyFont="1" applyBorder="1"/>
    <xf numFmtId="0" fontId="5" fillId="0" borderId="12" xfId="2" applyFont="1" applyBorder="1"/>
    <xf numFmtId="0" fontId="5" fillId="0" borderId="13" xfId="2" applyFont="1" applyBorder="1"/>
    <xf numFmtId="0" fontId="5" fillId="0" borderId="2" xfId="2" applyFont="1" applyBorder="1"/>
    <xf numFmtId="0" fontId="5" fillId="0" borderId="3" xfId="2" applyFont="1" applyBorder="1"/>
    <xf numFmtId="17" fontId="5" fillId="0" borderId="0" xfId="2" applyNumberFormat="1" applyFont="1" applyAlignment="1">
      <alignment horizontal="right" vertical="center"/>
    </xf>
    <xf numFmtId="0" fontId="5" fillId="0" borderId="0" xfId="2" applyFont="1" applyAlignment="1">
      <alignment horizontal="right" vertical="center"/>
    </xf>
    <xf numFmtId="17" fontId="5" fillId="0" borderId="0" xfId="2" applyNumberFormat="1" applyFont="1" applyAlignment="1">
      <alignment horizontal="left"/>
    </xf>
    <xf numFmtId="17" fontId="5" fillId="0" borderId="0" xfId="2" applyNumberFormat="1" applyFont="1"/>
    <xf numFmtId="0" fontId="5" fillId="0" borderId="0" xfId="2" applyFont="1" applyAlignment="1">
      <alignment horizontal="right"/>
    </xf>
    <xf numFmtId="0" fontId="8" fillId="0" borderId="0" xfId="2" applyFont="1" applyAlignment="1">
      <alignment horizontal="centerContinuous" vertical="center"/>
    </xf>
    <xf numFmtId="0" fontId="6" fillId="0" borderId="9" xfId="2" applyFont="1" applyBorder="1" applyAlignment="1">
      <alignment horizontal="centerContinuous"/>
    </xf>
    <xf numFmtId="3" fontId="5" fillId="0" borderId="10" xfId="2" applyNumberFormat="1" applyFont="1" applyBorder="1" applyAlignment="1">
      <alignment horizontal="right" vertical="center"/>
    </xf>
    <xf numFmtId="3" fontId="5" fillId="0" borderId="0" xfId="2" applyNumberFormat="1" applyFont="1" applyAlignment="1">
      <alignment horizontal="right" vertical="center"/>
    </xf>
    <xf numFmtId="3" fontId="5" fillId="0" borderId="11" xfId="2" applyNumberFormat="1" applyFont="1" applyBorder="1" applyAlignment="1">
      <alignment horizontal="right" vertical="center"/>
    </xf>
    <xf numFmtId="0" fontId="5" fillId="0" borderId="3" xfId="2" applyFont="1" applyBorder="1" applyAlignment="1">
      <alignment horizontal="right"/>
    </xf>
    <xf numFmtId="0" fontId="8" fillId="0" borderId="0" xfId="2" applyFont="1" applyAlignment="1">
      <alignment vertical="center"/>
    </xf>
    <xf numFmtId="0" fontId="3" fillId="0" borderId="0" xfId="2" applyFont="1" applyAlignment="1">
      <alignment vertical="center"/>
    </xf>
    <xf numFmtId="0" fontId="10" fillId="0" borderId="0" xfId="0" applyFont="1" applyAlignment="1">
      <alignment horizontal="left" indent="2"/>
    </xf>
    <xf numFmtId="0" fontId="13" fillId="0" borderId="0" xfId="0" applyFont="1"/>
    <xf numFmtId="0" fontId="6" fillId="0" borderId="0" xfId="0" applyFont="1" applyAlignment="1">
      <alignment horizontal="right"/>
    </xf>
    <xf numFmtId="0" fontId="5" fillId="0" borderId="0" xfId="0" applyFont="1" applyAlignment="1">
      <alignment horizontal="left" indent="1"/>
    </xf>
    <xf numFmtId="3" fontId="10" fillId="0" borderId="0" xfId="0" applyNumberFormat="1" applyFont="1"/>
    <xf numFmtId="3" fontId="10" fillId="0" borderId="3" xfId="0" applyNumberFormat="1" applyFont="1" applyBorder="1"/>
    <xf numFmtId="0" fontId="3" fillId="0" borderId="0" xfId="0" applyFont="1" applyAlignment="1">
      <alignment horizontal="right"/>
    </xf>
    <xf numFmtId="0" fontId="9" fillId="0" borderId="0" xfId="0" applyFont="1" applyAlignment="1">
      <alignment horizontal="centerContinuous"/>
    </xf>
    <xf numFmtId="0" fontId="10" fillId="0" borderId="0" xfId="0" applyFont="1" applyAlignment="1">
      <alignment horizontal="centerContinuous"/>
    </xf>
    <xf numFmtId="0" fontId="11" fillId="0" borderId="0" xfId="0" applyFont="1"/>
    <xf numFmtId="0" fontId="12" fillId="0" borderId="0" xfId="0" applyFont="1" applyAlignment="1">
      <alignment horizontal="center"/>
    </xf>
    <xf numFmtId="0" fontId="13" fillId="0" borderId="0" xfId="0" applyFont="1" applyAlignment="1">
      <alignment horizontal="center"/>
    </xf>
    <xf numFmtId="0" fontId="10" fillId="0" borderId="0" xfId="0" applyFont="1" applyAlignment="1">
      <alignment horizontal="left" indent="1"/>
    </xf>
    <xf numFmtId="3" fontId="13" fillId="0" borderId="0" xfId="0" applyNumberFormat="1" applyFont="1"/>
    <xf numFmtId="6" fontId="14" fillId="0" borderId="0" xfId="0" applyNumberFormat="1" applyFont="1"/>
    <xf numFmtId="165" fontId="14" fillId="0" borderId="0" xfId="0" applyNumberFormat="1" applyFont="1"/>
    <xf numFmtId="0" fontId="14" fillId="0" borderId="0" xfId="0" applyFont="1" applyAlignment="1">
      <alignment horizontal="left" indent="1"/>
    </xf>
    <xf numFmtId="0" fontId="12" fillId="0" borderId="0" xfId="0" applyFont="1"/>
    <xf numFmtId="0" fontId="14" fillId="0" borderId="0" xfId="0" applyFont="1"/>
    <xf numFmtId="3" fontId="13" fillId="0" borderId="0" xfId="0" applyNumberFormat="1" applyFont="1" applyAlignment="1">
      <alignment horizontal="right"/>
    </xf>
    <xf numFmtId="10" fontId="14" fillId="0" borderId="0" xfId="0" applyNumberFormat="1" applyFont="1"/>
    <xf numFmtId="0" fontId="10" fillId="0" borderId="0" xfId="0" applyFont="1"/>
    <xf numFmtId="6" fontId="14" fillId="0" borderId="0" xfId="1" applyNumberFormat="1" applyFont="1" applyFill="1" applyBorder="1" applyProtection="1"/>
    <xf numFmtId="0" fontId="3" fillId="0" borderId="0" xfId="0" applyFont="1"/>
    <xf numFmtId="3" fontId="3" fillId="0" borderId="0" xfId="0" applyNumberFormat="1" applyFont="1"/>
    <xf numFmtId="0" fontId="3" fillId="3" borderId="0" xfId="0" applyFont="1" applyFill="1" applyProtection="1">
      <protection locked="0"/>
    </xf>
    <xf numFmtId="0" fontId="6" fillId="3" borderId="0" xfId="0" applyFont="1" applyFill="1" applyProtection="1">
      <protection locked="0"/>
    </xf>
    <xf numFmtId="0" fontId="5" fillId="3" borderId="0" xfId="0" applyFont="1" applyFill="1" applyProtection="1">
      <protection locked="0"/>
    </xf>
    <xf numFmtId="3" fontId="5" fillId="3" borderId="0" xfId="0" applyNumberFormat="1" applyFont="1" applyFill="1" applyProtection="1">
      <protection locked="0"/>
    </xf>
    <xf numFmtId="3" fontId="5" fillId="3" borderId="3" xfId="0" applyNumberFormat="1" applyFont="1" applyFill="1" applyBorder="1" applyProtection="1">
      <protection locked="0"/>
    </xf>
    <xf numFmtId="3" fontId="5" fillId="3" borderId="10" xfId="2" applyNumberFormat="1" applyFont="1" applyFill="1" applyBorder="1" applyAlignment="1" applyProtection="1">
      <alignment horizontal="right" vertical="center"/>
      <protection locked="0"/>
    </xf>
    <xf numFmtId="3" fontId="5" fillId="3" borderId="0" xfId="2" applyNumberFormat="1" applyFont="1" applyFill="1" applyAlignment="1" applyProtection="1">
      <alignment horizontal="right" vertical="center"/>
      <protection locked="0"/>
    </xf>
    <xf numFmtId="3" fontId="5" fillId="3" borderId="11" xfId="2" applyNumberFormat="1" applyFont="1" applyFill="1" applyBorder="1" applyAlignment="1" applyProtection="1">
      <alignment horizontal="right" vertical="center"/>
      <protection locked="0"/>
    </xf>
    <xf numFmtId="3" fontId="5" fillId="3" borderId="10" xfId="2" applyNumberFormat="1" applyFont="1" applyFill="1" applyBorder="1" applyProtection="1">
      <protection locked="0"/>
    </xf>
    <xf numFmtId="3" fontId="5" fillId="3" borderId="0" xfId="2" applyNumberFormat="1" applyFont="1" applyFill="1" applyProtection="1">
      <protection locked="0"/>
    </xf>
    <xf numFmtId="3" fontId="5" fillId="3" borderId="11" xfId="2" applyNumberFormat="1" applyFont="1" applyFill="1" applyBorder="1" applyProtection="1">
      <protection locked="0"/>
    </xf>
    <xf numFmtId="3" fontId="5" fillId="3" borderId="4" xfId="2" applyNumberFormat="1" applyFont="1" applyFill="1" applyBorder="1" applyProtection="1">
      <protection locked="0"/>
    </xf>
    <xf numFmtId="0" fontId="5" fillId="3" borderId="0" xfId="2" applyFont="1" applyFill="1" applyAlignment="1" applyProtection="1">
      <alignment horizontal="centerContinuous" vertical="top"/>
      <protection locked="0"/>
    </xf>
    <xf numFmtId="6" fontId="14" fillId="3" borderId="0" xfId="0" applyNumberFormat="1" applyFont="1" applyFill="1" applyProtection="1">
      <protection locked="0"/>
    </xf>
    <xf numFmtId="3" fontId="5" fillId="4" borderId="10" xfId="2" applyNumberFormat="1" applyFont="1" applyFill="1" applyBorder="1"/>
    <xf numFmtId="3" fontId="5" fillId="4" borderId="2" xfId="2" applyNumberFormat="1" applyFont="1" applyFill="1" applyBorder="1"/>
    <xf numFmtId="3" fontId="5" fillId="4" borderId="0" xfId="2" applyNumberFormat="1" applyFont="1" applyFill="1"/>
    <xf numFmtId="3" fontId="5" fillId="4" borderId="3" xfId="2" applyNumberFormat="1" applyFont="1" applyFill="1" applyBorder="1"/>
    <xf numFmtId="3" fontId="7" fillId="0" borderId="3" xfId="0" applyNumberFormat="1" applyFont="1" applyBorder="1"/>
    <xf numFmtId="3" fontId="0" fillId="0" borderId="0" xfId="0" applyNumberFormat="1"/>
    <xf numFmtId="3" fontId="10" fillId="0" borderId="0" xfId="3" applyNumberFormat="1" applyFont="1" applyBorder="1" applyProtection="1"/>
    <xf numFmtId="3" fontId="0" fillId="0" borderId="3" xfId="0" applyNumberFormat="1" applyBorder="1"/>
    <xf numFmtId="3" fontId="10" fillId="0" borderId="3" xfId="3" applyNumberFormat="1" applyFont="1" applyBorder="1" applyProtection="1"/>
    <xf numFmtId="1" fontId="3" fillId="0" borderId="0" xfId="3" applyNumberFormat="1" applyFont="1" applyBorder="1" applyProtection="1"/>
    <xf numFmtId="0" fontId="15" fillId="0" borderId="0" xfId="0" applyFont="1" applyAlignment="1">
      <alignment horizontal="right"/>
    </xf>
    <xf numFmtId="14" fontId="5" fillId="0" borderId="0" xfId="2" applyNumberFormat="1" applyFont="1" applyAlignment="1">
      <alignment horizontal="centerContinuous"/>
    </xf>
    <xf numFmtId="14" fontId="0" fillId="3" borderId="0" xfId="0" applyNumberFormat="1" applyFill="1" applyProtection="1">
      <protection locked="0"/>
    </xf>
    <xf numFmtId="14" fontId="5" fillId="0" borderId="0" xfId="0" applyNumberFormat="1" applyFont="1" applyAlignment="1">
      <alignment horizontal="centerContinuous"/>
    </xf>
    <xf numFmtId="0" fontId="0" fillId="0" borderId="0" xfId="0" applyAlignment="1">
      <alignment horizontal="left" indent="2"/>
    </xf>
    <xf numFmtId="14" fontId="10" fillId="0" borderId="0" xfId="0" applyNumberFormat="1" applyFont="1"/>
    <xf numFmtId="0" fontId="1" fillId="0" borderId="0" xfId="0" applyFont="1"/>
    <xf numFmtId="0" fontId="3" fillId="0" borderId="0" xfId="0" applyFont="1" applyAlignment="1">
      <alignment horizontal="right" shrinkToFit="1"/>
    </xf>
    <xf numFmtId="0" fontId="0" fillId="0" borderId="0" xfId="0" applyAlignment="1">
      <alignment horizontal="right" shrinkToFit="1"/>
    </xf>
  </cellXfs>
  <cellStyles count="4">
    <cellStyle name="Currency" xfId="1" builtinId="4"/>
    <cellStyle name="Normal" xfId="0" builtinId="0"/>
    <cellStyle name="Normal_07template" xfId="2" xr:uid="{00000000-0005-0000-0000-000002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6"/>
  <sheetViews>
    <sheetView zoomScale="95" zoomScaleNormal="95" zoomScaleSheetLayoutView="95" workbookViewId="0">
      <selection activeCell="R14" sqref="R14"/>
    </sheetView>
  </sheetViews>
  <sheetFormatPr defaultRowHeight="13.2" x14ac:dyDescent="0.25"/>
  <cols>
    <col min="1" max="1" width="35.6640625" customWidth="1"/>
    <col min="2" max="2" width="10.33203125" customWidth="1"/>
    <col min="3" max="3" width="2.6640625" customWidth="1"/>
    <col min="4" max="4" width="34.6640625" customWidth="1"/>
    <col min="5" max="5" width="11.6640625" customWidth="1"/>
    <col min="6" max="6" width="10" customWidth="1"/>
  </cols>
  <sheetData>
    <row r="1" spans="1:6" ht="15.6" x14ac:dyDescent="0.3">
      <c r="A1" s="92" t="s">
        <v>57</v>
      </c>
      <c r="D1" s="1" t="s">
        <v>0</v>
      </c>
      <c r="F1" s="93">
        <v>2026</v>
      </c>
    </row>
    <row r="2" spans="1:6" ht="15.75" customHeight="1" x14ac:dyDescent="0.25">
      <c r="D2" s="73" t="s">
        <v>55</v>
      </c>
      <c r="E2" s="118">
        <v>45979</v>
      </c>
    </row>
    <row r="3" spans="1:6" ht="21.75" customHeight="1" x14ac:dyDescent="0.25">
      <c r="A3" s="2" t="s">
        <v>22</v>
      </c>
      <c r="B3" s="3"/>
      <c r="C3" s="3"/>
      <c r="D3" s="3"/>
      <c r="E3" s="3"/>
      <c r="F3" s="3"/>
    </row>
    <row r="5" spans="1:6" ht="15" x14ac:dyDescent="0.25">
      <c r="A5" s="4" t="s">
        <v>1</v>
      </c>
      <c r="B5" s="5"/>
      <c r="C5" s="5"/>
      <c r="D5" s="4" t="s">
        <v>2</v>
      </c>
      <c r="E5" s="5"/>
      <c r="F5" s="5"/>
    </row>
    <row r="6" spans="1:6" ht="15" x14ac:dyDescent="0.25">
      <c r="A6" s="94"/>
      <c r="B6" s="94"/>
      <c r="C6" s="5"/>
      <c r="D6" s="70" t="s">
        <v>60</v>
      </c>
      <c r="E6" s="95">
        <v>60835</v>
      </c>
      <c r="F6" s="5"/>
    </row>
    <row r="7" spans="1:6" ht="15" x14ac:dyDescent="0.25">
      <c r="A7" s="94"/>
      <c r="B7" s="94"/>
      <c r="C7" s="5"/>
      <c r="D7" s="70" t="s">
        <v>61</v>
      </c>
      <c r="E7" s="96"/>
      <c r="F7" s="5"/>
    </row>
    <row r="8" spans="1:6" ht="15.6" x14ac:dyDescent="0.3">
      <c r="A8" s="94"/>
      <c r="B8" s="94"/>
      <c r="C8" s="5"/>
      <c r="D8" s="69" t="s">
        <v>62</v>
      </c>
      <c r="E8" s="11">
        <f>E6+E7</f>
        <v>60835</v>
      </c>
      <c r="F8" s="5"/>
    </row>
    <row r="9" spans="1:6" ht="15" x14ac:dyDescent="0.25">
      <c r="A9" s="94"/>
      <c r="B9" s="94"/>
      <c r="C9" s="5"/>
      <c r="D9" s="70" t="str">
        <f>IF(F1="","FY      TANF Caseload","FY "&amp;F1-1&amp;" TANF Caseload")</f>
        <v>FY 2025 TANF Caseload</v>
      </c>
      <c r="E9" s="95">
        <v>20137</v>
      </c>
      <c r="F9" s="5"/>
    </row>
    <row r="10" spans="1:6" ht="15" x14ac:dyDescent="0.25">
      <c r="A10" s="94"/>
      <c r="B10" s="95"/>
      <c r="C10" s="5"/>
      <c r="D10" s="70" t="str">
        <f>IF(F1="","FY      SSP Caseload","FY "&amp;F1-1&amp;" SSP Caseload")</f>
        <v>FY 2025 SSP Caseload</v>
      </c>
      <c r="E10" s="96"/>
      <c r="F10" s="5"/>
    </row>
    <row r="11" spans="1:6" ht="15.6" x14ac:dyDescent="0.3">
      <c r="A11" s="94"/>
      <c r="B11" s="95"/>
      <c r="C11" s="5"/>
      <c r="D11" s="69" t="str">
        <f>IF(F1="","Total FY      Caseload","Total FY "&amp;F1-1&amp;" Caseload")</f>
        <v>Total FY 2025 Caseload</v>
      </c>
      <c r="E11" s="11">
        <f>E9+E10</f>
        <v>20137</v>
      </c>
      <c r="F11" s="5"/>
    </row>
    <row r="12" spans="1:6" ht="15" x14ac:dyDescent="0.25">
      <c r="A12" s="94"/>
      <c r="B12" s="95"/>
      <c r="C12" s="5"/>
      <c r="D12" s="70" t="str">
        <f>IF(F1="","Excess MOE Cases in FY     ","Excess MOE Cases in FY "&amp;F1-1&amp;"")</f>
        <v>Excess MOE Cases in FY 2025</v>
      </c>
      <c r="E12" s="110">
        <f>'Excess MOE Worksheet'!F26</f>
        <v>1202.4412451907554</v>
      </c>
      <c r="F12" s="5"/>
    </row>
    <row r="13" spans="1:6" ht="15.6" x14ac:dyDescent="0.3">
      <c r="A13" s="94"/>
      <c r="B13" s="95"/>
      <c r="C13" s="5"/>
      <c r="D13" s="69" t="str">
        <f>IF(F1="","Adjusted FY      Caseload","Adjusted FY "&amp;F1-1&amp;" Caseload")</f>
        <v>Adjusted FY 2025 Caseload</v>
      </c>
      <c r="E13" s="11">
        <f>E11-E12</f>
        <v>18934.558754809244</v>
      </c>
      <c r="F13" s="7"/>
    </row>
    <row r="14" spans="1:6" ht="15" x14ac:dyDescent="0.25">
      <c r="A14" s="94"/>
      <c r="B14" s="95"/>
      <c r="C14" s="5"/>
      <c r="D14" s="70" t="s">
        <v>47</v>
      </c>
      <c r="E14" s="6">
        <f>E8-E13</f>
        <v>41900.441245190756</v>
      </c>
      <c r="F14" s="7">
        <f>IF(E8=0,0,E14/E8)</f>
        <v>0.68875550661939267</v>
      </c>
    </row>
    <row r="15" spans="1:6" ht="15" x14ac:dyDescent="0.25">
      <c r="A15" s="94"/>
      <c r="B15" s="95"/>
      <c r="C15" s="5"/>
      <c r="D15" s="70" t="s">
        <v>3</v>
      </c>
      <c r="E15" s="6">
        <f>E14+B26</f>
        <v>41900.441245190756</v>
      </c>
    </row>
    <row r="16" spans="1:6" ht="15" x14ac:dyDescent="0.25">
      <c r="A16" s="94"/>
      <c r="B16" s="95"/>
      <c r="C16" s="5"/>
      <c r="D16" s="5"/>
      <c r="E16" s="5"/>
      <c r="F16" s="5"/>
    </row>
    <row r="17" spans="1:6" ht="15.6" x14ac:dyDescent="0.3">
      <c r="A17" s="94"/>
      <c r="B17" s="95"/>
      <c r="C17" s="5"/>
      <c r="D17" s="5"/>
      <c r="E17" s="8" t="s">
        <v>4</v>
      </c>
      <c r="F17" s="9">
        <f>IF(E8&lt;=0,0,(IF(E15/E8&gt;F14,F14,E15/E8)))</f>
        <v>0.68875550661939267</v>
      </c>
    </row>
    <row r="18" spans="1:6" ht="15" x14ac:dyDescent="0.25">
      <c r="A18" s="94"/>
      <c r="B18" s="95"/>
      <c r="C18" s="5"/>
      <c r="D18" s="5"/>
      <c r="E18" s="8"/>
    </row>
    <row r="19" spans="1:6" ht="15" x14ac:dyDescent="0.25">
      <c r="A19" s="94"/>
      <c r="B19" s="95"/>
      <c r="C19" s="5"/>
    </row>
    <row r="20" spans="1:6" ht="15" x14ac:dyDescent="0.25">
      <c r="A20" s="94"/>
      <c r="B20" s="95"/>
      <c r="C20" s="5"/>
    </row>
    <row r="21" spans="1:6" ht="15" x14ac:dyDescent="0.25">
      <c r="A21" s="94"/>
      <c r="B21" s="95"/>
      <c r="C21" s="5"/>
    </row>
    <row r="22" spans="1:6" ht="15.6" x14ac:dyDescent="0.3">
      <c r="A22" s="94"/>
      <c r="B22" s="95"/>
      <c r="C22" s="5"/>
      <c r="F22" s="9"/>
    </row>
    <row r="23" spans="1:6" ht="15" x14ac:dyDescent="0.25">
      <c r="A23" s="94"/>
      <c r="B23" s="95"/>
      <c r="C23" s="5"/>
    </row>
    <row r="24" spans="1:6" ht="15" x14ac:dyDescent="0.25">
      <c r="A24" s="94"/>
      <c r="B24" s="95"/>
      <c r="C24" s="5"/>
      <c r="D24" s="5"/>
      <c r="E24" s="8"/>
    </row>
    <row r="25" spans="1:6" ht="15.6" x14ac:dyDescent="0.3">
      <c r="A25" s="94"/>
      <c r="B25" s="95"/>
      <c r="C25" s="5"/>
      <c r="D25" s="5"/>
      <c r="E25" s="8"/>
      <c r="F25" s="9"/>
    </row>
    <row r="26" spans="1:6" ht="15.6" x14ac:dyDescent="0.3">
      <c r="A26" s="10" t="s">
        <v>5</v>
      </c>
      <c r="B26" s="11">
        <f>SUM(B6:B25)</f>
        <v>0</v>
      </c>
      <c r="C26" s="12"/>
      <c r="D26" s="5"/>
      <c r="E26" s="8"/>
      <c r="F26" s="9"/>
    </row>
    <row r="27" spans="1:6" ht="15.6" x14ac:dyDescent="0.3">
      <c r="D27" s="5"/>
      <c r="E27" s="8"/>
      <c r="F27" s="9"/>
    </row>
    <row r="28" spans="1:6" ht="15.6" x14ac:dyDescent="0.3">
      <c r="D28" s="5"/>
      <c r="E28" s="8"/>
      <c r="F28" s="9"/>
    </row>
    <row r="29" spans="1:6" ht="15.6" x14ac:dyDescent="0.3">
      <c r="D29" s="5"/>
      <c r="E29" s="8"/>
      <c r="F29" s="9"/>
    </row>
    <row r="30" spans="1:6" ht="15.6" x14ac:dyDescent="0.3">
      <c r="D30" s="5"/>
      <c r="E30" s="8"/>
      <c r="F30" s="9"/>
    </row>
    <row r="31" spans="1:6" ht="15.6" x14ac:dyDescent="0.3">
      <c r="D31" s="5"/>
      <c r="E31" s="8"/>
      <c r="F31" s="9"/>
    </row>
    <row r="32" spans="1:6" ht="15.6" x14ac:dyDescent="0.3">
      <c r="D32" s="5"/>
      <c r="E32" s="5"/>
      <c r="F32" s="9"/>
    </row>
    <row r="33" spans="4:6" ht="15" x14ac:dyDescent="0.25">
      <c r="D33" s="5"/>
      <c r="E33" s="6"/>
      <c r="F33" s="5"/>
    </row>
    <row r="34" spans="4:6" ht="15" x14ac:dyDescent="0.25">
      <c r="D34" s="5"/>
      <c r="E34" s="5"/>
      <c r="F34" s="5"/>
    </row>
    <row r="35" spans="4:6" ht="15" x14ac:dyDescent="0.25">
      <c r="D35" s="12"/>
      <c r="E35" s="12"/>
      <c r="F35" s="5"/>
    </row>
    <row r="36" spans="4:6" ht="15" x14ac:dyDescent="0.25">
      <c r="F36" s="12"/>
    </row>
  </sheetData>
  <sheetProtection insertRows="0"/>
  <phoneticPr fontId="2" type="noConversion"/>
  <dataValidations xWindow="149" yWindow="161" count="7">
    <dataValidation type="whole" allowBlank="1" showInputMessage="1" showErrorMessage="1" errorTitle="Incorrect year format" error="You may only enter the 4-digit year with no letters.  " promptTitle="Enter 4-digit year" prompt="Enter the 4-digit fiscal year to which the credit applies, e.g., 2020." sqref="F1" xr:uid="{00000000-0002-0000-0000-000000000000}">
      <formula1>2018</formula1>
      <formula2>2027</formula2>
    </dataValidation>
    <dataValidation type="textLength" showInputMessage="1" showErrorMessage="1" promptTitle="State name" prompt="Enter State name here." sqref="A1" xr:uid="{00000000-0002-0000-0000-000001000000}">
      <formula1>1</formula1>
      <formula2>50</formula2>
    </dataValidation>
    <dataValidation allowBlank="1" showInputMessage="1" showErrorMessage="1" promptTitle="Name of Eligibility Change" prompt="Enter the name of each eligibility change from Part 1 in this column." sqref="A6" xr:uid="{00000000-0002-0000-0000-000002000000}"/>
    <dataValidation allowBlank="1" showInputMessage="1" showErrorMessage="1" promptTitle="Impact" prompt="Enter the impact of the change in column A. Be sure the sign is correct." sqref="B6" xr:uid="{00000000-0002-0000-0000-000003000000}"/>
    <dataValidation allowBlank="1" showInputMessage="1" showErrorMessage="1" promptTitle="Use average monthly caseload" prompt="All caseloads on this page should reflect average monthly data." sqref="E6" xr:uid="{00000000-0002-0000-0000-000004000000}"/>
    <dataValidation allowBlank="1" showInputMessage="1" showErrorMessage="1" promptTitle="Cases Funded with Excess MOE" prompt="Do NOT enter data here.  The number of cases funded with Excess MOE will automatcially appear using the data from the Excess MOE Worksheet.  If you have not already done so, complete the Excess MOE Worksheet. " sqref="E12" xr:uid="{00000000-0002-0000-0000-000005000000}"/>
    <dataValidation type="date" allowBlank="1" showInputMessage="1" showErrorMessage="1" errorTitle="Error in Date" error="Enter date as mm/dd/yyyy._x000a__x000a_Date must be between October 1, 2008 and December 31, 2015." promptTitle="Date of Completion:" prompt="Enter the date you are completing this report.  _x000a__x000a_If you revise the report for any reason, please update this field. " sqref="E2" xr:uid="{00000000-0002-0000-0000-000006000000}">
      <formula1>45200</formula1>
      <formula2>46387</formula2>
    </dataValidation>
  </dataValidations>
  <printOptions horizontalCentered="1" headings="1" gridLines="1"/>
  <pageMargins left="0.25" right="0.25" top="1.25" bottom="0.25" header="0.5" footer="0.5"/>
  <pageSetup scale="95" fitToHeight="0" orientation="portrait" r:id="rId1"/>
  <headerFooter alignWithMargins="0">
    <oddHeader>&amp;C&amp;"Arial,Bold"&amp;12FORM ACF-202 – TANF CASELOAD REDUCTION REPORT
Overall Credit</oddHeader>
    <oddFooter xml:space="preserve">&amp;LOMB Control No.:  0970-0338  &amp;RExpiration Date:   11/31/2026    </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6"/>
  <sheetViews>
    <sheetView tabSelected="1" zoomScale="95" zoomScaleNormal="95" zoomScaleSheetLayoutView="95" workbookViewId="0">
      <selection activeCell="F7" sqref="F7"/>
    </sheetView>
  </sheetViews>
  <sheetFormatPr defaultRowHeight="13.2" x14ac:dyDescent="0.25"/>
  <cols>
    <col min="1" max="1" width="35.6640625" customWidth="1"/>
    <col min="2" max="2" width="10.33203125" customWidth="1"/>
    <col min="3" max="3" width="2.6640625" customWidth="1"/>
    <col min="4" max="4" width="37" customWidth="1"/>
    <col min="5" max="5" width="11.6640625" customWidth="1"/>
    <col min="6" max="6" width="10" customWidth="1"/>
  </cols>
  <sheetData>
    <row r="1" spans="1:6" ht="15.6" x14ac:dyDescent="0.3">
      <c r="A1" s="66" t="str">
        <f>IF('Calculation Worksheet'!A1="State?","",'Calculation Worksheet'!A1)</f>
        <v>Pennsylvania</v>
      </c>
      <c r="D1" s="1" t="s">
        <v>0</v>
      </c>
      <c r="F1" s="10">
        <f>IF('Calculation Worksheet'!F1="","",'Calculation Worksheet'!F1)</f>
        <v>2026</v>
      </c>
    </row>
    <row r="2" spans="1:6" ht="15.75" customHeight="1" x14ac:dyDescent="0.25">
      <c r="D2" s="73" t="s">
        <v>55</v>
      </c>
      <c r="E2" s="121">
        <f>IF('Calculation Worksheet'!E2="","",'Calculation Worksheet'!E2)</f>
        <v>45979</v>
      </c>
    </row>
    <row r="3" spans="1:6" ht="21.75" customHeight="1" x14ac:dyDescent="0.25">
      <c r="A3" s="2" t="s">
        <v>53</v>
      </c>
      <c r="B3" s="3"/>
      <c r="C3" s="3"/>
      <c r="D3" s="3"/>
      <c r="E3" s="3"/>
      <c r="F3" s="3"/>
    </row>
    <row r="5" spans="1:6" ht="15" x14ac:dyDescent="0.25">
      <c r="A5" s="4" t="s">
        <v>1</v>
      </c>
      <c r="B5" s="5"/>
      <c r="C5" s="5"/>
      <c r="D5" s="4" t="s">
        <v>2</v>
      </c>
      <c r="E5" s="5"/>
      <c r="F5" s="5"/>
    </row>
    <row r="6" spans="1:6" ht="15" x14ac:dyDescent="0.25">
      <c r="A6" s="94"/>
      <c r="B6" s="94"/>
      <c r="C6" s="5"/>
      <c r="D6" s="70" t="s">
        <v>58</v>
      </c>
      <c r="E6" s="95">
        <v>1263</v>
      </c>
      <c r="F6" s="5"/>
    </row>
    <row r="7" spans="1:6" ht="15" x14ac:dyDescent="0.25">
      <c r="A7" s="94"/>
      <c r="B7" s="94"/>
      <c r="C7" s="5"/>
      <c r="D7" s="70" t="s">
        <v>59</v>
      </c>
      <c r="E7" s="96"/>
      <c r="F7" s="5"/>
    </row>
    <row r="8" spans="1:6" ht="15.6" x14ac:dyDescent="0.3">
      <c r="A8" s="94"/>
      <c r="B8" s="94"/>
      <c r="C8" s="5"/>
      <c r="D8" s="69" t="s">
        <v>62</v>
      </c>
      <c r="E8" s="11">
        <f>E6+E7</f>
        <v>1263</v>
      </c>
      <c r="F8" s="5"/>
    </row>
    <row r="9" spans="1:6" ht="15" x14ac:dyDescent="0.25">
      <c r="A9" s="94"/>
      <c r="B9" s="94"/>
      <c r="C9" s="5"/>
      <c r="D9" s="70" t="str">
        <f>IF(F1="","FY      TANF 2-Parent Caseload","FY "&amp;F1-1&amp;" TANF 2-Parent Caseload")</f>
        <v>FY 2025 TANF 2-Parent Caseload</v>
      </c>
      <c r="E9" s="95">
        <v>304</v>
      </c>
      <c r="F9" s="5"/>
    </row>
    <row r="10" spans="1:6" ht="15" x14ac:dyDescent="0.25">
      <c r="A10" s="94"/>
      <c r="B10" s="95"/>
      <c r="C10" s="5"/>
      <c r="D10" s="70" t="str">
        <f>IF(F1="","FY      SSP 2-Parent Caseload","FY "&amp;F1-1&amp;" SSP 2-Parent Caseload")</f>
        <v>FY 2025 SSP 2-Parent Caseload</v>
      </c>
      <c r="E10" s="96"/>
      <c r="F10" s="5"/>
    </row>
    <row r="11" spans="1:6" ht="15.6" x14ac:dyDescent="0.3">
      <c r="A11" s="94"/>
      <c r="B11" s="95"/>
      <c r="C11" s="5"/>
      <c r="D11" s="69" t="str">
        <f>IF(F1="","Total FY      2-Parent Caseload","Total FY "&amp;F1-1&amp;" 2-Parent Caseload")</f>
        <v>Total FY 2025 2-Parent Caseload</v>
      </c>
      <c r="E11" s="11">
        <f>E9+E10</f>
        <v>304</v>
      </c>
      <c r="F11" s="5"/>
    </row>
    <row r="12" spans="1:6" ht="15" x14ac:dyDescent="0.25">
      <c r="A12" s="94"/>
      <c r="B12" s="95"/>
      <c r="C12" s="5"/>
      <c r="D12" s="70" t="str">
        <f>IF(F1="","Excess MOE 2-Parent Cases in FY     ","Excess MOE 2-Parent Cases in FY "&amp;F1-1&amp;"")</f>
        <v>Excess MOE 2-Parent Cases in FY 2025</v>
      </c>
      <c r="E12" s="110">
        <f>'Excess MOE Worksheet'!F27</f>
        <v>18.152760517355595</v>
      </c>
      <c r="F12" s="5"/>
    </row>
    <row r="13" spans="1:6" ht="15.6" x14ac:dyDescent="0.3">
      <c r="A13" s="94"/>
      <c r="B13" s="95"/>
      <c r="C13" s="5"/>
      <c r="D13" s="69" t="str">
        <f>IF(F1="","Adjusted FY      Caseload","Adjusted FY "&amp;F1-1&amp;" Caseload")</f>
        <v>Adjusted FY 2025 Caseload</v>
      </c>
      <c r="E13" s="11">
        <f>E11-E12</f>
        <v>285.8472394826444</v>
      </c>
      <c r="F13" s="7"/>
    </row>
    <row r="14" spans="1:6" ht="15" x14ac:dyDescent="0.25">
      <c r="A14" s="94"/>
      <c r="B14" s="95"/>
      <c r="C14" s="5"/>
      <c r="D14" s="70" t="s">
        <v>47</v>
      </c>
      <c r="E14" s="6">
        <f>E8-E13</f>
        <v>977.15276051735555</v>
      </c>
      <c r="F14" s="7">
        <f>IF(E8=0,0,E14/E8)</f>
        <v>0.77367597824018652</v>
      </c>
    </row>
    <row r="15" spans="1:6" ht="15" x14ac:dyDescent="0.25">
      <c r="A15" s="94"/>
      <c r="B15" s="95"/>
      <c r="C15" s="5"/>
      <c r="D15" s="70" t="s">
        <v>3</v>
      </c>
      <c r="E15" s="6">
        <f>E14+B26</f>
        <v>977.15276051735555</v>
      </c>
    </row>
    <row r="16" spans="1:6" ht="15" x14ac:dyDescent="0.25">
      <c r="A16" s="94"/>
      <c r="B16" s="95"/>
      <c r="C16" s="5"/>
      <c r="D16" s="5"/>
      <c r="E16" s="5"/>
      <c r="F16" s="5"/>
    </row>
    <row r="17" spans="1:6" ht="15.6" x14ac:dyDescent="0.3">
      <c r="A17" s="94"/>
      <c r="B17" s="95"/>
      <c r="C17" s="5"/>
      <c r="D17" s="5"/>
      <c r="E17" s="8" t="s">
        <v>52</v>
      </c>
      <c r="F17" s="9">
        <f>IF(E8&lt;=0,0,(IF(E15/E8&gt;F14,F14,E15/E8)))</f>
        <v>0.77367597824018652</v>
      </c>
    </row>
    <row r="18" spans="1:6" ht="15" x14ac:dyDescent="0.25">
      <c r="A18" s="94"/>
      <c r="B18" s="95"/>
      <c r="C18" s="5"/>
      <c r="D18" s="5"/>
      <c r="E18" s="8"/>
    </row>
    <row r="19" spans="1:6" ht="15" x14ac:dyDescent="0.25">
      <c r="A19" s="94"/>
      <c r="B19" s="95"/>
      <c r="C19" s="5"/>
    </row>
    <row r="20" spans="1:6" ht="15" x14ac:dyDescent="0.25">
      <c r="A20" s="94"/>
      <c r="B20" s="95"/>
      <c r="C20" s="5"/>
    </row>
    <row r="21" spans="1:6" ht="15" x14ac:dyDescent="0.25">
      <c r="A21" s="94"/>
      <c r="B21" s="95"/>
      <c r="C21" s="5"/>
    </row>
    <row r="22" spans="1:6" ht="15.6" x14ac:dyDescent="0.3">
      <c r="A22" s="94"/>
      <c r="B22" s="95"/>
      <c r="C22" s="5"/>
      <c r="F22" s="9"/>
    </row>
    <row r="23" spans="1:6" ht="15" x14ac:dyDescent="0.25">
      <c r="A23" s="94"/>
      <c r="B23" s="95"/>
      <c r="C23" s="5"/>
    </row>
    <row r="24" spans="1:6" ht="15" x14ac:dyDescent="0.25">
      <c r="A24" s="94"/>
      <c r="B24" s="95"/>
      <c r="C24" s="5"/>
      <c r="D24" s="5"/>
      <c r="E24" s="8"/>
    </row>
    <row r="25" spans="1:6" ht="15.6" x14ac:dyDescent="0.3">
      <c r="A25" s="94"/>
      <c r="B25" s="95"/>
      <c r="C25" s="5"/>
      <c r="D25" s="5"/>
      <c r="E25" s="8"/>
      <c r="F25" s="9"/>
    </row>
    <row r="26" spans="1:6" ht="15.6" x14ac:dyDescent="0.3">
      <c r="A26" s="10" t="s">
        <v>5</v>
      </c>
      <c r="B26" s="11">
        <f>SUM(B6:B25)</f>
        <v>0</v>
      </c>
      <c r="C26" s="12"/>
      <c r="D26" s="5"/>
      <c r="E26" s="8"/>
      <c r="F26" s="9"/>
    </row>
    <row r="27" spans="1:6" ht="15.6" x14ac:dyDescent="0.3">
      <c r="D27" s="5"/>
      <c r="E27" s="8"/>
      <c r="F27" s="9"/>
    </row>
    <row r="28" spans="1:6" ht="15.6" x14ac:dyDescent="0.3">
      <c r="D28" s="5"/>
      <c r="E28" s="8"/>
      <c r="F28" s="9"/>
    </row>
    <row r="29" spans="1:6" ht="15.6" x14ac:dyDescent="0.3">
      <c r="D29" s="5"/>
      <c r="E29" s="8"/>
      <c r="F29" s="9"/>
    </row>
    <row r="30" spans="1:6" ht="15.6" x14ac:dyDescent="0.3">
      <c r="D30" s="5"/>
      <c r="E30" s="8"/>
      <c r="F30" s="9"/>
    </row>
    <row r="31" spans="1:6" ht="15.6" x14ac:dyDescent="0.3">
      <c r="D31" s="5"/>
      <c r="E31" s="8"/>
      <c r="F31" s="9"/>
    </row>
    <row r="32" spans="1:6" ht="15.6" x14ac:dyDescent="0.3">
      <c r="D32" s="5"/>
      <c r="E32" s="5"/>
      <c r="F32" s="9"/>
    </row>
    <row r="33" spans="4:6" ht="15" x14ac:dyDescent="0.25">
      <c r="D33" s="5"/>
      <c r="E33" s="6"/>
      <c r="F33" s="5"/>
    </row>
    <row r="34" spans="4:6" ht="15" x14ac:dyDescent="0.25">
      <c r="D34" s="5"/>
      <c r="E34" s="5"/>
      <c r="F34" s="5"/>
    </row>
    <row r="35" spans="4:6" ht="15" x14ac:dyDescent="0.25">
      <c r="D35" s="12"/>
      <c r="E35" s="12"/>
      <c r="F35" s="5"/>
    </row>
    <row r="36" spans="4:6" ht="15" x14ac:dyDescent="0.25">
      <c r="F36" s="12"/>
    </row>
  </sheetData>
  <sheetProtection insertRows="0"/>
  <phoneticPr fontId="2" type="noConversion"/>
  <dataValidations xWindow="149" yWindow="161" count="7">
    <dataValidation allowBlank="1" showInputMessage="1" showErrorMessage="1" promptTitle="Name of Eligibility Change" prompt="Enter the name of each eligibility change from Part 1 in this column." sqref="A6" xr:uid="{00000000-0002-0000-0100-000000000000}"/>
    <dataValidation allowBlank="1" showInputMessage="1" showErrorMessage="1" promptTitle="Impact" prompt="Enter the impact of the change in column A. Be sure the sign is correct." sqref="B6" xr:uid="{00000000-0002-0000-0100-000001000000}"/>
    <dataValidation allowBlank="1" showInputMessage="1" showErrorMessage="1" promptTitle="Use average monthly caseload" prompt="All caseloads on this page should reflect average monthly data." sqref="E6" xr:uid="{00000000-0002-0000-0100-000002000000}"/>
    <dataValidation allowBlank="1" showInputMessage="1" showErrorMessage="1" promptTitle="Cases Funded with Excess MOE" prompt="Do NOT enter data here.  The number of cases funded with Excess MOE will automatcially appear using the data from the Excess MOE Worksheet.  If you have not already done so, complete the Excess MOE Worksheet. " sqref="E12" xr:uid="{00000000-0002-0000-0100-000003000000}"/>
    <dataValidation allowBlank="1" showInputMessage="1" showErrorMessage="1" promptTitle="State Name" prompt="State name appears automatically when entered on the Calculation Worksheet in cell A1." sqref="A1" xr:uid="{00000000-0002-0000-0100-000004000000}"/>
    <dataValidation allowBlank="1" showInputMessage="1" showErrorMessage="1" errorTitle="Incorrect year format" error="You may only enter the 4-digit year with no letters.  " promptTitle="Fiscal Year" prompt="The FY to which the credit applies enters automatically when entered on the Calculation Worksheet.  _x000a__x000a_Comparison year automatically calculated below." sqref="F1" xr:uid="{00000000-0002-0000-0100-000005000000}"/>
    <dataValidation allowBlank="1" showInputMessage="1" showErrorMessage="1" errorTitle="Incorrect year format" error="You may only enter the 4-digit year with no letters.  " promptTitle="Date of Completion" prompt="The date of completion enters automatically when entered on the Calculation Worksheet.  _x000a__x000a_" sqref="E2" xr:uid="{00000000-0002-0000-0100-000006000000}"/>
  </dataValidations>
  <printOptions horizontalCentered="1" headings="1" gridLines="1"/>
  <pageMargins left="0.25" right="0.25" top="1.25" bottom="0.25" header="0.5" footer="0.5"/>
  <pageSetup scale="94" fitToHeight="0" orientation="portrait" r:id="rId1"/>
  <headerFooter alignWithMargins="0">
    <oddHeader>&amp;C&amp;"Arial,Bold"&amp;12FORM ACF-202 – TANF CASELOAD REDUCTION REPORT
Two-Parent Credit</oddHeader>
    <oddFooter xml:space="preserve">&amp;LOMB Approval No.:  0970-0338  &amp;RExpiration Date:  11/31/2026   </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4"/>
  <sheetViews>
    <sheetView zoomScale="75" zoomScaleNormal="75" zoomScaleSheetLayoutView="80" workbookViewId="0">
      <selection activeCell="G29" sqref="G29"/>
    </sheetView>
  </sheetViews>
  <sheetFormatPr defaultColWidth="11.44140625" defaultRowHeight="15" x14ac:dyDescent="0.25"/>
  <cols>
    <col min="1" max="1" width="23" style="19" bestFit="1" customWidth="1"/>
    <col min="2" max="14" width="10" style="19" customWidth="1"/>
    <col min="15" max="16384" width="11.44140625" style="19"/>
  </cols>
  <sheetData>
    <row r="1" spans="1:14" ht="22.2" customHeight="1" x14ac:dyDescent="0.25">
      <c r="A1" s="65" t="str">
        <f>IF('Calculation Worksheet'!A1="State?","",'Calculation Worksheet'!A1)</f>
        <v>Pennsylvania</v>
      </c>
      <c r="B1" s="18"/>
      <c r="C1" s="18"/>
      <c r="D1" s="18"/>
      <c r="E1" s="18"/>
      <c r="F1" s="18"/>
      <c r="G1" s="18"/>
      <c r="H1" s="18"/>
      <c r="I1" s="18"/>
      <c r="J1" s="18"/>
      <c r="K1" s="18"/>
      <c r="L1" s="18"/>
      <c r="M1" s="18"/>
      <c r="N1" s="18"/>
    </row>
    <row r="2" spans="1:14" ht="15.6" x14ac:dyDescent="0.3">
      <c r="A2" s="104" t="s">
        <v>30</v>
      </c>
      <c r="B2" s="20"/>
      <c r="C2" s="18"/>
      <c r="D2" s="18"/>
      <c r="E2" s="18"/>
      <c r="F2" s="18"/>
      <c r="G2" s="18"/>
      <c r="H2" s="18"/>
      <c r="I2" s="18"/>
      <c r="J2" s="18"/>
      <c r="K2" s="18"/>
      <c r="L2" s="18"/>
      <c r="M2" s="18"/>
      <c r="N2" s="18"/>
    </row>
    <row r="3" spans="1:14" ht="15.6" x14ac:dyDescent="0.3">
      <c r="A3" s="21"/>
      <c r="B3" s="20"/>
      <c r="C3" s="18"/>
      <c r="D3" s="18"/>
      <c r="E3" s="18"/>
      <c r="F3" s="18"/>
      <c r="G3" s="18"/>
      <c r="H3" s="18"/>
      <c r="I3" s="18"/>
      <c r="J3" s="18"/>
      <c r="K3" s="18"/>
      <c r="L3" s="116" t="s">
        <v>55</v>
      </c>
      <c r="M3" s="119">
        <f>IF('Calculation Worksheet'!E2="","",'Calculation Worksheet'!E2)</f>
        <v>45979</v>
      </c>
      <c r="N3" s="18"/>
    </row>
    <row r="4" spans="1:14" ht="15.6" x14ac:dyDescent="0.3">
      <c r="A4" s="22"/>
      <c r="B4" s="60" t="str">
        <f>IF('Calculation Worksheet'!F1="","Impact on Each Month in FY ?","Impact on Each Month in FY "&amp; 'Calculation Worksheet'!F1-1  )</f>
        <v>Impact on Each Month in FY 2025</v>
      </c>
      <c r="C4" s="23"/>
      <c r="D4" s="23"/>
      <c r="E4" s="23"/>
      <c r="F4" s="23"/>
      <c r="G4" s="23"/>
      <c r="H4" s="23"/>
      <c r="I4" s="23"/>
      <c r="J4" s="23"/>
      <c r="K4" s="23"/>
      <c r="L4" s="23"/>
      <c r="M4" s="24"/>
      <c r="N4" s="22"/>
    </row>
    <row r="5" spans="1:14" s="27" customFormat="1" ht="19.95" customHeight="1" x14ac:dyDescent="0.25">
      <c r="A5" s="25"/>
      <c r="B5" s="14" t="s">
        <v>20</v>
      </c>
      <c r="C5" s="15" t="s">
        <v>6</v>
      </c>
      <c r="D5" s="15" t="s">
        <v>7</v>
      </c>
      <c r="E5" s="16" t="s">
        <v>21</v>
      </c>
      <c r="F5" s="16" t="s">
        <v>8</v>
      </c>
      <c r="G5" s="15" t="s">
        <v>9</v>
      </c>
      <c r="H5" s="15" t="s">
        <v>10</v>
      </c>
      <c r="I5" s="15" t="s">
        <v>11</v>
      </c>
      <c r="J5" s="15" t="s">
        <v>12</v>
      </c>
      <c r="K5" s="15" t="s">
        <v>13</v>
      </c>
      <c r="L5" s="15" t="s">
        <v>14</v>
      </c>
      <c r="M5" s="17" t="s">
        <v>15</v>
      </c>
      <c r="N5" s="26"/>
    </row>
    <row r="6" spans="1:14" s="27" customFormat="1" ht="17.7" customHeight="1" x14ac:dyDescent="0.3">
      <c r="A6" s="13" t="s">
        <v>16</v>
      </c>
      <c r="B6" s="28"/>
      <c r="C6" s="29"/>
      <c r="D6" s="29"/>
      <c r="E6" s="30"/>
      <c r="F6" s="30"/>
      <c r="G6" s="29"/>
      <c r="H6" s="29"/>
      <c r="I6" s="29"/>
      <c r="J6" s="29"/>
      <c r="K6" s="29"/>
      <c r="L6" s="29"/>
      <c r="M6" s="31"/>
      <c r="N6" s="26"/>
    </row>
    <row r="7" spans="1:14" s="27" customFormat="1" ht="17.7" customHeight="1" x14ac:dyDescent="0.25">
      <c r="A7" s="32" t="s">
        <v>19</v>
      </c>
      <c r="B7" s="97"/>
      <c r="C7" s="98"/>
      <c r="D7" s="98"/>
      <c r="E7" s="98"/>
      <c r="F7" s="98"/>
      <c r="G7" s="98"/>
      <c r="H7" s="98"/>
      <c r="I7" s="98"/>
      <c r="J7" s="98"/>
      <c r="K7" s="98"/>
      <c r="L7" s="98"/>
      <c r="M7" s="99"/>
      <c r="N7" s="26"/>
    </row>
    <row r="8" spans="1:14" x14ac:dyDescent="0.25">
      <c r="A8" s="33" t="s">
        <v>20</v>
      </c>
      <c r="B8" s="100"/>
      <c r="C8" s="101"/>
      <c r="D8" s="101"/>
      <c r="E8" s="101"/>
      <c r="F8" s="101"/>
      <c r="G8" s="101"/>
      <c r="H8" s="101"/>
      <c r="I8" s="101"/>
      <c r="J8" s="101"/>
      <c r="K8" s="101"/>
      <c r="L8" s="101"/>
      <c r="M8" s="102"/>
      <c r="N8" s="34"/>
    </row>
    <row r="9" spans="1:14" x14ac:dyDescent="0.25">
      <c r="A9" s="34" t="s">
        <v>6</v>
      </c>
      <c r="B9" s="106"/>
      <c r="C9" s="101"/>
      <c r="D9" s="101"/>
      <c r="E9" s="101"/>
      <c r="F9" s="101"/>
      <c r="G9" s="101"/>
      <c r="H9" s="101"/>
      <c r="I9" s="101"/>
      <c r="J9" s="101"/>
      <c r="K9" s="101"/>
      <c r="L9" s="101"/>
      <c r="M9" s="102"/>
      <c r="N9" s="34"/>
    </row>
    <row r="10" spans="1:14" x14ac:dyDescent="0.25">
      <c r="A10" s="34" t="s">
        <v>7</v>
      </c>
      <c r="B10" s="106"/>
      <c r="C10" s="108"/>
      <c r="D10" s="101"/>
      <c r="E10" s="101"/>
      <c r="F10" s="101"/>
      <c r="G10" s="101"/>
      <c r="H10" s="101"/>
      <c r="I10" s="101"/>
      <c r="J10" s="101"/>
      <c r="K10" s="101"/>
      <c r="L10" s="101"/>
      <c r="M10" s="102"/>
      <c r="N10" s="34"/>
    </row>
    <row r="11" spans="1:14" x14ac:dyDescent="0.25">
      <c r="A11" s="33" t="s">
        <v>21</v>
      </c>
      <c r="B11" s="106"/>
      <c r="C11" s="108"/>
      <c r="D11" s="108"/>
      <c r="E11" s="101"/>
      <c r="F11" s="101"/>
      <c r="G11" s="101"/>
      <c r="H11" s="101"/>
      <c r="I11" s="101"/>
      <c r="J11" s="101"/>
      <c r="K11" s="101"/>
      <c r="L11" s="101"/>
      <c r="M11" s="102"/>
      <c r="N11" s="34"/>
    </row>
    <row r="12" spans="1:14" x14ac:dyDescent="0.25">
      <c r="A12" s="37" t="s">
        <v>8</v>
      </c>
      <c r="B12" s="106"/>
      <c r="C12" s="108"/>
      <c r="D12" s="108"/>
      <c r="E12" s="108"/>
      <c r="F12" s="101"/>
      <c r="G12" s="101"/>
      <c r="H12" s="101"/>
      <c r="I12" s="101"/>
      <c r="J12" s="101"/>
      <c r="K12" s="101"/>
      <c r="L12" s="101"/>
      <c r="M12" s="102"/>
      <c r="N12" s="34"/>
    </row>
    <row r="13" spans="1:14" x14ac:dyDescent="0.25">
      <c r="A13" s="34" t="s">
        <v>9</v>
      </c>
      <c r="B13" s="106"/>
      <c r="C13" s="108"/>
      <c r="D13" s="108"/>
      <c r="E13" s="108"/>
      <c r="F13" s="108"/>
      <c r="G13" s="101"/>
      <c r="H13" s="101"/>
      <c r="I13" s="101"/>
      <c r="J13" s="101"/>
      <c r="K13" s="101"/>
      <c r="L13" s="101"/>
      <c r="M13" s="102"/>
      <c r="N13" s="34"/>
    </row>
    <row r="14" spans="1:14" x14ac:dyDescent="0.25">
      <c r="A14" s="34" t="s">
        <v>10</v>
      </c>
      <c r="B14" s="106"/>
      <c r="C14" s="108"/>
      <c r="D14" s="108"/>
      <c r="E14" s="108"/>
      <c r="F14" s="108"/>
      <c r="G14" s="108"/>
      <c r="H14" s="101"/>
      <c r="I14" s="101"/>
      <c r="J14" s="101"/>
      <c r="K14" s="101"/>
      <c r="L14" s="101"/>
      <c r="M14" s="102"/>
      <c r="N14" s="34"/>
    </row>
    <row r="15" spans="1:14" x14ac:dyDescent="0.25">
      <c r="A15" s="34" t="s">
        <v>11</v>
      </c>
      <c r="B15" s="106"/>
      <c r="C15" s="108"/>
      <c r="D15" s="108"/>
      <c r="E15" s="108"/>
      <c r="F15" s="108"/>
      <c r="G15" s="108"/>
      <c r="H15" s="108"/>
      <c r="I15" s="101"/>
      <c r="J15" s="101"/>
      <c r="K15" s="101"/>
      <c r="L15" s="101"/>
      <c r="M15" s="102"/>
      <c r="N15" s="34"/>
    </row>
    <row r="16" spans="1:14" x14ac:dyDescent="0.25">
      <c r="A16" s="34" t="s">
        <v>12</v>
      </c>
      <c r="B16" s="106"/>
      <c r="C16" s="108"/>
      <c r="D16" s="108"/>
      <c r="E16" s="108"/>
      <c r="F16" s="108"/>
      <c r="G16" s="108"/>
      <c r="H16" s="108"/>
      <c r="I16" s="108"/>
      <c r="J16" s="101"/>
      <c r="K16" s="101"/>
      <c r="L16" s="101"/>
      <c r="M16" s="102"/>
      <c r="N16" s="34"/>
    </row>
    <row r="17" spans="1:14" x14ac:dyDescent="0.25">
      <c r="A17" s="34" t="s">
        <v>13</v>
      </c>
      <c r="B17" s="106"/>
      <c r="C17" s="108"/>
      <c r="D17" s="108"/>
      <c r="E17" s="108"/>
      <c r="F17" s="108"/>
      <c r="G17" s="108"/>
      <c r="H17" s="108"/>
      <c r="I17" s="108"/>
      <c r="J17" s="108"/>
      <c r="K17" s="101"/>
      <c r="L17" s="101"/>
      <c r="M17" s="102"/>
      <c r="N17" s="34"/>
    </row>
    <row r="18" spans="1:14" x14ac:dyDescent="0.25">
      <c r="A18" s="34" t="s">
        <v>14</v>
      </c>
      <c r="B18" s="106"/>
      <c r="C18" s="108"/>
      <c r="D18" s="108"/>
      <c r="E18" s="108"/>
      <c r="F18" s="108"/>
      <c r="G18" s="108"/>
      <c r="H18" s="108"/>
      <c r="I18" s="108"/>
      <c r="J18" s="108"/>
      <c r="K18" s="108"/>
      <c r="L18" s="101"/>
      <c r="M18" s="102"/>
      <c r="N18" s="34"/>
    </row>
    <row r="19" spans="1:14" x14ac:dyDescent="0.25">
      <c r="A19" s="45" t="s">
        <v>15</v>
      </c>
      <c r="B19" s="107"/>
      <c r="C19" s="109"/>
      <c r="D19" s="109"/>
      <c r="E19" s="109"/>
      <c r="F19" s="109"/>
      <c r="G19" s="109"/>
      <c r="H19" s="109"/>
      <c r="I19" s="109"/>
      <c r="J19" s="109"/>
      <c r="K19" s="109"/>
      <c r="L19" s="109"/>
      <c r="M19" s="103"/>
      <c r="N19" s="40" t="s">
        <v>17</v>
      </c>
    </row>
    <row r="20" spans="1:14" x14ac:dyDescent="0.25">
      <c r="A20" s="34"/>
      <c r="B20" s="41"/>
      <c r="C20" s="42"/>
      <c r="D20" s="42"/>
      <c r="E20" s="42"/>
      <c r="F20" s="42"/>
      <c r="G20" s="42"/>
      <c r="H20" s="42"/>
      <c r="I20" s="42"/>
      <c r="J20" s="42"/>
      <c r="K20" s="42"/>
      <c r="L20" s="42"/>
      <c r="M20" s="42"/>
      <c r="N20" s="44" t="s">
        <v>18</v>
      </c>
    </row>
    <row r="21" spans="1:14" x14ac:dyDescent="0.25">
      <c r="A21" s="45" t="s">
        <v>18</v>
      </c>
      <c r="B21" s="46">
        <f t="shared" ref="B21:M21" si="0">SUM(B7:B19)</f>
        <v>0</v>
      </c>
      <c r="C21" s="47">
        <f t="shared" si="0"/>
        <v>0</v>
      </c>
      <c r="D21" s="47">
        <f t="shared" si="0"/>
        <v>0</v>
      </c>
      <c r="E21" s="47">
        <f t="shared" si="0"/>
        <v>0</v>
      </c>
      <c r="F21" s="47">
        <f t="shared" si="0"/>
        <v>0</v>
      </c>
      <c r="G21" s="47">
        <f t="shared" si="0"/>
        <v>0</v>
      </c>
      <c r="H21" s="47">
        <f t="shared" si="0"/>
        <v>0</v>
      </c>
      <c r="I21" s="47">
        <f t="shared" si="0"/>
        <v>0</v>
      </c>
      <c r="J21" s="47">
        <f t="shared" si="0"/>
        <v>0</v>
      </c>
      <c r="K21" s="47">
        <f t="shared" si="0"/>
        <v>0</v>
      </c>
      <c r="L21" s="47">
        <f t="shared" si="0"/>
        <v>0</v>
      </c>
      <c r="M21" s="48">
        <f t="shared" si="0"/>
        <v>0</v>
      </c>
      <c r="N21" s="49">
        <f>SUM(B21:M21)</f>
        <v>0</v>
      </c>
    </row>
    <row r="22" spans="1:14" x14ac:dyDescent="0.25">
      <c r="A22" s="50"/>
      <c r="N22" s="51"/>
    </row>
    <row r="23" spans="1:14" x14ac:dyDescent="0.25">
      <c r="A23" s="52"/>
      <c r="B23" s="53"/>
      <c r="C23" s="53"/>
      <c r="D23" s="53"/>
      <c r="E23" s="53"/>
      <c r="F23" s="53"/>
      <c r="G23" s="53"/>
      <c r="H23" s="53"/>
      <c r="I23" s="53"/>
      <c r="J23" s="53"/>
      <c r="K23" s="53"/>
      <c r="L23" s="53"/>
      <c r="M23" s="64" t="str">
        <f>IF('Calculation Worksheet'!F1="","FY ? monthly average","FY "&amp; 'Calculation Worksheet'!F1-1&amp;" monthly average")</f>
        <v>FY 2025 monthly average</v>
      </c>
      <c r="N23" s="48">
        <f>N21/12</f>
        <v>0</v>
      </c>
    </row>
    <row r="24" spans="1:14" x14ac:dyDescent="0.25">
      <c r="N24" s="42"/>
    </row>
    <row r="25" spans="1:14" x14ac:dyDescent="0.25">
      <c r="N25" s="42"/>
    </row>
    <row r="26" spans="1:14" ht="15.6" x14ac:dyDescent="0.3">
      <c r="A26" s="20"/>
      <c r="B26" s="18"/>
      <c r="C26" s="18"/>
      <c r="D26" s="18"/>
      <c r="E26" s="18"/>
      <c r="F26" s="18"/>
      <c r="G26" s="18"/>
      <c r="H26" s="18"/>
      <c r="I26" s="18"/>
      <c r="J26" s="18"/>
      <c r="K26" s="18"/>
      <c r="L26" s="18"/>
      <c r="M26" s="18"/>
      <c r="N26" s="18"/>
    </row>
    <row r="28" spans="1:14" x14ac:dyDescent="0.25">
      <c r="A28" s="27"/>
      <c r="B28" s="54"/>
      <c r="C28" s="55"/>
      <c r="D28" s="55"/>
      <c r="E28" s="54"/>
      <c r="F28" s="54"/>
      <c r="G28" s="55"/>
      <c r="H28" s="55"/>
      <c r="I28" s="55"/>
      <c r="J28" s="55"/>
      <c r="K28" s="55"/>
      <c r="L28" s="55"/>
      <c r="M28" s="55"/>
      <c r="N28" s="27"/>
    </row>
    <row r="29" spans="1:14" x14ac:dyDescent="0.25">
      <c r="B29" s="42"/>
      <c r="C29" s="42"/>
      <c r="D29" s="42"/>
      <c r="E29" s="42"/>
      <c r="F29" s="42"/>
      <c r="G29" s="42"/>
      <c r="H29" s="42"/>
      <c r="I29" s="42"/>
      <c r="J29" s="42"/>
      <c r="K29" s="42"/>
      <c r="L29" s="42"/>
      <c r="M29" s="42"/>
    </row>
    <row r="30" spans="1:14" x14ac:dyDescent="0.25">
      <c r="A30" s="56"/>
      <c r="B30" s="42"/>
      <c r="C30" s="42"/>
      <c r="D30" s="42"/>
      <c r="E30" s="42"/>
      <c r="F30" s="42"/>
      <c r="G30" s="42"/>
      <c r="H30" s="42"/>
      <c r="I30" s="42"/>
      <c r="J30" s="42"/>
      <c r="K30" s="42"/>
      <c r="L30" s="42"/>
      <c r="M30" s="42"/>
    </row>
    <row r="31" spans="1:14" x14ac:dyDescent="0.25">
      <c r="B31" s="42"/>
      <c r="C31" s="42"/>
      <c r="D31" s="42"/>
      <c r="E31" s="42"/>
      <c r="F31" s="42"/>
      <c r="G31" s="42"/>
      <c r="H31" s="42"/>
      <c r="I31" s="42"/>
      <c r="J31" s="42"/>
      <c r="K31" s="42"/>
      <c r="L31" s="42"/>
      <c r="M31" s="42"/>
    </row>
    <row r="32" spans="1:14" x14ac:dyDescent="0.25">
      <c r="B32" s="42"/>
      <c r="C32" s="42"/>
      <c r="D32" s="42"/>
      <c r="E32" s="42"/>
      <c r="F32" s="42"/>
      <c r="G32" s="42"/>
      <c r="H32" s="42"/>
      <c r="I32" s="42"/>
      <c r="J32" s="42"/>
      <c r="K32" s="42"/>
      <c r="L32" s="42"/>
      <c r="M32" s="42"/>
    </row>
    <row r="33" spans="1:14" x14ac:dyDescent="0.25">
      <c r="A33" s="56"/>
      <c r="B33" s="42"/>
      <c r="C33" s="42"/>
      <c r="D33" s="42"/>
      <c r="E33" s="42"/>
      <c r="F33" s="42"/>
      <c r="G33" s="42"/>
      <c r="H33" s="42"/>
      <c r="I33" s="42"/>
      <c r="J33" s="42"/>
      <c r="K33" s="42"/>
      <c r="L33" s="42"/>
      <c r="M33" s="42"/>
    </row>
    <row r="34" spans="1:14" x14ac:dyDescent="0.25">
      <c r="A34" s="57"/>
      <c r="B34" s="42"/>
      <c r="C34" s="42"/>
      <c r="D34" s="42"/>
      <c r="E34" s="42"/>
      <c r="F34" s="42"/>
      <c r="G34" s="42"/>
      <c r="H34" s="42"/>
      <c r="I34" s="42"/>
      <c r="J34" s="42"/>
      <c r="K34" s="42"/>
      <c r="L34" s="42"/>
      <c r="M34" s="42"/>
    </row>
    <row r="35" spans="1:14" x14ac:dyDescent="0.25">
      <c r="B35" s="42"/>
      <c r="C35" s="42"/>
      <c r="D35" s="42"/>
      <c r="E35" s="42"/>
      <c r="F35" s="42"/>
      <c r="G35" s="42"/>
      <c r="H35" s="42"/>
      <c r="I35" s="42"/>
      <c r="J35" s="42"/>
      <c r="K35" s="42"/>
      <c r="L35" s="42"/>
      <c r="M35" s="42"/>
    </row>
    <row r="36" spans="1:14" x14ac:dyDescent="0.25">
      <c r="B36" s="42"/>
      <c r="C36" s="42"/>
      <c r="D36" s="42"/>
      <c r="E36" s="42"/>
      <c r="F36" s="42"/>
      <c r="G36" s="42"/>
      <c r="H36" s="42"/>
      <c r="I36" s="42"/>
      <c r="J36" s="42"/>
      <c r="K36" s="42"/>
      <c r="L36" s="42"/>
      <c r="M36" s="42"/>
    </row>
    <row r="37" spans="1:14" x14ac:dyDescent="0.25">
      <c r="B37" s="42"/>
      <c r="C37" s="42"/>
      <c r="D37" s="42"/>
      <c r="E37" s="42"/>
      <c r="F37" s="42"/>
      <c r="G37" s="42"/>
      <c r="H37" s="42"/>
      <c r="I37" s="42"/>
      <c r="J37" s="42"/>
      <c r="K37" s="42"/>
      <c r="L37" s="42"/>
      <c r="M37" s="42"/>
    </row>
    <row r="38" spans="1:14" x14ac:dyDescent="0.25">
      <c r="B38" s="42"/>
      <c r="C38" s="42"/>
      <c r="D38" s="42"/>
      <c r="E38" s="42"/>
      <c r="F38" s="42"/>
      <c r="G38" s="42"/>
      <c r="H38" s="42"/>
      <c r="I38" s="42"/>
      <c r="J38" s="42"/>
      <c r="K38" s="42"/>
      <c r="L38" s="42"/>
      <c r="M38" s="42"/>
    </row>
    <row r="39" spans="1:14" x14ac:dyDescent="0.25">
      <c r="B39" s="42"/>
      <c r="C39" s="42"/>
      <c r="D39" s="42"/>
      <c r="E39" s="42"/>
      <c r="F39" s="42"/>
      <c r="G39" s="42"/>
      <c r="H39" s="42"/>
      <c r="I39" s="42"/>
      <c r="J39" s="42"/>
      <c r="K39" s="42"/>
      <c r="L39" s="42"/>
      <c r="M39" s="42"/>
    </row>
    <row r="40" spans="1:14" x14ac:dyDescent="0.25">
      <c r="B40" s="42"/>
      <c r="C40" s="42"/>
      <c r="D40" s="42"/>
      <c r="E40" s="42"/>
      <c r="F40" s="42"/>
      <c r="G40" s="42"/>
      <c r="H40" s="42"/>
      <c r="I40" s="42"/>
      <c r="J40" s="42"/>
      <c r="K40" s="42"/>
      <c r="L40" s="42"/>
      <c r="M40" s="42"/>
    </row>
    <row r="41" spans="1:14" x14ac:dyDescent="0.25">
      <c r="B41" s="42"/>
      <c r="C41" s="42"/>
      <c r="D41" s="42"/>
      <c r="E41" s="42"/>
      <c r="F41" s="42"/>
      <c r="G41" s="42"/>
      <c r="H41" s="42"/>
      <c r="I41" s="42"/>
      <c r="J41" s="42"/>
      <c r="K41" s="42"/>
      <c r="L41" s="42"/>
      <c r="M41" s="42"/>
      <c r="N41" s="58"/>
    </row>
    <row r="42" spans="1:14" x14ac:dyDescent="0.25">
      <c r="B42" s="42"/>
      <c r="C42" s="42"/>
      <c r="D42" s="42"/>
      <c r="E42" s="42"/>
      <c r="F42" s="42"/>
      <c r="G42" s="42"/>
      <c r="H42" s="42"/>
      <c r="I42" s="42"/>
      <c r="J42" s="42"/>
      <c r="K42" s="42"/>
      <c r="L42" s="42"/>
      <c r="M42" s="42"/>
      <c r="N42" s="42"/>
    </row>
    <row r="44" spans="1:14" x14ac:dyDescent="0.25">
      <c r="N44" s="42"/>
    </row>
  </sheetData>
  <sheetProtection sheet="1" objects="1" scenarios="1"/>
  <phoneticPr fontId="7" type="noConversion"/>
  <dataValidations xWindow="166" yWindow="139" count="2">
    <dataValidation allowBlank="1" showInputMessage="1" showErrorMessage="1" promptTitle="State Name" prompt="State name appears automatically when entered on the Calculation _x000a_Worksheet in cell A1." sqref="A1" xr:uid="{00000000-0002-0000-0200-000000000000}"/>
    <dataValidation allowBlank="1" showInputMessage="1" showErrorMessage="1" errorTitle="Incorrect year format" error="You may only enter the 4-digit year with no letters.  " promptTitle="Date of Completion" prompt="The date of completion enters automatically when entered on the Calculation Worksheet.  _x000a__x000a_" sqref="M3" xr:uid="{00000000-0002-0000-0200-000001000000}"/>
  </dataValidations>
  <printOptions horizontalCentered="1"/>
  <pageMargins left="0.25" right="0.25" top="0.5" bottom="0.5" header="0.25" footer="0.5"/>
  <pageSetup scale="89" fitToHeight="0" orientation="landscape" r:id="rId1"/>
  <headerFooter alignWithMargins="0">
    <oddFooter>&amp;LOMB Approval #:  0970-0338&amp;RExpiration Date:  11/31/2023</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4"/>
  <sheetViews>
    <sheetView zoomScale="75" zoomScaleNormal="75" zoomScaleSheetLayoutView="80" workbookViewId="0">
      <selection activeCell="G29" sqref="G29"/>
    </sheetView>
  </sheetViews>
  <sheetFormatPr defaultColWidth="11.44140625" defaultRowHeight="15" x14ac:dyDescent="0.25"/>
  <cols>
    <col min="1" max="1" width="23" style="19" bestFit="1" customWidth="1"/>
    <col min="2" max="14" width="10" style="19" customWidth="1"/>
    <col min="15" max="16384" width="11.44140625" style="19"/>
  </cols>
  <sheetData>
    <row r="1" spans="1:14" ht="22.2" customHeight="1" x14ac:dyDescent="0.25">
      <c r="A1" s="59" t="s">
        <v>23</v>
      </c>
      <c r="B1" s="18"/>
      <c r="C1" s="18"/>
      <c r="D1" s="18"/>
      <c r="E1" s="18"/>
      <c r="F1" s="18"/>
      <c r="G1" s="18"/>
      <c r="H1" s="18"/>
      <c r="I1" s="18"/>
      <c r="J1" s="18"/>
      <c r="K1" s="18"/>
      <c r="L1" s="18"/>
      <c r="M1" s="18"/>
      <c r="N1" s="18"/>
    </row>
    <row r="2" spans="1:14" ht="15.6" x14ac:dyDescent="0.3">
      <c r="A2" s="21" t="s">
        <v>24</v>
      </c>
      <c r="B2" s="20"/>
      <c r="C2" s="18"/>
      <c r="D2" s="18"/>
      <c r="E2" s="18"/>
      <c r="F2" s="18"/>
      <c r="G2" s="18"/>
      <c r="H2" s="18"/>
      <c r="I2" s="18"/>
      <c r="J2" s="18"/>
      <c r="K2" s="18"/>
      <c r="L2" s="18"/>
      <c r="M2" s="18"/>
      <c r="N2" s="18"/>
    </row>
    <row r="3" spans="1:14" ht="15.6" x14ac:dyDescent="0.3">
      <c r="A3" s="21"/>
      <c r="B3" s="20"/>
      <c r="C3" s="18"/>
      <c r="D3" s="18"/>
      <c r="E3" s="18"/>
      <c r="F3" s="18"/>
      <c r="G3" s="18"/>
      <c r="H3" s="18"/>
      <c r="I3" s="18"/>
      <c r="J3" s="18"/>
      <c r="K3" s="18"/>
      <c r="L3" s="116" t="s">
        <v>55</v>
      </c>
      <c r="M3" s="117">
        <v>39797</v>
      </c>
      <c r="N3" s="18"/>
    </row>
    <row r="4" spans="1:14" ht="15.6" x14ac:dyDescent="0.3">
      <c r="A4" s="22"/>
      <c r="B4" s="60" t="s">
        <v>28</v>
      </c>
      <c r="C4" s="23"/>
      <c r="D4" s="23"/>
      <c r="E4" s="23"/>
      <c r="F4" s="23"/>
      <c r="G4" s="23"/>
      <c r="H4" s="23"/>
      <c r="I4" s="23"/>
      <c r="J4" s="23"/>
      <c r="K4" s="23"/>
      <c r="L4" s="23"/>
      <c r="M4" s="24"/>
      <c r="N4" s="22"/>
    </row>
    <row r="5" spans="1:14" s="27" customFormat="1" ht="19.95" customHeight="1" x14ac:dyDescent="0.25">
      <c r="A5" s="25"/>
      <c r="B5" s="14" t="s">
        <v>20</v>
      </c>
      <c r="C5" s="15" t="s">
        <v>6</v>
      </c>
      <c r="D5" s="15" t="s">
        <v>7</v>
      </c>
      <c r="E5" s="16" t="s">
        <v>21</v>
      </c>
      <c r="F5" s="16" t="s">
        <v>8</v>
      </c>
      <c r="G5" s="15" t="s">
        <v>9</v>
      </c>
      <c r="H5" s="15" t="s">
        <v>10</v>
      </c>
      <c r="I5" s="15" t="s">
        <v>11</v>
      </c>
      <c r="J5" s="15" t="s">
        <v>12</v>
      </c>
      <c r="K5" s="15" t="s">
        <v>13</v>
      </c>
      <c r="L5" s="15" t="s">
        <v>14</v>
      </c>
      <c r="M5" s="17" t="s">
        <v>15</v>
      </c>
      <c r="N5" s="26"/>
    </row>
    <row r="6" spans="1:14" s="27" customFormat="1" ht="17.7" customHeight="1" x14ac:dyDescent="0.3">
      <c r="A6" s="13" t="s">
        <v>16</v>
      </c>
      <c r="B6" s="28"/>
      <c r="C6" s="29"/>
      <c r="D6" s="29"/>
      <c r="E6" s="30"/>
      <c r="F6" s="30"/>
      <c r="G6" s="29"/>
      <c r="H6" s="29"/>
      <c r="I6" s="29"/>
      <c r="J6" s="29"/>
      <c r="K6" s="29"/>
      <c r="L6" s="29"/>
      <c r="M6" s="31"/>
      <c r="N6" s="26"/>
    </row>
    <row r="7" spans="1:14" s="27" customFormat="1" ht="17.7" customHeight="1" x14ac:dyDescent="0.25">
      <c r="A7" s="32" t="s">
        <v>19</v>
      </c>
      <c r="B7" s="61">
        <v>-81</v>
      </c>
      <c r="C7" s="62">
        <v>-76</v>
      </c>
      <c r="D7" s="62">
        <v>-72</v>
      </c>
      <c r="E7" s="62">
        <v>-69</v>
      </c>
      <c r="F7" s="62">
        <v>-67</v>
      </c>
      <c r="G7" s="62">
        <v>-65</v>
      </c>
      <c r="H7" s="62">
        <v>-63</v>
      </c>
      <c r="I7" s="62">
        <v>-61</v>
      </c>
      <c r="J7" s="62">
        <v>-60</v>
      </c>
      <c r="K7" s="62">
        <v>-59</v>
      </c>
      <c r="L7" s="62">
        <v>-57</v>
      </c>
      <c r="M7" s="63">
        <v>-56</v>
      </c>
      <c r="N7" s="26"/>
    </row>
    <row r="8" spans="1:14" x14ac:dyDescent="0.25">
      <c r="A8" s="33" t="s">
        <v>20</v>
      </c>
      <c r="B8" s="41">
        <v>-33</v>
      </c>
      <c r="C8" s="42">
        <v>-30</v>
      </c>
      <c r="D8" s="42">
        <v>-28</v>
      </c>
      <c r="E8" s="42">
        <v>-26</v>
      </c>
      <c r="F8" s="42">
        <v>-24</v>
      </c>
      <c r="G8" s="42">
        <v>-21</v>
      </c>
      <c r="H8" s="42">
        <v>-18</v>
      </c>
      <c r="I8" s="42">
        <v>-16</v>
      </c>
      <c r="J8" s="42">
        <v>-15</v>
      </c>
      <c r="K8" s="42">
        <v>-13</v>
      </c>
      <c r="L8" s="42">
        <v>-10</v>
      </c>
      <c r="M8" s="43">
        <v>-8</v>
      </c>
      <c r="N8" s="34"/>
    </row>
    <row r="9" spans="1:14" x14ac:dyDescent="0.25">
      <c r="A9" s="34" t="s">
        <v>6</v>
      </c>
      <c r="B9" s="35"/>
      <c r="C9" s="42">
        <v>-42</v>
      </c>
      <c r="D9" s="42">
        <v>-39</v>
      </c>
      <c r="E9" s="42">
        <v>-36</v>
      </c>
      <c r="F9" s="42">
        <v>-34</v>
      </c>
      <c r="G9" s="42">
        <v>-32</v>
      </c>
      <c r="H9" s="42">
        <v>-29</v>
      </c>
      <c r="I9" s="42">
        <v>-27</v>
      </c>
      <c r="J9" s="42">
        <v>-25</v>
      </c>
      <c r="K9" s="42">
        <v>-23</v>
      </c>
      <c r="L9" s="42">
        <v>-21</v>
      </c>
      <c r="M9" s="42">
        <v>-20</v>
      </c>
      <c r="N9" s="34"/>
    </row>
    <row r="10" spans="1:14" x14ac:dyDescent="0.25">
      <c r="A10" s="34" t="s">
        <v>7</v>
      </c>
      <c r="B10" s="35"/>
      <c r="C10" s="36"/>
      <c r="D10" s="42">
        <v>-55</v>
      </c>
      <c r="E10" s="42">
        <v>-53</v>
      </c>
      <c r="F10" s="42">
        <v>-51</v>
      </c>
      <c r="G10" s="42">
        <v>-48</v>
      </c>
      <c r="H10" s="42">
        <v>-46</v>
      </c>
      <c r="I10" s="42">
        <v>-43</v>
      </c>
      <c r="J10" s="42">
        <v>-41</v>
      </c>
      <c r="K10" s="42">
        <v>-40</v>
      </c>
      <c r="L10" s="42">
        <v>-38</v>
      </c>
      <c r="M10" s="42">
        <v>-37</v>
      </c>
      <c r="N10" s="34"/>
    </row>
    <row r="11" spans="1:14" x14ac:dyDescent="0.25">
      <c r="A11" s="33" t="s">
        <v>21</v>
      </c>
      <c r="B11" s="35"/>
      <c r="C11" s="36"/>
      <c r="D11" s="36"/>
      <c r="E11" s="42">
        <v>-64</v>
      </c>
      <c r="F11" s="42">
        <v>-61</v>
      </c>
      <c r="G11" s="42">
        <v>-59</v>
      </c>
      <c r="H11" s="42">
        <v>-56</v>
      </c>
      <c r="I11" s="42">
        <v>-53</v>
      </c>
      <c r="J11" s="42">
        <v>-52</v>
      </c>
      <c r="K11" s="42">
        <v>-51</v>
      </c>
      <c r="L11" s="42">
        <v>-49</v>
      </c>
      <c r="M11" s="43">
        <v>-47</v>
      </c>
      <c r="N11" s="34"/>
    </row>
    <row r="12" spans="1:14" x14ac:dyDescent="0.25">
      <c r="A12" s="37" t="s">
        <v>8</v>
      </c>
      <c r="B12" s="35"/>
      <c r="C12" s="36"/>
      <c r="D12" s="36"/>
      <c r="E12" s="36"/>
      <c r="F12" s="42">
        <v>-27</v>
      </c>
      <c r="G12" s="42">
        <v>-25</v>
      </c>
      <c r="H12" s="42">
        <v>-25</v>
      </c>
      <c r="I12" s="42">
        <v>-24</v>
      </c>
      <c r="J12" s="42">
        <v>-24</v>
      </c>
      <c r="K12" s="42">
        <v>-24</v>
      </c>
      <c r="L12" s="42">
        <v>-22</v>
      </c>
      <c r="M12" s="42">
        <v>-21</v>
      </c>
      <c r="N12" s="34"/>
    </row>
    <row r="13" spans="1:14" x14ac:dyDescent="0.25">
      <c r="A13" s="34" t="s">
        <v>9</v>
      </c>
      <c r="B13" s="35"/>
      <c r="C13" s="36"/>
      <c r="D13" s="36"/>
      <c r="E13" s="36"/>
      <c r="F13" s="36"/>
      <c r="G13" s="42">
        <v>-22</v>
      </c>
      <c r="H13" s="42">
        <v>-20</v>
      </c>
      <c r="I13" s="42">
        <v>-20</v>
      </c>
      <c r="J13" s="42">
        <v>-20</v>
      </c>
      <c r="K13" s="42">
        <v>-19</v>
      </c>
      <c r="L13" s="42">
        <v>-18</v>
      </c>
      <c r="M13" s="43">
        <v>-18</v>
      </c>
      <c r="N13" s="34"/>
    </row>
    <row r="14" spans="1:14" x14ac:dyDescent="0.25">
      <c r="A14" s="34" t="s">
        <v>10</v>
      </c>
      <c r="B14" s="35"/>
      <c r="C14" s="36"/>
      <c r="D14" s="36"/>
      <c r="E14" s="36"/>
      <c r="F14" s="36"/>
      <c r="G14" s="36"/>
      <c r="H14" s="42">
        <v>-16</v>
      </c>
      <c r="I14" s="42">
        <v>-16</v>
      </c>
      <c r="J14" s="42">
        <v>-12</v>
      </c>
      <c r="K14" s="42">
        <v>-11</v>
      </c>
      <c r="L14" s="42">
        <v>-11</v>
      </c>
      <c r="M14" s="43">
        <v>-11</v>
      </c>
      <c r="N14" s="34"/>
    </row>
    <row r="15" spans="1:14" x14ac:dyDescent="0.25">
      <c r="A15" s="34" t="s">
        <v>11</v>
      </c>
      <c r="B15" s="35"/>
      <c r="C15" s="36"/>
      <c r="D15" s="36"/>
      <c r="E15" s="36"/>
      <c r="F15" s="36"/>
      <c r="G15" s="36"/>
      <c r="H15" s="36"/>
      <c r="I15" s="42">
        <v>-26</v>
      </c>
      <c r="J15" s="42">
        <v>-23</v>
      </c>
      <c r="K15" s="42">
        <v>-21</v>
      </c>
      <c r="L15" s="42">
        <v>-21</v>
      </c>
      <c r="M15" s="42">
        <v>-19</v>
      </c>
      <c r="N15" s="34"/>
    </row>
    <row r="16" spans="1:14" x14ac:dyDescent="0.25">
      <c r="A16" s="34" t="s">
        <v>12</v>
      </c>
      <c r="B16" s="35"/>
      <c r="C16" s="36"/>
      <c r="D16" s="36"/>
      <c r="E16" s="36"/>
      <c r="F16" s="36"/>
      <c r="G16" s="36"/>
      <c r="H16" s="36"/>
      <c r="I16" s="36"/>
      <c r="J16" s="42">
        <v>-24</v>
      </c>
      <c r="K16" s="42">
        <v>-20</v>
      </c>
      <c r="L16" s="42">
        <v>-18</v>
      </c>
      <c r="M16" s="43">
        <v>-17</v>
      </c>
      <c r="N16" s="34"/>
    </row>
    <row r="17" spans="1:14" x14ac:dyDescent="0.25">
      <c r="A17" s="34" t="s">
        <v>13</v>
      </c>
      <c r="B17" s="35"/>
      <c r="C17" s="36"/>
      <c r="D17" s="36"/>
      <c r="E17" s="36"/>
      <c r="F17" s="36"/>
      <c r="G17" s="36"/>
      <c r="H17" s="36"/>
      <c r="I17" s="36"/>
      <c r="J17" s="36"/>
      <c r="K17" s="42">
        <v>-31</v>
      </c>
      <c r="L17" s="42">
        <v>-26</v>
      </c>
      <c r="M17" s="42">
        <v>-26</v>
      </c>
      <c r="N17" s="34"/>
    </row>
    <row r="18" spans="1:14" x14ac:dyDescent="0.25">
      <c r="A18" s="34" t="s">
        <v>14</v>
      </c>
      <c r="B18" s="35"/>
      <c r="C18" s="36"/>
      <c r="D18" s="36"/>
      <c r="E18" s="36"/>
      <c r="F18" s="36"/>
      <c r="G18" s="36"/>
      <c r="H18" s="36"/>
      <c r="I18" s="36"/>
      <c r="J18" s="36"/>
      <c r="K18" s="36"/>
      <c r="L18" s="42">
        <v>-29</v>
      </c>
      <c r="M18" s="42">
        <v>-23</v>
      </c>
      <c r="N18" s="34"/>
    </row>
    <row r="19" spans="1:14" x14ac:dyDescent="0.25">
      <c r="A19" s="45" t="s">
        <v>15</v>
      </c>
      <c r="B19" s="38"/>
      <c r="C19" s="39"/>
      <c r="D19" s="39"/>
      <c r="E19" s="39"/>
      <c r="F19" s="39"/>
      <c r="G19" s="39"/>
      <c r="H19" s="39"/>
      <c r="I19" s="39"/>
      <c r="J19" s="39"/>
      <c r="K19" s="39"/>
      <c r="L19" s="39"/>
      <c r="M19" s="48">
        <v>-26</v>
      </c>
      <c r="N19" s="40" t="s">
        <v>17</v>
      </c>
    </row>
    <row r="20" spans="1:14" x14ac:dyDescent="0.25">
      <c r="A20" s="34"/>
      <c r="B20" s="41"/>
      <c r="C20" s="42"/>
      <c r="D20" s="42"/>
      <c r="E20" s="42"/>
      <c r="F20" s="42"/>
      <c r="G20" s="42"/>
      <c r="H20" s="42"/>
      <c r="I20" s="42"/>
      <c r="J20" s="42"/>
      <c r="K20" s="42"/>
      <c r="L20" s="42"/>
      <c r="M20" s="42"/>
      <c r="N20" s="44" t="s">
        <v>18</v>
      </c>
    </row>
    <row r="21" spans="1:14" x14ac:dyDescent="0.25">
      <c r="A21" s="45" t="s">
        <v>18</v>
      </c>
      <c r="B21" s="46">
        <f t="shared" ref="B21:M21" si="0">SUM(B7:B19)</f>
        <v>-114</v>
      </c>
      <c r="C21" s="47">
        <f t="shared" si="0"/>
        <v>-148</v>
      </c>
      <c r="D21" s="47">
        <f t="shared" si="0"/>
        <v>-194</v>
      </c>
      <c r="E21" s="47">
        <f t="shared" si="0"/>
        <v>-248</v>
      </c>
      <c r="F21" s="47">
        <f t="shared" si="0"/>
        <v>-264</v>
      </c>
      <c r="G21" s="47">
        <f t="shared" si="0"/>
        <v>-272</v>
      </c>
      <c r="H21" s="47">
        <f t="shared" si="0"/>
        <v>-273</v>
      </c>
      <c r="I21" s="47">
        <f t="shared" si="0"/>
        <v>-286</v>
      </c>
      <c r="J21" s="47">
        <f t="shared" si="0"/>
        <v>-296</v>
      </c>
      <c r="K21" s="47">
        <f t="shared" si="0"/>
        <v>-312</v>
      </c>
      <c r="L21" s="47">
        <f t="shared" si="0"/>
        <v>-320</v>
      </c>
      <c r="M21" s="48">
        <f t="shared" si="0"/>
        <v>-329</v>
      </c>
      <c r="N21" s="49">
        <f>SUM(B21:M21)</f>
        <v>-3056</v>
      </c>
    </row>
    <row r="22" spans="1:14" x14ac:dyDescent="0.25">
      <c r="A22" s="50"/>
      <c r="N22" s="51"/>
    </row>
    <row r="23" spans="1:14" x14ac:dyDescent="0.25">
      <c r="A23" s="52"/>
      <c r="B23" s="53"/>
      <c r="C23" s="53"/>
      <c r="D23" s="53"/>
      <c r="E23" s="53"/>
      <c r="F23" s="53"/>
      <c r="G23" s="53"/>
      <c r="H23" s="53"/>
      <c r="I23" s="53"/>
      <c r="J23" s="53"/>
      <c r="K23" s="53"/>
      <c r="L23" s="53"/>
      <c r="M23" s="64" t="s">
        <v>29</v>
      </c>
      <c r="N23" s="48">
        <f>N21/12</f>
        <v>-254.66666666666666</v>
      </c>
    </row>
    <row r="24" spans="1:14" x14ac:dyDescent="0.25">
      <c r="N24" s="42"/>
    </row>
    <row r="25" spans="1:14" x14ac:dyDescent="0.25">
      <c r="N25" s="42"/>
    </row>
    <row r="26" spans="1:14" ht="15.6" x14ac:dyDescent="0.3">
      <c r="A26" s="20"/>
      <c r="B26" s="18"/>
      <c r="C26" s="18"/>
      <c r="D26" s="18"/>
      <c r="E26" s="18"/>
      <c r="F26" s="18"/>
      <c r="G26" s="18"/>
      <c r="H26" s="18"/>
      <c r="I26" s="18"/>
      <c r="J26" s="18"/>
      <c r="K26" s="18"/>
      <c r="L26" s="18"/>
      <c r="M26" s="18"/>
      <c r="N26" s="18"/>
    </row>
    <row r="28" spans="1:14" x14ac:dyDescent="0.25">
      <c r="A28" s="27"/>
      <c r="B28" s="54"/>
      <c r="C28" s="55"/>
      <c r="D28" s="55"/>
      <c r="E28" s="54"/>
      <c r="F28" s="54"/>
      <c r="G28" s="55"/>
      <c r="H28" s="55"/>
      <c r="I28" s="55"/>
      <c r="J28" s="55"/>
      <c r="K28" s="55"/>
      <c r="L28" s="55"/>
      <c r="M28" s="55"/>
      <c r="N28" s="27"/>
    </row>
    <row r="29" spans="1:14" x14ac:dyDescent="0.25">
      <c r="B29" s="42"/>
      <c r="C29" s="42"/>
      <c r="D29" s="42"/>
      <c r="E29" s="42"/>
      <c r="F29" s="42"/>
      <c r="G29" s="42"/>
      <c r="H29" s="42"/>
      <c r="I29" s="42"/>
      <c r="J29" s="42"/>
      <c r="K29" s="42"/>
      <c r="L29" s="42"/>
      <c r="M29" s="42"/>
    </row>
    <row r="30" spans="1:14" x14ac:dyDescent="0.25">
      <c r="A30" s="56"/>
      <c r="B30" s="42"/>
      <c r="C30" s="42"/>
      <c r="D30" s="42"/>
      <c r="E30" s="42"/>
      <c r="F30" s="42"/>
      <c r="G30" s="42"/>
      <c r="H30" s="42"/>
      <c r="I30" s="42"/>
      <c r="J30" s="42"/>
      <c r="K30" s="42"/>
      <c r="L30" s="42"/>
      <c r="M30" s="42"/>
    </row>
    <row r="31" spans="1:14" x14ac:dyDescent="0.25">
      <c r="B31" s="42"/>
      <c r="C31" s="42"/>
      <c r="D31" s="42"/>
      <c r="E31" s="42"/>
      <c r="F31" s="42"/>
      <c r="G31" s="42"/>
      <c r="H31" s="42"/>
      <c r="I31" s="42"/>
      <c r="J31" s="42"/>
      <c r="K31" s="42"/>
      <c r="L31" s="42"/>
      <c r="M31" s="42"/>
    </row>
    <row r="32" spans="1:14" x14ac:dyDescent="0.25">
      <c r="B32" s="42"/>
      <c r="C32" s="42"/>
      <c r="D32" s="42"/>
      <c r="E32" s="42"/>
      <c r="F32" s="42"/>
      <c r="G32" s="42"/>
      <c r="H32" s="42"/>
      <c r="I32" s="42"/>
      <c r="J32" s="42"/>
      <c r="K32" s="42"/>
      <c r="L32" s="42"/>
      <c r="M32" s="42"/>
    </row>
    <row r="33" spans="1:14" x14ac:dyDescent="0.25">
      <c r="A33" s="56"/>
      <c r="B33" s="42"/>
      <c r="C33" s="42"/>
      <c r="D33" s="42"/>
      <c r="E33" s="42"/>
      <c r="F33" s="42"/>
      <c r="G33" s="42"/>
      <c r="H33" s="42"/>
      <c r="I33" s="42"/>
      <c r="J33" s="42"/>
      <c r="K33" s="42"/>
      <c r="L33" s="42"/>
      <c r="M33" s="42"/>
    </row>
    <row r="34" spans="1:14" x14ac:dyDescent="0.25">
      <c r="A34" s="57"/>
      <c r="B34" s="42"/>
      <c r="C34" s="42"/>
      <c r="D34" s="42"/>
      <c r="E34" s="42"/>
      <c r="F34" s="42"/>
      <c r="G34" s="42"/>
      <c r="H34" s="42"/>
      <c r="I34" s="42"/>
      <c r="J34" s="42"/>
      <c r="K34" s="42"/>
      <c r="L34" s="42"/>
      <c r="M34" s="42"/>
    </row>
    <row r="35" spans="1:14" x14ac:dyDescent="0.25">
      <c r="B35" s="42"/>
      <c r="C35" s="42"/>
      <c r="D35" s="42"/>
      <c r="E35" s="42"/>
      <c r="F35" s="42"/>
      <c r="G35" s="42"/>
      <c r="H35" s="42"/>
      <c r="I35" s="42"/>
      <c r="J35" s="42"/>
      <c r="K35" s="42"/>
      <c r="L35" s="42"/>
      <c r="M35" s="42"/>
    </row>
    <row r="36" spans="1:14" x14ac:dyDescent="0.25">
      <c r="B36" s="42"/>
      <c r="C36" s="42"/>
      <c r="D36" s="42"/>
      <c r="E36" s="42"/>
      <c r="F36" s="42"/>
      <c r="G36" s="42"/>
      <c r="H36" s="42"/>
      <c r="I36" s="42"/>
      <c r="J36" s="42"/>
      <c r="K36" s="42"/>
      <c r="L36" s="42"/>
      <c r="M36" s="42"/>
    </row>
    <row r="37" spans="1:14" x14ac:dyDescent="0.25">
      <c r="B37" s="42"/>
      <c r="C37" s="42"/>
      <c r="D37" s="42"/>
      <c r="E37" s="42"/>
      <c r="F37" s="42"/>
      <c r="G37" s="42"/>
      <c r="H37" s="42"/>
      <c r="I37" s="42"/>
      <c r="J37" s="42"/>
      <c r="K37" s="42"/>
      <c r="L37" s="42"/>
      <c r="M37" s="42"/>
    </row>
    <row r="38" spans="1:14" x14ac:dyDescent="0.25">
      <c r="B38" s="42"/>
      <c r="C38" s="42"/>
      <c r="D38" s="42"/>
      <c r="E38" s="42"/>
      <c r="F38" s="42"/>
      <c r="G38" s="42"/>
      <c r="H38" s="42"/>
      <c r="I38" s="42"/>
      <c r="J38" s="42"/>
      <c r="K38" s="42"/>
      <c r="L38" s="42"/>
      <c r="M38" s="42"/>
    </row>
    <row r="39" spans="1:14" x14ac:dyDescent="0.25">
      <c r="B39" s="42"/>
      <c r="C39" s="42"/>
      <c r="D39" s="42"/>
      <c r="E39" s="42"/>
      <c r="F39" s="42"/>
      <c r="G39" s="42"/>
      <c r="H39" s="42"/>
      <c r="I39" s="42"/>
      <c r="J39" s="42"/>
      <c r="K39" s="42"/>
      <c r="L39" s="42"/>
      <c r="M39" s="42"/>
    </row>
    <row r="40" spans="1:14" x14ac:dyDescent="0.25">
      <c r="B40" s="42"/>
      <c r="C40" s="42"/>
      <c r="D40" s="42"/>
      <c r="E40" s="42"/>
      <c r="F40" s="42"/>
      <c r="G40" s="42"/>
      <c r="H40" s="42"/>
      <c r="I40" s="42"/>
      <c r="J40" s="42"/>
      <c r="K40" s="42"/>
      <c r="L40" s="42"/>
      <c r="M40" s="42"/>
    </row>
    <row r="41" spans="1:14" x14ac:dyDescent="0.25">
      <c r="B41" s="42"/>
      <c r="C41" s="42"/>
      <c r="D41" s="42"/>
      <c r="E41" s="42"/>
      <c r="F41" s="42"/>
      <c r="G41" s="42"/>
      <c r="H41" s="42"/>
      <c r="I41" s="42"/>
      <c r="J41" s="42"/>
      <c r="K41" s="42"/>
      <c r="L41" s="42"/>
      <c r="M41" s="42"/>
      <c r="N41" s="58"/>
    </row>
    <row r="42" spans="1:14" x14ac:dyDescent="0.25">
      <c r="B42" s="42"/>
      <c r="C42" s="42"/>
      <c r="D42" s="42"/>
      <c r="E42" s="42"/>
      <c r="F42" s="42"/>
      <c r="G42" s="42"/>
      <c r="H42" s="42"/>
      <c r="I42" s="42"/>
      <c r="J42" s="42"/>
      <c r="K42" s="42"/>
      <c r="L42" s="42"/>
      <c r="M42" s="42"/>
      <c r="N42" s="42"/>
    </row>
    <row r="44" spans="1:14" x14ac:dyDescent="0.25">
      <c r="N44" s="42"/>
    </row>
  </sheetData>
  <sheetProtection sheet="1" objects="1" scenarios="1"/>
  <phoneticPr fontId="7" type="noConversion"/>
  <printOptions horizontalCentered="1"/>
  <pageMargins left="0.25" right="0.25" top="0.5" bottom="0.5" header="0.25" footer="0.5"/>
  <pageSetup scale="89" orientation="landscape" r:id="rId1"/>
  <headerFooter alignWithMargins="0">
    <oddFooter>&amp;LOMB Approval #:  0970-0338&amp;RExpiration Date:  11/31/2023</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33"/>
  <sheetViews>
    <sheetView zoomScaleNormal="100" zoomScaleSheetLayoutView="100" workbookViewId="0">
      <selection activeCell="G2" sqref="G2"/>
    </sheetView>
  </sheetViews>
  <sheetFormatPr defaultColWidth="9.33203125" defaultRowHeight="13.2" x14ac:dyDescent="0.25"/>
  <cols>
    <col min="1" max="1" width="31.6640625" customWidth="1"/>
    <col min="3" max="3" width="5.33203125" customWidth="1"/>
    <col min="4" max="4" width="28.33203125" customWidth="1"/>
    <col min="5" max="5" width="14.44140625" customWidth="1"/>
    <col min="6" max="6" width="14.109375" customWidth="1"/>
    <col min="7" max="7" width="2.109375" customWidth="1"/>
  </cols>
  <sheetData>
    <row r="1" spans="1:7" ht="15.6" x14ac:dyDescent="0.3">
      <c r="A1" s="66" t="str">
        <f>IF('Calculation Worksheet'!A1="State?","",'Calculation Worksheet'!A1)</f>
        <v>Pennsylvania</v>
      </c>
      <c r="E1" s="73" t="s">
        <v>0</v>
      </c>
      <c r="F1" s="10">
        <f>IF('Calculation Worksheet'!F1="","",'Calculation Worksheet'!F1)</f>
        <v>2026</v>
      </c>
    </row>
    <row r="2" spans="1:7" ht="15.75" customHeight="1" x14ac:dyDescent="0.25">
      <c r="E2" s="73" t="s">
        <v>56</v>
      </c>
      <c r="F2" s="121">
        <v>45994</v>
      </c>
    </row>
    <row r="3" spans="1:7" ht="21.75" customHeight="1" x14ac:dyDescent="0.3">
      <c r="A3" s="74" t="s">
        <v>31</v>
      </c>
      <c r="B3" s="75"/>
      <c r="C3" s="3"/>
      <c r="D3" s="3"/>
      <c r="E3" s="3"/>
      <c r="F3" s="3"/>
    </row>
    <row r="4" spans="1:7" ht="13.8" x14ac:dyDescent="0.25">
      <c r="A4" s="76"/>
      <c r="B4" s="77"/>
    </row>
    <row r="5" spans="1:7" ht="15.6" x14ac:dyDescent="0.3">
      <c r="A5" s="10" t="s">
        <v>32</v>
      </c>
      <c r="B5" s="6"/>
      <c r="D5" s="10" t="s">
        <v>33</v>
      </c>
      <c r="E5" s="11"/>
      <c r="G5" s="122"/>
    </row>
    <row r="6" spans="1:7" ht="15.6" x14ac:dyDescent="0.3">
      <c r="A6" s="67" t="s">
        <v>26</v>
      </c>
      <c r="B6" s="71">
        <f>'Calculation Worksheet'!E6</f>
        <v>60835</v>
      </c>
      <c r="C6" s="5"/>
      <c r="D6" s="78" t="s">
        <v>34</v>
      </c>
      <c r="E6" s="11"/>
      <c r="F6" s="5"/>
      <c r="G6" s="122"/>
    </row>
    <row r="7" spans="1:7" ht="15" x14ac:dyDescent="0.25">
      <c r="A7" s="67" t="s">
        <v>27</v>
      </c>
      <c r="B7" s="72">
        <f>'Calculation Worksheet'!E7</f>
        <v>0</v>
      </c>
      <c r="C7" s="5"/>
      <c r="D7" s="79" t="str">
        <f>IF(F1="", "FY     Total Federal Expenditures", "FY "&amp;F1-1&amp;" Total Federal Expenditures")</f>
        <v>FY 2025 Total Federal Expenditures</v>
      </c>
      <c r="F7" s="105">
        <v>428666468</v>
      </c>
      <c r="G7" s="85"/>
    </row>
    <row r="8" spans="1:7" ht="15" x14ac:dyDescent="0.25">
      <c r="A8" s="68" t="s">
        <v>25</v>
      </c>
      <c r="B8" s="80">
        <f>B6+B7</f>
        <v>60835</v>
      </c>
      <c r="C8" s="5"/>
      <c r="D8" s="79" t="str">
        <f>IF(F1="","FY      Total MOE Expenditures","FY "&amp;F1-1&amp;" Total MOE Expenditures")</f>
        <v>FY 2025 Total MOE Expenditures</v>
      </c>
      <c r="F8" s="105">
        <v>460203093</v>
      </c>
      <c r="G8" s="85"/>
    </row>
    <row r="9" spans="1:7" ht="15" x14ac:dyDescent="0.25">
      <c r="A9" s="67" t="str">
        <f>IF(F1="","FY        TANF Caseload","FY "&amp;F1-1&amp;" TANF Caseload")</f>
        <v>FY 2025 TANF Caseload</v>
      </c>
      <c r="B9" s="71">
        <f>'Calculation Worksheet'!E9</f>
        <v>20137</v>
      </c>
      <c r="C9" s="5"/>
      <c r="D9" s="68" t="s">
        <v>35</v>
      </c>
      <c r="F9" s="81">
        <f>(F7+ F8)</f>
        <v>888869561</v>
      </c>
      <c r="G9" s="85"/>
    </row>
    <row r="10" spans="1:7" ht="15" x14ac:dyDescent="0.25">
      <c r="A10" s="67" t="str">
        <f>IF(F1="","FY        SSP Caseload","FY "&amp;F1-1&amp;" SSP Caseload")</f>
        <v>FY 2025 SSP Caseload</v>
      </c>
      <c r="B10" s="72">
        <f>'Calculation Worksheet'!E10</f>
        <v>0</v>
      </c>
      <c r="C10" s="5"/>
      <c r="G10" s="85"/>
    </row>
    <row r="11" spans="1:7" ht="15" x14ac:dyDescent="0.25">
      <c r="A11" s="68" t="str">
        <f>IF(F1="","Total FY         Caseload","Total FY "&amp;F1-1&amp;" Caseload")</f>
        <v>Total FY 2025 Caseload</v>
      </c>
      <c r="B11" s="80">
        <f>B9+B10</f>
        <v>20137</v>
      </c>
      <c r="C11" s="5"/>
      <c r="D11" s="78" t="s">
        <v>36</v>
      </c>
      <c r="F11" s="82"/>
      <c r="G11" s="85"/>
    </row>
    <row r="12" spans="1:7" ht="15.6" x14ac:dyDescent="0.3">
      <c r="A12" s="5"/>
      <c r="B12" s="11"/>
      <c r="C12" s="5"/>
      <c r="D12" s="83" t="str">
        <f>IF(F1="", "FY      Federal Expenditures on Assistance","FY "&amp;F1-1&amp;" Federal Expenditures on Assistance")</f>
        <v>FY 2025 Federal Expenditures on Assistance</v>
      </c>
      <c r="F12" s="105">
        <v>70082808</v>
      </c>
      <c r="G12" s="85"/>
    </row>
    <row r="13" spans="1:7" ht="15" x14ac:dyDescent="0.25">
      <c r="A13" s="90" t="s">
        <v>49</v>
      </c>
      <c r="B13" s="111"/>
      <c r="C13" s="5"/>
      <c r="D13" s="83" t="str">
        <f>IF(F1="", "FY      MOE Expenditures on Assistance","FY "&amp;F1-1&amp;" MOE Expenditures on Assistance")</f>
        <v>FY 2025 MOE Expenditures on Assistance</v>
      </c>
      <c r="F13" s="105">
        <v>2218357</v>
      </c>
      <c r="G13" s="85"/>
    </row>
    <row r="14" spans="1:7" ht="15" x14ac:dyDescent="0.25">
      <c r="A14" s="120" t="s">
        <v>50</v>
      </c>
      <c r="B14" s="111">
        <f>'2-Parent Calculation Worksheet'!E6</f>
        <v>1263</v>
      </c>
      <c r="C14" s="5"/>
      <c r="D14" s="84" t="s">
        <v>48</v>
      </c>
      <c r="F14" s="81">
        <f>SUM(F12+F13)</f>
        <v>72301165</v>
      </c>
      <c r="G14" s="85"/>
    </row>
    <row r="15" spans="1:7" ht="15" x14ac:dyDescent="0.25">
      <c r="A15" s="120" t="s">
        <v>51</v>
      </c>
      <c r="B15" s="113">
        <f>'2-Parent Calculation Worksheet'!E7</f>
        <v>0</v>
      </c>
      <c r="C15" s="5"/>
      <c r="D15" s="85" t="s">
        <v>37</v>
      </c>
      <c r="F15" s="87">
        <f>IF(F9=0,0,F14/F9)</f>
        <v>8.1340579284388384E-2</v>
      </c>
    </row>
    <row r="16" spans="1:7" ht="15" x14ac:dyDescent="0.25">
      <c r="A16" s="68" t="s">
        <v>25</v>
      </c>
      <c r="B16" s="80">
        <f>B14+B15</f>
        <v>1263</v>
      </c>
      <c r="C16" s="5"/>
    </row>
    <row r="17" spans="1:6" ht="15" x14ac:dyDescent="0.25">
      <c r="A17" s="67" t="str">
        <f>IF(F1="","FY        2-p TANF Caseload","FY "&amp;F1-1&amp;" 2-p TANF Caseload")</f>
        <v>FY 2025 2-p TANF Caseload</v>
      </c>
      <c r="B17" s="112">
        <f>'2-Parent Calculation Worksheet'!E9</f>
        <v>304</v>
      </c>
      <c r="C17" s="5"/>
      <c r="D17" s="78" t="s">
        <v>38</v>
      </c>
      <c r="F17" s="82"/>
    </row>
    <row r="18" spans="1:6" ht="15" x14ac:dyDescent="0.25">
      <c r="A18" s="67" t="str">
        <f>IF(F1="","FY        2-p SSP Caseload","FY "&amp;F1-1&amp;" 2-p SSP Caseload")</f>
        <v>FY 2025 2-p SSP Caseload</v>
      </c>
      <c r="B18" s="114">
        <f>'2-Parent Calculation Worksheet'!E10</f>
        <v>0</v>
      </c>
      <c r="C18" s="5"/>
      <c r="D18" s="88" t="s">
        <v>39</v>
      </c>
      <c r="F18" s="82">
        <f>IF(B11=0,0,F9/B11)</f>
        <v>44141.111436658888</v>
      </c>
    </row>
    <row r="19" spans="1:6" ht="15" x14ac:dyDescent="0.25">
      <c r="A19" s="68" t="str">
        <f>IF(F1="","Total FY         Caseload","Total FY "&amp;F1-1&amp;" Caseload")</f>
        <v>Total FY 2025 Caseload</v>
      </c>
      <c r="B19" s="80">
        <f>B17+B18</f>
        <v>304</v>
      </c>
      <c r="C19" s="5"/>
      <c r="D19" s="85" t="s">
        <v>40</v>
      </c>
      <c r="F19" s="82">
        <f>IF(B11=0,0,F14/B11)</f>
        <v>3590.4635745145752</v>
      </c>
    </row>
    <row r="20" spans="1:6" ht="15" x14ac:dyDescent="0.25">
      <c r="C20" s="5"/>
    </row>
    <row r="21" spans="1:6" ht="15" x14ac:dyDescent="0.25">
      <c r="C21" s="5"/>
      <c r="D21" s="78" t="s">
        <v>41</v>
      </c>
      <c r="F21" s="81"/>
    </row>
    <row r="22" spans="1:6" ht="15" x14ac:dyDescent="0.25">
      <c r="C22" s="5"/>
      <c r="D22" s="85" t="s">
        <v>42</v>
      </c>
      <c r="F22" s="105">
        <v>407126000</v>
      </c>
    </row>
    <row r="23" spans="1:6" ht="15" x14ac:dyDescent="0.25">
      <c r="C23" s="5"/>
      <c r="D23" s="85" t="s">
        <v>43</v>
      </c>
      <c r="F23" s="89">
        <f>IF(F22=0,0,(F8-F22))</f>
        <v>53077093</v>
      </c>
    </row>
    <row r="24" spans="1:6" ht="15" x14ac:dyDescent="0.25">
      <c r="C24" s="5"/>
      <c r="D24" s="85" t="s">
        <v>44</v>
      </c>
      <c r="F24" s="81">
        <f>IF(F9=0,0,((F14/F9)*F23))</f>
        <v>4317321.4913513558</v>
      </c>
    </row>
    <row r="25" spans="1:6" ht="15.6" x14ac:dyDescent="0.3">
      <c r="A25" s="10" t="s">
        <v>46</v>
      </c>
      <c r="B25" s="80"/>
      <c r="C25" s="5"/>
      <c r="D25" s="85"/>
      <c r="F25" s="81"/>
    </row>
    <row r="26" spans="1:6" ht="15" x14ac:dyDescent="0.25">
      <c r="A26" s="88" t="str">
        <f>IF(F1="", "Adjusted FY      Overall Caseload", "Adjusted FY "&amp;F1-1&amp;" Overall Caseload")</f>
        <v>Adjusted FY 2025 Overall Caseload</v>
      </c>
      <c r="B26" s="86">
        <f>IF(F26=0,0,B11-F26)</f>
        <v>18934.558754809244</v>
      </c>
      <c r="C26" s="5"/>
      <c r="D26" s="90" t="s">
        <v>45</v>
      </c>
      <c r="F26" s="91">
        <f>IF(F19=0,0,F24/F19)</f>
        <v>1202.4412451907554</v>
      </c>
    </row>
    <row r="27" spans="1:6" ht="15" x14ac:dyDescent="0.25">
      <c r="A27" t="str">
        <f>IF(F1="", "Adjusted FY      2-parent Caseload", "Adjusted FY "&amp;F1-1&amp;" 2-parent Caseload")</f>
        <v>Adjusted FY 2025 2-parent Caseload</v>
      </c>
      <c r="B27" s="80">
        <f>IF(F27=0,0,B19-F27)</f>
        <v>285.8472394826444</v>
      </c>
      <c r="C27" s="5"/>
      <c r="D27" s="123" t="s">
        <v>54</v>
      </c>
      <c r="E27" s="124"/>
      <c r="F27" s="115">
        <f>IF(F26=0,0,F26*(B19/B11))</f>
        <v>18.152760517355595</v>
      </c>
    </row>
    <row r="28" spans="1:6" ht="15.6" x14ac:dyDescent="0.3">
      <c r="C28" s="12"/>
      <c r="D28" s="5"/>
      <c r="E28" s="8"/>
      <c r="F28" s="9"/>
    </row>
    <row r="29" spans="1:6" ht="15.6" x14ac:dyDescent="0.3">
      <c r="D29" s="5"/>
      <c r="E29" s="8"/>
      <c r="F29" s="9"/>
    </row>
    <row r="30" spans="1:6" ht="15" x14ac:dyDescent="0.25">
      <c r="D30" s="5"/>
      <c r="E30" s="5"/>
      <c r="F30" s="5"/>
    </row>
    <row r="31" spans="1:6" ht="15" x14ac:dyDescent="0.25">
      <c r="D31" s="5"/>
      <c r="E31" s="6"/>
      <c r="F31" s="5"/>
    </row>
    <row r="32" spans="1:6" ht="15" x14ac:dyDescent="0.25">
      <c r="A32" s="88"/>
      <c r="B32" s="80"/>
      <c r="D32" s="5"/>
      <c r="E32" s="5"/>
      <c r="F32" s="5"/>
    </row>
    <row r="33" spans="4:6" ht="15" x14ac:dyDescent="0.25">
      <c r="D33" s="12"/>
      <c r="E33" s="12"/>
      <c r="F33" s="12"/>
    </row>
  </sheetData>
  <dataConsolidate/>
  <mergeCells count="1">
    <mergeCell ref="D27:E27"/>
  </mergeCells>
  <phoneticPr fontId="2" type="noConversion"/>
  <dataValidations xWindow="571" yWindow="386" count="11">
    <dataValidation allowBlank="1" showInputMessage="1" showErrorMessage="1" errorTitle="Incorrect year format" error="You may only enter the 4-digit year with no letters.  " promptTitle="Date of Completion" prompt="The date of completion enters automatically when entered on the Calculation Worksheet.  _x000a__x000a_" sqref="F2" xr:uid="{00000000-0002-0000-0400-000000000000}"/>
    <dataValidation allowBlank="1" showInputMessage="1" showErrorMessage="1" errorTitle="Incorrect year format" error="You may only enter the 4-digit year with no letters.  " promptTitle="Fiscal Year" prompt="The FY to which the credit applies enters automatically when entered on the Calculation Worksheet.  _x000a__x000a_Comparison year automatically calculated below." sqref="F1" xr:uid="{00000000-0002-0000-0400-000001000000}"/>
    <dataValidation allowBlank="1" showInputMessage="1" showErrorMessage="1" promptTitle="State Name" prompt="State name appears automatically when entered on the Calculation Worksheet in cell A1." sqref="A1" xr:uid="{00000000-0002-0000-0400-000002000000}"/>
    <dataValidation allowBlank="1" showInputMessage="1" showErrorMessage="1" promptTitle="Do NOT Enter Data" prompt="Caseload data will automatically appear when entered on the Calculation Worksheet" sqref="B10 B6:B7" xr:uid="{00000000-0002-0000-0400-000003000000}"/>
    <dataValidation allowBlank="1" showInputMessage="1" showErrorMessage="1" promptTitle="Do NOT Enter Data " prompt="Caseload data will automatically appear when entered on the Calculation Worksheet" sqref="B9" xr:uid="{00000000-0002-0000-0400-000004000000}"/>
    <dataValidation type="whole" operator="greaterThan" allowBlank="1" showInputMessage="1" showErrorMessage="1" errorTitle="Required MOE Amount" error="You must enter the dollar amount (a whole number) of your MOE requirement." promptTitle="Required MOE Amount" prompt="Enter the dollar amount of the required minimum basic MOE." sqref="F22" xr:uid="{00000000-0002-0000-0400-000005000000}">
      <formula1>100</formula1>
    </dataValidation>
    <dataValidation type="whole" operator="greaterThan" allowBlank="1" showInputMessage="1" showErrorMessage="1" errorTitle="Federal Expenditures" error="You must enter a whole number greater than 0." promptTitle="Total Federal Expenditures" prompt="Enter the total Federal dollars SPENT IN the fiscal year, including funds from earlier Federal grants expended during this fiscal year." sqref="F7" xr:uid="{00000000-0002-0000-0400-000006000000}">
      <formula1>0</formula1>
    </dataValidation>
    <dataValidation type="whole" operator="greaterThanOrEqual" allowBlank="1" showInputMessage="1" showErrorMessage="1" errorTitle="MOE Expenditures" error="You must enter a whole number greater than 0." promptTitle="Total MOE Expenditures" prompt="Enter all MOE expenditures, both within TANF and in separate State programs." sqref="F8" xr:uid="{00000000-0002-0000-0400-000007000000}">
      <formula1>0</formula1>
    </dataValidation>
    <dataValidation type="whole" operator="greaterThan" allowBlank="1" showInputMessage="1" showErrorMessage="1" errorTitle="Fed. Exp. on Assistance" error="You must enter a whole number greater than 0." promptTitle="Federal Assistance Expenditures" prompt="Enter the total Federal expenditures on assistance for the fiscal year." sqref="F12" xr:uid="{00000000-0002-0000-0400-000008000000}">
      <formula1>0</formula1>
    </dataValidation>
    <dataValidation type="whole" operator="greaterThan" allowBlank="1" showInputMessage="1" showErrorMessage="1" errorTitle="MOE Exp. on Assistance" error="You must enter a whole number greater than 0." promptTitle="MOE Assistance Expenditures" prompt="Enter the total MOE expenditures on assistance for the fiscal year." sqref="F13" xr:uid="{00000000-0002-0000-0400-000009000000}">
      <formula1>0</formula1>
    </dataValidation>
    <dataValidation allowBlank="1" showInputMessage="1" showErrorMessage="1" promptTitle="Do NOT Enter Data" prompt="Caseload data will automatically appear when entered on the 2-Parent Calculation Worksheet" sqref="B14:B15 B17:B18" xr:uid="{00000000-0002-0000-0400-00000A000000}"/>
  </dataValidations>
  <printOptions horizontalCentered="1" headings="1" gridLines="1"/>
  <pageMargins left="0.25" right="0.25" top="1.25" bottom="0.25" header="0.5" footer="0.5"/>
  <pageSetup scale="97" fitToHeight="0" orientation="portrait" r:id="rId1"/>
  <headerFooter alignWithMargins="0">
    <oddHeader>&amp;C&amp;"Arial,Bold"&amp;12FORM ACF-202 – TANF CASELOAD REDUCTION REPORT
Excess MOE Worksheet</oddHeader>
    <oddFooter>&amp;LOMB Approval No.:  0970-0338  &amp;RExpiration Date:      11/31/2023</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20B727EE5880499A3422AC68496794" ma:contentTypeVersion="28" ma:contentTypeDescription="Create a new document." ma:contentTypeScope="" ma:versionID="90c2e6ec744e94fffba91bd0de3d7ada">
  <xsd:schema xmlns:xsd="http://www.w3.org/2001/XMLSchema" xmlns:xs="http://www.w3.org/2001/XMLSchema" xmlns:p="http://schemas.microsoft.com/office/2006/metadata/properties" xmlns:ns2="d2998cce-dbb7-4dcf-ab0e-2ff86a95c682" xmlns:ns3="dda45247-62e9-4063-97ce-de7c98fa1a62" targetNamespace="http://schemas.microsoft.com/office/2006/metadata/properties" ma:root="true" ma:fieldsID="f83e7a774ca716d250f5c4c6d06f1d16" ns2:_="" ns3:_="">
    <xsd:import namespace="d2998cce-dbb7-4dcf-ab0e-2ff86a95c682"/>
    <xsd:import namespace="dda45247-62e9-4063-97ce-de7c98fa1a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TaxCatchAll" minOccurs="0"/>
                <xsd:element ref="ns2:MediaServiceOCR" minOccurs="0"/>
                <xsd:element ref="ns2:MediaServiceLocation" minOccurs="0"/>
                <xsd:element ref="ns2:lcf76f155ced4ddcb4097134ff3c332f"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98cce-dbb7-4dcf-ab0e-2ff86a95c6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380fc7-fa52-4f73-84dd-cd41989e36d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da45247-62e9-4063-97ce-de7c98fa1a6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3151ec4f-bf5c-47fd-8ec7-e7983143ebc3}" ma:internalName="TaxCatchAll" ma:showField="CatchAllData" ma:web="dda45247-62e9-4063-97ce-de7c98fa1a6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da45247-62e9-4063-97ce-de7c98fa1a62" xsi:nil="true"/>
    <lcf76f155ced4ddcb4097134ff3c332f xmlns="d2998cce-dbb7-4dcf-ab0e-2ff86a95c6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C350B33-5C70-4872-AD66-9E22CEFDD985}">
  <ds:schemaRefs>
    <ds:schemaRef ds:uri="http://schemas.microsoft.com/sharepoint/v3/contenttype/forms"/>
  </ds:schemaRefs>
</ds:datastoreItem>
</file>

<file path=customXml/itemProps2.xml><?xml version="1.0" encoding="utf-8"?>
<ds:datastoreItem xmlns:ds="http://schemas.openxmlformats.org/officeDocument/2006/customXml" ds:itemID="{0914833D-5F46-47DB-8627-C9B9735E1C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998cce-dbb7-4dcf-ab0e-2ff86a95c682"/>
    <ds:schemaRef ds:uri="dda45247-62e9-4063-97ce-de7c98fa1a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9FD6BB-0387-4DC8-BF77-5581BF7F0300}">
  <ds:schemaRefs>
    <ds:schemaRef ds:uri="http://schemas.microsoft.com/office/2006/metadata/properties"/>
    <ds:schemaRef ds:uri="http://schemas.microsoft.com/office/infopath/2007/PartnerControls"/>
    <ds:schemaRef ds:uri="dda45247-62e9-4063-97ce-de7c98fa1a62"/>
    <ds:schemaRef ds:uri="d2998cce-dbb7-4dcf-ab0e-2ff86a95c68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Calculation Worksheet</vt:lpstr>
      <vt:lpstr>2-Parent Calculation Worksheet</vt:lpstr>
      <vt:lpstr>Impact template</vt:lpstr>
      <vt:lpstr>Sample impact table</vt:lpstr>
      <vt:lpstr>Excess MOE Worksheet</vt:lpstr>
      <vt:lpstr>'2-Parent Calculation Worksheet'!Print_Area</vt:lpstr>
      <vt:lpstr>'Calculation Worksheet'!Print_Area</vt:lpstr>
      <vt:lpstr>'Excess MOE Worksheet'!Print_Area</vt:lpstr>
      <vt:lpstr>'Impact template'!Print_Area</vt:lpstr>
      <vt:lpstr>'Sample impact table'!Print_Area</vt:lpstr>
    </vt:vector>
  </TitlesOfParts>
  <Company>DHHS/OS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JLSiegel</dc:creator>
  <cp:lastModifiedBy>Owens, Jason</cp:lastModifiedBy>
  <cp:lastPrinted>2014-05-15T22:10:51Z</cp:lastPrinted>
  <dcterms:created xsi:type="dcterms:W3CDTF">2006-05-25T21:33:52Z</dcterms:created>
  <dcterms:modified xsi:type="dcterms:W3CDTF">2025-12-03T16:23:03Z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0x0101000020B727EE5880499A3422AC68496794</vt:lpwstr>
  </property>
</Properties>
</file>