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wopa\oaroot\OBShares\CO\BCPO\Pay Processing\Net Pay Calculator\2025 Tax Year\"/>
    </mc:Choice>
  </mc:AlternateContent>
  <xr:revisionPtr revIDLastSave="0" documentId="13_ncr:1_{E8826502-C03D-478D-BD3F-271BE9D822C8}" xr6:coauthVersionLast="47" xr6:coauthVersionMax="47" xr10:uidLastSave="{00000000-0000-0000-0000-000000000000}"/>
  <bookViews>
    <workbookView showSheetTabs="0" xWindow="-120" yWindow="-120" windowWidth="29040" windowHeight="15840" activeTab="1" xr2:uid="{00000000-000D-0000-FFFF-FFFF00000000}"/>
  </bookViews>
  <sheets>
    <sheet name="Sheet1" sheetId="3" r:id="rId1"/>
    <sheet name="CalcFWT" sheetId="2" r:id="rId2"/>
  </sheets>
  <definedNames>
    <definedName name="_xlnm.Print_Area" localSheetId="1">CalcFWT!$A$1:$E$33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3" i="2" l="1"/>
  <c r="E23" i="2" l="1"/>
  <c r="E20" i="2"/>
  <c r="E13" i="2" l="1"/>
  <c r="E27" i="2" l="1"/>
  <c r="E16" i="2"/>
  <c r="D239" i="2" l="1"/>
  <c r="E24" i="2"/>
  <c r="D226" i="2"/>
  <c r="E15" i="2"/>
  <c r="D243" i="2"/>
  <c r="D227" i="2"/>
  <c r="D230" i="2" l="1"/>
  <c r="D234"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161" i="2"/>
  <c r="E6" i="2"/>
  <c r="E12" i="2" s="1"/>
  <c r="E10" i="2" l="1"/>
  <c r="E11" i="2"/>
  <c r="D222" i="2"/>
  <c r="D220" i="2" s="1"/>
  <c r="D221" i="2" l="1"/>
  <c r="D229" i="2" l="1"/>
  <c r="E14" i="2" l="1"/>
  <c r="E26" i="2"/>
  <c r="E25" i="2"/>
  <c r="E22" i="2"/>
  <c r="E19" i="2"/>
  <c r="E18" i="2"/>
  <c r="D228" i="2" l="1"/>
  <c r="D231" i="2" s="1"/>
  <c r="D235" i="2" s="1"/>
  <c r="J167" i="2" s="1"/>
  <c r="I216" i="2" l="1"/>
  <c r="I174" i="2"/>
  <c r="J166" i="2"/>
  <c r="J194" i="2"/>
  <c r="I162" i="2"/>
  <c r="J204" i="2"/>
  <c r="I191" i="2"/>
  <c r="J187" i="2"/>
  <c r="J178" i="2"/>
  <c r="J216" i="2"/>
  <c r="I186" i="2"/>
  <c r="I214" i="2"/>
  <c r="J186" i="2"/>
  <c r="I165" i="2"/>
  <c r="I211" i="2"/>
  <c r="J207" i="2"/>
  <c r="I209" i="2"/>
  <c r="J205" i="2"/>
  <c r="I200" i="2"/>
  <c r="J196" i="2"/>
  <c r="I183" i="2"/>
  <c r="J179" i="2"/>
  <c r="I212" i="2"/>
  <c r="J208" i="2"/>
  <c r="I170" i="2"/>
  <c r="I190" i="2"/>
  <c r="J170" i="2"/>
  <c r="J161" i="2"/>
  <c r="I203" i="2"/>
  <c r="J199" i="2"/>
  <c r="J164" i="2"/>
  <c r="I172" i="2"/>
  <c r="I181" i="2"/>
  <c r="J195" i="2"/>
  <c r="J169" i="2"/>
  <c r="I192" i="2"/>
  <c r="J171" i="2"/>
  <c r="J214" i="2"/>
  <c r="I182" i="2"/>
  <c r="I195" i="2"/>
  <c r="J191" i="2"/>
  <c r="I193" i="2"/>
  <c r="J189" i="2"/>
  <c r="I184" i="2"/>
  <c r="J180" i="2"/>
  <c r="I167" i="2"/>
  <c r="I194" i="2"/>
  <c r="I196" i="2"/>
  <c r="J192" i="2"/>
  <c r="J198" i="2"/>
  <c r="I166" i="2"/>
  <c r="I205" i="2"/>
  <c r="J201" i="2"/>
  <c r="I187" i="2"/>
  <c r="J183" i="2"/>
  <c r="I210" i="2"/>
  <c r="J165" i="2"/>
  <c r="I207" i="2"/>
  <c r="I198" i="2"/>
  <c r="J168" i="2"/>
  <c r="J202" i="2"/>
  <c r="I163" i="2"/>
  <c r="I178" i="2"/>
  <c r="J212" i="2"/>
  <c r="I164" i="2"/>
  <c r="J215" i="2"/>
  <c r="J213" i="2"/>
  <c r="I201" i="2"/>
  <c r="J188" i="2"/>
  <c r="I204" i="2"/>
  <c r="J209" i="2"/>
  <c r="I185" i="2"/>
  <c r="J181" i="2"/>
  <c r="I176" i="2"/>
  <c r="J172" i="2"/>
  <c r="J163" i="2"/>
  <c r="J206" i="2"/>
  <c r="I188" i="2"/>
  <c r="J184" i="2"/>
  <c r="J190" i="2"/>
  <c r="J162" i="2"/>
  <c r="I197" i="2"/>
  <c r="J193" i="2"/>
  <c r="I179" i="2"/>
  <c r="J175" i="2"/>
  <c r="I169" i="2"/>
  <c r="J203" i="2"/>
  <c r="J174" i="2"/>
  <c r="J177" i="2"/>
  <c r="I161" i="2"/>
  <c r="I199" i="2"/>
  <c r="I202" i="2"/>
  <c r="I173" i="2"/>
  <c r="I208" i="2"/>
  <c r="J197" i="2"/>
  <c r="I175" i="2"/>
  <c r="J200" i="2"/>
  <c r="I213" i="2"/>
  <c r="I177" i="2"/>
  <c r="J173" i="2"/>
  <c r="I168" i="2"/>
  <c r="I215" i="2"/>
  <c r="J211" i="2"/>
  <c r="I206" i="2"/>
  <c r="I180" i="2"/>
  <c r="J176" i="2"/>
  <c r="J182" i="2"/>
  <c r="J210" i="2"/>
  <c r="I189" i="2"/>
  <c r="J185" i="2"/>
  <c r="I171" i="2"/>
  <c r="D237" i="2" l="1"/>
  <c r="D236" i="2"/>
  <c r="D238" i="2" l="1"/>
  <c r="D240" i="2" s="1"/>
  <c r="D241" i="2" s="1"/>
  <c r="D245" i="2" s="1"/>
  <c r="E9" i="2" l="1"/>
  <c r="E32" i="2" s="1"/>
</calcChain>
</file>

<file path=xl/sharedStrings.xml><?xml version="1.0" encoding="utf-8"?>
<sst xmlns="http://schemas.openxmlformats.org/spreadsheetml/2006/main" count="189" uniqueCount="116">
  <si>
    <t>Local Wage Tax</t>
  </si>
  <si>
    <t>State Withholding Tax</t>
  </si>
  <si>
    <t>Soc Sec Tx (Y or N)</t>
  </si>
  <si>
    <t>Biweekly Pay Gross</t>
  </si>
  <si>
    <t>Deferred Compensation</t>
  </si>
  <si>
    <t>amount over</t>
  </si>
  <si>
    <t>fixed amount</t>
  </si>
  <si>
    <t>FWT amount</t>
  </si>
  <si>
    <t>Y</t>
  </si>
  <si>
    <t>Unemp Comp Tx (Y or N)</t>
  </si>
  <si>
    <t>Taxable Vehicle Amount  FWT</t>
  </si>
  <si>
    <t>Taxable Vehicle Amount - No FWT</t>
  </si>
  <si>
    <t>Pre-Tax Medical Hospital</t>
  </si>
  <si>
    <t>annualized</t>
  </si>
  <si>
    <t># of pay periods</t>
  </si>
  <si>
    <t>amount to apply to Annual Table</t>
  </si>
  <si>
    <t>Additional State Withholding Tax</t>
  </si>
  <si>
    <t>Medicare Tx (Y or N)</t>
  </si>
  <si>
    <t>Local Wage Tax Rate</t>
  </si>
  <si>
    <t>FWT Tax Exempt (Y or N)</t>
  </si>
  <si>
    <t>TAXES</t>
  </si>
  <si>
    <t>DEDUCTIONS</t>
  </si>
  <si>
    <t>CALCULATION INFORMATION</t>
  </si>
  <si>
    <t>RESULTS</t>
  </si>
  <si>
    <t>ENTER DATA</t>
  </si>
  <si>
    <t>Live or Work in City of Philadelphia (Y or N)</t>
  </si>
  <si>
    <t>Taxable Maintenance Deduction</t>
  </si>
  <si>
    <t>Non-Taxable Maintenance Deduction</t>
  </si>
  <si>
    <t>Pre-Tax M/H Buy Up</t>
  </si>
  <si>
    <t>N</t>
  </si>
  <si>
    <t xml:space="preserve">State Withholding Tax Rate </t>
  </si>
  <si>
    <t>Scroll down for explanations.</t>
  </si>
  <si>
    <r>
      <t>Taxable Vehicle Amounts:</t>
    </r>
    <r>
      <rPr>
        <sz val="11"/>
        <color indexed="37"/>
        <rFont val="Arial"/>
        <family val="2"/>
      </rPr>
      <t xml:space="preserve"> Enter the value from your Employee Statement on one of these lines if you have a state provided vehicle. The amount to enter can be found on the Employee Pay Statement in the Non Cash Compensation area marked "Tx Veh-Nonctrl EE-no FWT", "Tx Veh-Ctrl EE-no FWT", or "Tx Veh-Ctrl EE-FWT WTHLD".</t>
    </r>
  </si>
  <si>
    <r>
      <t>Additional Federal Withholding Tax (FWT):</t>
    </r>
    <r>
      <rPr>
        <sz val="11"/>
        <color indexed="37"/>
        <rFont val="Arial"/>
        <family val="2"/>
      </rPr>
      <t xml:space="preserve"> If you have any additional FWT withheld from your pay, enter that amount here.</t>
    </r>
  </si>
  <si>
    <r>
      <t>Additional State Withholding Tax (SWT):</t>
    </r>
    <r>
      <rPr>
        <sz val="11"/>
        <color indexed="37"/>
        <rFont val="Arial"/>
        <family val="2"/>
      </rPr>
      <t xml:space="preserve"> If you have elected to have additional SWT withheld from your pay, enter that amount here.</t>
    </r>
  </si>
  <si>
    <r>
      <t>Deferred Compensation/Tax Sheltered Annuity/Family Care/Tuition Account Plan/Taxable and Non-Taxable Maintenance:</t>
    </r>
    <r>
      <rPr>
        <sz val="11"/>
        <color indexed="37"/>
        <rFont val="Arial"/>
        <family val="2"/>
      </rPr>
      <t xml:space="preserve"> Enter the value from your Employee Pay Statement or enter a new value see to the effects on various taxes if you are thinking about starting or making a change to any of these deduction amounts. Because not all taxes are effected equally by these deductions, make sure you enter the amount/amounts on the appropriate line.  </t>
    </r>
  </si>
  <si>
    <t>Local Services Tax (LST, Formerly EMS Tax)</t>
  </si>
  <si>
    <t>Net Pay</t>
  </si>
  <si>
    <t>unemployment compensation rate</t>
  </si>
  <si>
    <t>social security tax rate</t>
  </si>
  <si>
    <t>medicare tax rate</t>
  </si>
  <si>
    <t>Social Security Tax</t>
  </si>
  <si>
    <t>Medicare Tax</t>
  </si>
  <si>
    <t>Federal Witholding Tax (FWT)</t>
  </si>
  <si>
    <t>Unemployment Compensation (UC) Tax</t>
  </si>
  <si>
    <t>Local Services Tax (LST)</t>
  </si>
  <si>
    <t>Pre-Tax Medical Hospital (M/H)</t>
  </si>
  <si>
    <t>Retirement P/U Contribution</t>
  </si>
  <si>
    <r>
      <t xml:space="preserve">Interpreting the Results:  </t>
    </r>
    <r>
      <rPr>
        <sz val="11"/>
        <color indexed="37"/>
        <rFont val="Arial"/>
        <family val="2"/>
      </rPr>
      <t xml:space="preserve"> As data is entered into the calculator, the "computed results" section will be updated accordingly. Once all data is entered for a particular "What-if" projection, the calculator will display a result that will equal the employee's new net pay in most cases. Because of complex rules in the areas of local wage tax and out-of-state state withholding for some employees, the calculator may only represent a close approximation of the net pay amount. For more information on special requirements for any of the input fields, scroll down to the description of that item to obtain detailed explanation.        </t>
    </r>
  </si>
  <si>
    <t>Z3</t>
  </si>
  <si>
    <t>T3</t>
  </si>
  <si>
    <t>Z1</t>
  </si>
  <si>
    <t>Z2</t>
  </si>
  <si>
    <t>T2</t>
  </si>
  <si>
    <r>
      <t>State Withholding Tax:</t>
    </r>
    <r>
      <rPr>
        <sz val="11"/>
        <color indexed="37"/>
        <rFont val="Arial"/>
        <family val="2"/>
      </rPr>
      <t xml:space="preserve"> Most employees will pay state withholding tax to Pennsylvania. Currently the Pennsylvania state withholding rate is .0307 or 3.07%    Some employees living outside the state of Pennsylvania may not have state withholding tax deducted. Finally, residents of New Jersey have their state's income tax calculated based on a graduated basis similar to FWT. Because of that complexity, residents of New Jersey, who wish to use the calculator, should enter an approximate rate in this field, based on the amount withheld from a recent paycheck. Convert the amount withheld to a decimal rate as shown in the following example (Use your regular biweekly salary only. Do not include other payments such as overtime.)  Biweekly Pay Amount = $1500.00, NJ withholding amount = $52.50, $52.50 / $1500.00 = .035.     </t>
    </r>
  </si>
  <si>
    <t>n</t>
  </si>
  <si>
    <r>
      <t xml:space="preserve">Disclaimer:  </t>
    </r>
    <r>
      <rPr>
        <sz val="11"/>
        <color indexed="37"/>
        <rFont val="Arial"/>
        <family val="2"/>
      </rPr>
      <t>The Net Pay Calculator will not compute proper taxes and net income for non-resident aliens, employees who live or work outside of PA, employees receiving special disability pay or stipends; employees with overpayment recoveries; or employees who qualify for the Advanced Earned Income Tax Credit.</t>
    </r>
  </si>
  <si>
    <r>
      <t xml:space="preserve">Directions: </t>
    </r>
    <r>
      <rPr>
        <sz val="11"/>
        <color indexed="37"/>
        <rFont val="Arial"/>
        <family val="2"/>
      </rPr>
      <t xml:space="preserve"> Simply enter your data in the appropriate input fields located under the heading "Enter Data". Double click to enter data for a particular item (After entering the Biweekly Pay Amount, the return key will tab to the next input field). </t>
    </r>
    <r>
      <rPr>
        <u/>
        <sz val="11"/>
        <color indexed="37"/>
        <rFont val="Arial"/>
        <family val="2"/>
      </rPr>
      <t>Complete</t>
    </r>
    <r>
      <rPr>
        <sz val="11"/>
        <color indexed="37"/>
        <rFont val="Arial"/>
        <family val="2"/>
      </rPr>
      <t xml:space="preserve"> dollar and cents amounts (including the decimal point) are required for monetary fields. For each item, enter the value you wish to change or the current value from your most recent Employee Pay Statement (if one is available). If you are a newly hired employee, enter the values that will be used to calculate your first net pay amount. </t>
    </r>
    <r>
      <rPr>
        <b/>
        <sz val="11"/>
        <color indexed="37"/>
        <rFont val="Arial"/>
        <family val="2"/>
      </rPr>
      <t>Note:</t>
    </r>
    <r>
      <rPr>
        <sz val="11"/>
        <color indexed="37"/>
        <rFont val="Arial"/>
        <family val="2"/>
      </rPr>
      <t xml:space="preserve"> If you need an explanation of a particular item, scroll down to the description of that item for more information. </t>
    </r>
  </si>
  <si>
    <r>
      <t xml:space="preserve">Bi-weekly Pay Gross: </t>
    </r>
    <r>
      <rPr>
        <sz val="11"/>
        <color indexed="37"/>
        <rFont val="Arial"/>
        <family val="2"/>
      </rPr>
      <t>Enter the amount from your current Employee Pay Statement or the projected amount of the new bi-weekly amount anticipated as a result of a pay change. Include only regular biweekly salary or hourly wage payments. Use of overtime and other types of supplemental payments that vary in amount or are not paid on a regular basis may not produce accurate results. Some non-cash compensation earnings amounts, such as the various types of taxable fringe benefits, may not be considered by the net pay calculator due to their complexity.</t>
    </r>
  </si>
  <si>
    <r>
      <t>Local Wage Tax Withholding:</t>
    </r>
    <r>
      <rPr>
        <sz val="11"/>
        <color indexed="37"/>
        <rFont val="Arial"/>
        <family val="2"/>
      </rPr>
      <t xml:space="preserve"> A majority of employees have local wage tax withheld at a rate of 1.00%. However, because of the tax reform Act of 1998 (Act 50) more employees than ever are responsible for paying local wage taxes to more than one municipality. If your Pay Statement shows only one local wage tax deduction (Res or Hdq), simply enter the appropriate decimal value (%) into this field. If however, your Pay Statement shows a deduction for both Res and Hdq, then you are liable for local wage tax to more than one taxing municipality. If this is the case you must add the two deduction amounts (not the percentage rates)  together and divide that result by your salary in order to find the appropriate decimal value to enter into this field (e.g. $10.00 Res + $5.00 Hdq =  $15.00 / $1000.00 bi-weekly = .015)</t>
    </r>
  </si>
  <si>
    <t>SECA, union dues, and Other Post-Tax Deductions</t>
  </si>
  <si>
    <r>
      <t>Other Deductions:</t>
    </r>
    <r>
      <rPr>
        <sz val="11"/>
        <color indexed="37"/>
        <rFont val="Arial"/>
        <family val="2"/>
      </rPr>
      <t xml:space="preserve"> This category covers all other deduction amounts currently being taken from your gross pay but not listed separately on the calculator (e.g. SECA, auto insurance, union dues, etc.). Add all other deduction amounts together and enter on this line of the calculator. If you are thinking about changing the amount of any of these deductions or starting a new deduction, include the new amount in this total to see the effect on your net pay. When the calculator is being used to determine additional net pay as a result of a pay increase, the user should be aware that deduction amounts entered in this field that are calculated in the payroll system as a percentage of gross pay (such as Union Dues, etc.), will need to be calculated manually.  You cannot use the deduction amount from your Employee Pay Statement. To calculate the new union dues or fair share deduction amount, multiply the new biweekly gross pay amount by the deduction %, if applicable. (e.g. new biweekly gross salary amount of $2000.00 * union dues rate of 1.5% = new union dues deduction of $30.00) Use this amount in determining total other deductions. </t>
    </r>
  </si>
  <si>
    <r>
      <t>FWT Tax Exempt (Y or N):</t>
    </r>
    <r>
      <rPr>
        <sz val="11"/>
        <color indexed="37"/>
        <rFont val="Arial"/>
        <family val="2"/>
      </rPr>
      <t xml:space="preserve">  If you claim exemption from withholding on your Form W-4, </t>
    </r>
    <r>
      <rPr>
        <i/>
        <sz val="11"/>
        <color indexed="37"/>
        <rFont val="Arial"/>
        <family val="2"/>
      </rPr>
      <t>Employee's Withholding Allowance Certificate</t>
    </r>
    <r>
      <rPr>
        <sz val="11"/>
        <color indexed="37"/>
        <rFont val="Arial"/>
        <family val="2"/>
      </rPr>
      <t>, type "Y"; if not, type "N".</t>
    </r>
  </si>
  <si>
    <r>
      <t>Live or Work in City of Philadelphia (Y or N):</t>
    </r>
    <r>
      <rPr>
        <sz val="11"/>
        <color indexed="37"/>
        <rFont val="Arial"/>
        <family val="2"/>
      </rPr>
      <t xml:space="preserve">  If you live or work in the city of Philadelphia, select "Y".  This will have an impact on how your Local Wage Tax Withholding is calculated.  The city of Philadelphia does not allow Pre-Tax Medical Benefit Contributions to be deducted from Gross Pay for the purpose of computing local tax.</t>
    </r>
  </si>
  <si>
    <t>Additional Medicare Tax</t>
  </si>
  <si>
    <t>additional medicare tax rate &gt; $200,000.00</t>
  </si>
  <si>
    <t>Annual Income &gt; $200,000.00 (Y or N)</t>
  </si>
  <si>
    <r>
      <t xml:space="preserve">Purpose: </t>
    </r>
    <r>
      <rPr>
        <sz val="11"/>
        <color indexed="37"/>
        <rFont val="Arial"/>
        <family val="2"/>
      </rPr>
      <t xml:space="preserve">The Net Pay Calculator has been specially created to assist Commonwealth employees in projecting a new net pay for changes in employment situations, such as new hire, promotions, regular pay increases, etc. The calculator is a "what-if" tool that allows an employee to project a new net pay amount "if" their regular biweekly gross pay or select payroll deductions are changed. This information can then be used in making informed decisions regarding W-4 information (e.g., whether to increase or decrease Federal Withholding Tax allowances), selecting deductions such as deferred compensation,  and other general planning. </t>
    </r>
    <r>
      <rPr>
        <b/>
        <sz val="11"/>
        <color indexed="37"/>
        <rFont val="Arial"/>
        <family val="2"/>
      </rPr>
      <t>Note</t>
    </r>
    <r>
      <rPr>
        <sz val="11"/>
        <color indexed="37"/>
        <rFont val="Arial"/>
        <family val="2"/>
      </rPr>
      <t xml:space="preserve">: </t>
    </r>
    <r>
      <rPr>
        <b/>
        <sz val="11"/>
        <color indexed="37"/>
        <rFont val="Arial"/>
        <family val="2"/>
      </rPr>
      <t>These are projections only</t>
    </r>
    <r>
      <rPr>
        <sz val="11"/>
        <color indexed="37"/>
        <rFont val="Arial"/>
        <family val="2"/>
      </rPr>
      <t xml:space="preserve">. An employee's actual net pay is based solely on information (pay &amp; deductions) on record in the SAP HR/Payroll System. Contact the HR Service Center if you wish to make a change to your payroll deductions. Employees of the LCB, Attorney General, PGCB, Auditor General and all other agencies not under the Governor's jurisdiction should contact their local HR office for assistance.  (In certain cases, you may be able to change a deduction amount via ESS -- Employee Self Service.)  </t>
    </r>
  </si>
  <si>
    <r>
      <t xml:space="preserve">Enter Payroll Area: </t>
    </r>
    <r>
      <rPr>
        <sz val="11"/>
        <color indexed="37"/>
        <rFont val="Arial"/>
        <family val="2"/>
      </rPr>
      <t>Enter the payroll area found at the bottom of your pay statement or contact the HR Service Center.</t>
    </r>
    <r>
      <rPr>
        <b/>
        <sz val="11"/>
        <color indexed="37"/>
        <rFont val="Arial"/>
        <family val="2"/>
      </rPr>
      <t xml:space="preserve">  </t>
    </r>
    <r>
      <rPr>
        <sz val="11"/>
        <color rgb="FF800000"/>
        <rFont val="Arial"/>
        <family val="2"/>
      </rPr>
      <t>Employees of the LCB, Attorney General, PGCB, Auditor General and all other agencies not under the Governor's jurisdiction should contact their local HR office for assistance.</t>
    </r>
  </si>
  <si>
    <r>
      <t>Soc Sec/Soc Sec Med Tx:</t>
    </r>
    <r>
      <rPr>
        <sz val="11"/>
        <color indexed="37"/>
        <rFont val="Arial"/>
        <family val="2"/>
      </rPr>
      <t xml:space="preserve"> There are very few Commonwealth employees exempt from paying Social Security and Social Security Medicare taxes. If you are one of these employees, enter an "N". If you are a new employee, unsure of your liability for this tax, contact the HR Service Center.</t>
    </r>
    <r>
      <rPr>
        <sz val="11"/>
        <color rgb="FF800000"/>
        <rFont val="Arial"/>
        <family val="2"/>
      </rPr>
      <t xml:space="preserve"> Employees of the LCB, Attorney General, PGCB, Auditor General and all other agencies not under the Governor's jurisdiction should contact their local HR office for assistance.</t>
    </r>
  </si>
  <si>
    <r>
      <t xml:space="preserve">Retirement Pickup Contributions: </t>
    </r>
    <r>
      <rPr>
        <sz val="11"/>
        <color rgb="FF800000"/>
        <rFont val="Arial"/>
        <family val="2"/>
      </rPr>
      <t xml:space="preserve"> Retirement contribution percentages vary depending on your retirement plan.  Select the applicable percentage rate for your plan from the dropdown box.</t>
    </r>
  </si>
  <si>
    <r>
      <t>Pre-Tax Medical Hospital (M/H):</t>
    </r>
    <r>
      <rPr>
        <sz val="11"/>
        <color indexed="37"/>
        <rFont val="Arial"/>
        <family val="2"/>
      </rPr>
      <t xml:space="preserve"> Enter the amount of your "PreTx M/H Pct".  As of January 2019, many Commonwealth employees are  contributing 5 percent of their biweekly gross </t>
    </r>
    <r>
      <rPr>
        <b/>
        <sz val="11"/>
        <color indexed="37"/>
        <rFont val="Arial"/>
        <family val="2"/>
      </rPr>
      <t>base</t>
    </r>
    <r>
      <rPr>
        <sz val="11"/>
        <color indexed="37"/>
        <rFont val="Arial"/>
        <family val="2"/>
      </rPr>
      <t xml:space="preserve"> salary toward the cost of medical hospital coverage.  Biweekly gross base salary excludes premium or supplemental payments such as overtime, shift differential, higher class, etc.   Employees who are eligible and are participating in the Get Healthy Program pay a reduced employee contribution percentage.   </t>
    </r>
  </si>
  <si>
    <r>
      <t>Pre-Tax Medical Hospital Buy Ups:</t>
    </r>
    <r>
      <rPr>
        <sz val="11"/>
        <color indexed="37"/>
        <rFont val="Arial"/>
        <family val="2"/>
      </rPr>
      <t xml:space="preserve"> Enter the amount of your "PreTx M/H Ex Pl Buy Up" and/or "PreTx M/H Dep Buy Up".  During the first 6-months of employment, employees may elect to "buy-up" for dependents (DEP) or "buy-up" for the cost difference between the Basic Option and a more expensive (EX) plan.  Contact the HR Service Center for more information.</t>
    </r>
    <r>
      <rPr>
        <b/>
        <sz val="11"/>
        <color indexed="37"/>
        <rFont val="Arial"/>
        <family val="2"/>
      </rPr>
      <t xml:space="preserve">  </t>
    </r>
    <r>
      <rPr>
        <sz val="11"/>
        <color rgb="FF800000"/>
        <rFont val="Arial"/>
        <family val="2"/>
      </rPr>
      <t>Employees of the LCB, Attorney General, PGCB, Auditor General and all other agencies not under the Governor's jurisdiction should contact their local HR office for assistance.</t>
    </r>
  </si>
  <si>
    <r>
      <t>Marital Status :</t>
    </r>
    <r>
      <rPr>
        <sz val="11"/>
        <color indexed="37"/>
        <rFont val="Arial"/>
        <family val="2"/>
      </rPr>
      <t xml:space="preserve"> Enter your FWT marital status from your Employee Pay Statement (Shown on the "Fed Tax Status:" line in the header). If you are planning to file a new W-4, </t>
    </r>
    <r>
      <rPr>
        <i/>
        <sz val="11"/>
        <color indexed="37"/>
        <rFont val="Arial"/>
        <family val="2"/>
      </rPr>
      <t>Employee's Withholding Allowance Certificate</t>
    </r>
    <r>
      <rPr>
        <sz val="11"/>
        <color indexed="37"/>
        <rFont val="Arial"/>
        <family val="2"/>
      </rPr>
      <t>, you can change the value of this field to see the effect of the calculation of your Federal Withholding Tax deduction.</t>
    </r>
  </si>
  <si>
    <t>Enter Payroll Area (select from dropdown box)</t>
  </si>
  <si>
    <t>Marital Status (select from dropdown box)</t>
  </si>
  <si>
    <t>Retirement P/U Contribution Rate (select % from dropdown box)</t>
  </si>
  <si>
    <r>
      <t xml:space="preserve">Local Services Tax (LST):  </t>
    </r>
    <r>
      <rPr>
        <sz val="11"/>
        <color indexed="37"/>
        <rFont val="Arial"/>
        <family val="2"/>
      </rPr>
      <t>Act 7 of 2007, which amends the Local Tax Enabling Act, Act 511 of 1965, effected changes to the Emergency and Municipal Service (EMS) Tax for taxes levied -- starting in calendar year 2008.  When the LST is more than $10.00, the tax is prorated and deducted from each employee's pay in equal increments based on the number of pay periods in the year.  For example:  An employee works in Harrisburg where the annual LST is $156, $6.00 will be deducted biweekly from an employee's pay for each of the 26 pay periods, $5.78 will be the deduction for 27 pay periods.  Deductions for tax authorities who have not adopted either the former EMS Tax or the new LST will continue to be withheld in a lump sum amount from the first pay date in the calendar year.  These deductions will continue to be referred to as Occupational Privilege Taxes (OPT).</t>
    </r>
  </si>
  <si>
    <t>Amt for 1 withholding allowance old W-4</t>
  </si>
  <si>
    <t>cell D212 relates to red box "New W-4"</t>
  </si>
  <si>
    <t>Married Filing Jointly</t>
  </si>
  <si>
    <t>Head of Household</t>
  </si>
  <si>
    <t>Single or Married Filing Separately</t>
  </si>
  <si>
    <t>W-4 2020 Step 2 Checkbox, Withholding Rate Adjustment</t>
  </si>
  <si>
    <t>W-4 2020 Step 3 Exemptions Credits for Dependents</t>
  </si>
  <si>
    <t>W-4 2020 Step 4 Withholding Adjustments Other Income</t>
  </si>
  <si>
    <t>W-4 2020 Step 4 Withholding Adjustments Additional Deductions</t>
  </si>
  <si>
    <t>W-4 2020 Step 4 Additional Federal Withholding Tax</t>
  </si>
  <si>
    <t>Allowances</t>
  </si>
  <si>
    <t>Amount</t>
  </si>
  <si>
    <t>Amount per Period</t>
  </si>
  <si>
    <t>Additional Withholdings</t>
  </si>
  <si>
    <t xml:space="preserve">          Allowances</t>
  </si>
  <si>
    <t xml:space="preserve">          Deductions</t>
  </si>
  <si>
    <t xml:space="preserve">          Additional Income on W-4</t>
  </si>
  <si>
    <t xml:space="preserve">          Additional Deductions W-4</t>
  </si>
  <si>
    <t>Credits</t>
  </si>
  <si>
    <t>Total Taxable Income</t>
  </si>
  <si>
    <t>Adjusted Taxable Income</t>
  </si>
  <si>
    <t>Federal Taxable Wages Calculation</t>
  </si>
  <si>
    <t>Final Taxable amount</t>
  </si>
  <si>
    <t>Taxable amount per Period</t>
  </si>
  <si>
    <t>Total Fed Taxes after Add Withholdings</t>
  </si>
  <si>
    <t>Checkbox Indicator from W-4</t>
  </si>
  <si>
    <t>Status</t>
  </si>
  <si>
    <t>Bottom Amount</t>
  </si>
  <si>
    <t>Top Amount</t>
  </si>
  <si>
    <t>Fixed Amount</t>
  </si>
  <si>
    <t>Percent</t>
  </si>
  <si>
    <t>Bracket Calculation</t>
  </si>
  <si>
    <r>
      <t>Claim Dependents:</t>
    </r>
    <r>
      <rPr>
        <sz val="11"/>
        <color indexed="37"/>
        <rFont val="Arial"/>
        <family val="2"/>
      </rPr>
      <t xml:space="preserve"> Enter the amount from your form W-4, Employee's Withholding Allowance Certificate step 3, you can enter a different value to see the effect on the calculation of your Federal Withholding Tax deduction. </t>
    </r>
  </si>
  <si>
    <t>y</t>
  </si>
  <si>
    <t>Dependent Care Account Program (DCAP)</t>
  </si>
  <si>
    <t>Health Care Flexible Spending Account (HC FSA)</t>
  </si>
  <si>
    <r>
      <t>Unemployment Compensation Tax:</t>
    </r>
    <r>
      <rPr>
        <sz val="11"/>
        <color indexed="16"/>
        <rFont val="Arial"/>
        <family val="2"/>
      </rPr>
      <t xml:space="preserve"> There are very few Commonwealth employees exempt from paying the Unemployment Compensation Tax.  If you are exempt, enter an "N".  If you are a new employee and unsure of your liability for this tax, contact the HR Service Center. Employees of the LCB, Attorney General, PGCB, Auditor General and all other agencies not under the Governor's jurisdiction should contact their local HR office for assistance. The employee contribution rate for 2023 is .07% (or 70 cents on each $1,000 earned).</t>
    </r>
  </si>
  <si>
    <r>
      <t>NET PAY CALCULATOR</t>
    </r>
    <r>
      <rPr>
        <b/>
        <sz val="14"/>
        <rFont val="Arial"/>
        <family val="2"/>
      </rPr>
      <t xml:space="preserve"> for Tax Year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</si>
</sst>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3" formatCode="_(* #,##0.00_);_(* \(#,##0.00\);_(* &quot;-&quot;??_);_(@_)"/>
    <numFmt numFmtId="164" formatCode="&quot;$&quot;#,##0.00"/>
    <numFmt numFmtId="165" formatCode="&quot;Y&quot;;&quot;N&quot;"/>
    <numFmt numFmtId="166" formatCode="0.000%"/>
    <numFmt numFmtId="167" formatCode="0.0000%"/>
  </numFmts>
  <fonts count="17" x14ac:knownFonts="1">
    <font>
      <sz val="10"/>
      <name val="Arial"/>
    </font>
    <font>
      <sz val="10"/>
      <name val="Arial"/>
      <family val="2"/>
    </font>
    <font>
      <u/>
      <sz val="10"/>
      <color indexed="12"/>
      <name val="Arial"/>
      <family val="2"/>
    </font>
    <font>
      <b/>
      <sz val="11"/>
      <color indexed="37"/>
      <name val="Arial"/>
      <family val="2"/>
    </font>
    <font>
      <sz val="11"/>
      <color indexed="37"/>
      <name val="Arial"/>
      <family val="2"/>
    </font>
    <font>
      <sz val="10"/>
      <color indexed="37"/>
      <name val="Arial"/>
      <family val="2"/>
    </font>
    <font>
      <b/>
      <sz val="11"/>
      <color indexed="16"/>
      <name val="Arial"/>
      <family val="2"/>
    </font>
    <font>
      <sz val="11"/>
      <color indexed="16"/>
      <name val="Arial"/>
      <family val="2"/>
    </font>
    <font>
      <i/>
      <sz val="11"/>
      <color indexed="37"/>
      <name val="Arial"/>
      <family val="2"/>
    </font>
    <font>
      <b/>
      <sz val="14"/>
      <color indexed="10"/>
      <name val="Arial"/>
      <family val="2"/>
    </font>
    <font>
      <sz val="10"/>
      <color indexed="12"/>
      <name val="Arial"/>
      <family val="2"/>
    </font>
    <font>
      <b/>
      <u/>
      <sz val="11"/>
      <color indexed="37"/>
      <name val="Arial"/>
      <family val="2"/>
    </font>
    <font>
      <u/>
      <sz val="11"/>
      <color indexed="37"/>
      <name val="Arial"/>
      <family val="2"/>
    </font>
    <font>
      <sz val="11"/>
      <color rgb="FF800000"/>
      <name val="Arial"/>
      <family val="2"/>
    </font>
    <font>
      <sz val="11"/>
      <color rgb="FFFF0000"/>
      <name val="Arial"/>
      <family val="2"/>
    </font>
    <font>
      <b/>
      <u/>
      <sz val="14"/>
      <color indexed="37"/>
      <name val="Arial"/>
      <family val="2"/>
    </font>
    <font>
      <b/>
      <sz val="14"/>
      <name val="Arial"/>
      <family val="2"/>
    </font>
  </fonts>
  <fills count="11">
    <fill>
      <patternFill patternType="none"/>
    </fill>
    <fill>
      <patternFill patternType="gray125"/>
    </fill>
    <fill>
      <patternFill patternType="solid">
        <fgColor indexed="9"/>
        <bgColor indexed="64"/>
      </patternFill>
    </fill>
    <fill>
      <patternFill patternType="mediumGray"/>
    </fill>
    <fill>
      <patternFill patternType="solid">
        <fgColor indexed="22"/>
        <bgColor indexed="64"/>
      </patternFill>
    </fill>
    <fill>
      <patternFill patternType="solid">
        <fgColor rgb="FFFFCCFF"/>
        <bgColor indexed="64"/>
      </patternFill>
    </fill>
    <fill>
      <patternFill patternType="solid">
        <fgColor theme="5"/>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FFFF"/>
        <bgColor indexed="64"/>
      </patternFill>
    </fill>
  </fills>
  <borders count="23">
    <border>
      <left/>
      <right/>
      <top/>
      <bottom/>
      <diagonal/>
    </border>
    <border>
      <left style="double">
        <color indexed="62"/>
      </left>
      <right style="double">
        <color indexed="62"/>
      </right>
      <top/>
      <bottom/>
      <diagonal/>
    </border>
    <border>
      <left style="double">
        <color indexed="62"/>
      </left>
      <right style="double">
        <color indexed="62"/>
      </right>
      <top style="double">
        <color indexed="62"/>
      </top>
      <bottom style="double">
        <color indexed="62"/>
      </bottom>
      <diagonal/>
    </border>
    <border>
      <left style="double">
        <color indexed="62"/>
      </left>
      <right style="double">
        <color indexed="62"/>
      </right>
      <top style="double">
        <color indexed="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2"/>
      </left>
      <right/>
      <top style="double">
        <color indexed="62"/>
      </top>
      <bottom style="double">
        <color indexed="62"/>
      </bottom>
      <diagonal/>
    </border>
    <border>
      <left/>
      <right/>
      <top style="double">
        <color indexed="62"/>
      </top>
      <bottom style="double">
        <color indexed="62"/>
      </bottom>
      <diagonal/>
    </border>
    <border>
      <left/>
      <right style="double">
        <color indexed="62"/>
      </right>
      <top style="double">
        <color indexed="62"/>
      </top>
      <bottom style="double">
        <color indexed="62"/>
      </bottom>
      <diagonal/>
    </border>
    <border>
      <left style="double">
        <color indexed="62"/>
      </left>
      <right style="double">
        <color indexed="62"/>
      </right>
      <top/>
      <bottom style="double">
        <color indexed="62"/>
      </bottom>
      <diagonal/>
    </border>
    <border>
      <left style="thin">
        <color indexed="64"/>
      </left>
      <right/>
      <top style="double">
        <color indexed="62"/>
      </top>
      <bottom/>
      <diagonal/>
    </border>
    <border>
      <left/>
      <right/>
      <top style="double">
        <color indexed="62"/>
      </top>
      <bottom/>
      <diagonal/>
    </border>
    <border>
      <left/>
      <right style="thin">
        <color indexed="64"/>
      </right>
      <top style="double">
        <color indexed="62"/>
      </top>
      <bottom/>
      <diagonal/>
    </border>
  </borders>
  <cellStyleXfs count="4">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106">
    <xf numFmtId="0" fontId="0" fillId="0" borderId="0" xfId="0"/>
    <xf numFmtId="165" fontId="4" fillId="2" borderId="1" xfId="0" applyNumberFormat="1" applyFont="1" applyFill="1" applyBorder="1" applyAlignment="1" applyProtection="1">
      <alignment horizontal="right"/>
      <protection locked="0"/>
    </xf>
    <xf numFmtId="10" fontId="4" fillId="2" borderId="1" xfId="0" applyNumberFormat="1" applyFont="1" applyFill="1" applyBorder="1" applyAlignment="1" applyProtection="1">
      <alignment horizontal="right"/>
      <protection locked="0"/>
    </xf>
    <xf numFmtId="167" fontId="4" fillId="2" borderId="1" xfId="0" applyNumberFormat="1" applyFont="1" applyFill="1" applyBorder="1" applyAlignment="1" applyProtection="1">
      <alignment horizontal="right"/>
      <protection locked="0"/>
    </xf>
    <xf numFmtId="0" fontId="4" fillId="3" borderId="2" xfId="0" applyFont="1" applyFill="1" applyBorder="1" applyAlignment="1">
      <alignment vertical="center"/>
    </xf>
    <xf numFmtId="0" fontId="0" fillId="2" borderId="0" xfId="0" applyFill="1"/>
    <xf numFmtId="0" fontId="4" fillId="2" borderId="0" xfId="0" applyFont="1" applyFill="1"/>
    <xf numFmtId="164" fontId="4" fillId="2" borderId="0" xfId="0" applyNumberFormat="1" applyFont="1" applyFill="1"/>
    <xf numFmtId="0" fontId="4" fillId="3" borderId="2" xfId="0" applyFont="1" applyFill="1" applyBorder="1"/>
    <xf numFmtId="43" fontId="9" fillId="3" borderId="2" xfId="0" applyNumberFormat="1" applyFont="1" applyFill="1" applyBorder="1" applyAlignment="1" applyProtection="1">
      <alignment horizontal="right"/>
      <protection hidden="1"/>
    </xf>
    <xf numFmtId="7" fontId="4" fillId="2" borderId="1" xfId="0" applyNumberFormat="1" applyFont="1" applyFill="1" applyBorder="1" applyProtection="1">
      <protection locked="0"/>
    </xf>
    <xf numFmtId="0" fontId="4" fillId="2" borderId="0" xfId="0" applyFont="1" applyFill="1" applyAlignment="1">
      <alignment vertical="center"/>
    </xf>
    <xf numFmtId="0" fontId="4" fillId="2" borderId="2" xfId="0" applyFont="1" applyFill="1" applyBorder="1"/>
    <xf numFmtId="0" fontId="10" fillId="0" borderId="2" xfId="0" applyFont="1" applyBorder="1"/>
    <xf numFmtId="0" fontId="5" fillId="0" borderId="2" xfId="0" applyFont="1" applyBorder="1" applyProtection="1">
      <protection hidden="1"/>
    </xf>
    <xf numFmtId="164" fontId="4" fillId="0" borderId="2" xfId="0" applyNumberFormat="1" applyFont="1" applyBorder="1" applyProtection="1">
      <protection hidden="1"/>
    </xf>
    <xf numFmtId="0" fontId="4" fillId="0" borderId="2" xfId="0" applyFont="1" applyBorder="1" applyProtection="1">
      <protection hidden="1"/>
    </xf>
    <xf numFmtId="0" fontId="3" fillId="0" borderId="2" xfId="0" applyFont="1" applyBorder="1" applyAlignment="1">
      <alignment horizontal="center"/>
    </xf>
    <xf numFmtId="165" fontId="4" fillId="2" borderId="3" xfId="0" applyNumberFormat="1" applyFont="1" applyFill="1" applyBorder="1" applyAlignment="1" applyProtection="1">
      <alignment horizontal="right"/>
      <protection locked="0"/>
    </xf>
    <xf numFmtId="0" fontId="0" fillId="4" borderId="4" xfId="0" applyFill="1" applyBorder="1" applyAlignment="1">
      <alignment vertical="center"/>
    </xf>
    <xf numFmtId="0" fontId="0" fillId="4" borderId="5" xfId="0" applyFill="1" applyBorder="1" applyAlignment="1">
      <alignment vertical="center"/>
    </xf>
    <xf numFmtId="0" fontId="0" fillId="4" borderId="6" xfId="0"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7" fontId="4" fillId="2" borderId="0" xfId="0" applyNumberFormat="1" applyFont="1" applyFill="1"/>
    <xf numFmtId="0" fontId="5" fillId="0" borderId="16" xfId="0" applyFont="1" applyBorder="1" applyProtection="1">
      <protection hidden="1"/>
    </xf>
    <xf numFmtId="7" fontId="4" fillId="2" borderId="19" xfId="0" applyNumberFormat="1" applyFont="1" applyFill="1" applyBorder="1" applyProtection="1">
      <protection locked="0"/>
    </xf>
    <xf numFmtId="0" fontId="4" fillId="2" borderId="19" xfId="0" applyFont="1" applyFill="1" applyBorder="1"/>
    <xf numFmtId="0" fontId="4" fillId="2" borderId="15" xfId="0" applyFont="1" applyFill="1" applyBorder="1"/>
    <xf numFmtId="164" fontId="4" fillId="2" borderId="15" xfId="3" applyNumberFormat="1" applyFont="1" applyFill="1" applyBorder="1"/>
    <xf numFmtId="164" fontId="4" fillId="2" borderId="15" xfId="0" applyNumberFormat="1" applyFont="1" applyFill="1" applyBorder="1"/>
    <xf numFmtId="0" fontId="4" fillId="2" borderId="15" xfId="3" applyFont="1" applyFill="1" applyBorder="1"/>
    <xf numFmtId="0" fontId="4" fillId="7" borderId="15" xfId="0" applyFont="1" applyFill="1" applyBorder="1"/>
    <xf numFmtId="164" fontId="4" fillId="7" borderId="15" xfId="0" applyNumberFormat="1" applyFont="1" applyFill="1" applyBorder="1"/>
    <xf numFmtId="7" fontId="4" fillId="2" borderId="15" xfId="0" applyNumberFormat="1" applyFont="1" applyFill="1" applyBorder="1"/>
    <xf numFmtId="3" fontId="4" fillId="2" borderId="15" xfId="0" applyNumberFormat="1" applyFont="1" applyFill="1" applyBorder="1"/>
    <xf numFmtId="166" fontId="4" fillId="2" borderId="15" xfId="2" applyNumberFormat="1" applyFont="1" applyFill="1" applyBorder="1"/>
    <xf numFmtId="0" fontId="4" fillId="0" borderId="15" xfId="0" applyFont="1" applyBorder="1"/>
    <xf numFmtId="10" fontId="4" fillId="2" borderId="15" xfId="0" applyNumberFormat="1" applyFont="1" applyFill="1" applyBorder="1"/>
    <xf numFmtId="0" fontId="4" fillId="5" borderId="15" xfId="0" applyFont="1" applyFill="1" applyBorder="1" applyProtection="1">
      <protection locked="0"/>
    </xf>
    <xf numFmtId="0" fontId="4" fillId="6" borderId="15" xfId="0" applyFont="1" applyFill="1" applyBorder="1"/>
    <xf numFmtId="49" fontId="4" fillId="2" borderId="1" xfId="0" applyNumberFormat="1" applyFont="1" applyFill="1" applyBorder="1" applyProtection="1">
      <protection locked="0"/>
    </xf>
    <xf numFmtId="0" fontId="15" fillId="2" borderId="15" xfId="0" applyFont="1" applyFill="1" applyBorder="1"/>
    <xf numFmtId="0" fontId="14" fillId="2" borderId="15" xfId="0" applyFont="1" applyFill="1" applyBorder="1"/>
    <xf numFmtId="164" fontId="14" fillId="2" borderId="15" xfId="0" applyNumberFormat="1" applyFont="1" applyFill="1" applyBorder="1"/>
    <xf numFmtId="0" fontId="3" fillId="7" borderId="15" xfId="0" applyFont="1" applyFill="1" applyBorder="1"/>
    <xf numFmtId="0" fontId="11" fillId="2" borderId="15" xfId="0" applyFont="1" applyFill="1" applyBorder="1"/>
    <xf numFmtId="0" fontId="4" fillId="2" borderId="15" xfId="0" applyFont="1" applyFill="1" applyBorder="1" applyAlignment="1">
      <alignment horizontal="left"/>
    </xf>
    <xf numFmtId="0" fontId="11" fillId="8" borderId="15" xfId="0" applyFont="1" applyFill="1" applyBorder="1" applyAlignment="1">
      <alignment horizontal="left"/>
    </xf>
    <xf numFmtId="0" fontId="4" fillId="8" borderId="15" xfId="0" applyFont="1" applyFill="1" applyBorder="1"/>
    <xf numFmtId="0" fontId="4" fillId="8" borderId="15" xfId="0" applyFont="1" applyFill="1" applyBorder="1" applyAlignment="1">
      <alignment horizontal="left"/>
    </xf>
    <xf numFmtId="164" fontId="4" fillId="8" borderId="15" xfId="0" applyNumberFormat="1" applyFont="1" applyFill="1" applyBorder="1"/>
    <xf numFmtId="0" fontId="3" fillId="8" borderId="15" xfId="0" applyFont="1" applyFill="1" applyBorder="1"/>
    <xf numFmtId="164" fontId="3" fillId="8" borderId="15" xfId="0" applyNumberFormat="1" applyFont="1" applyFill="1" applyBorder="1"/>
    <xf numFmtId="3" fontId="4" fillId="8" borderId="15" xfId="0" applyNumberFormat="1" applyFont="1" applyFill="1" applyBorder="1"/>
    <xf numFmtId="0" fontId="3" fillId="9" borderId="15" xfId="0" applyFont="1" applyFill="1" applyBorder="1"/>
    <xf numFmtId="164" fontId="3" fillId="9" borderId="15" xfId="3" applyNumberFormat="1" applyFont="1" applyFill="1" applyBorder="1"/>
    <xf numFmtId="0" fontId="3" fillId="9" borderId="15" xfId="3" applyFont="1" applyFill="1" applyBorder="1"/>
    <xf numFmtId="0" fontId="4" fillId="9" borderId="15" xfId="0" applyFont="1" applyFill="1" applyBorder="1"/>
    <xf numFmtId="164" fontId="4" fillId="9" borderId="15" xfId="3" applyNumberFormat="1" applyFont="1" applyFill="1" applyBorder="1"/>
    <xf numFmtId="0" fontId="4" fillId="9" borderId="15" xfId="3" applyFont="1" applyFill="1" applyBorder="1"/>
    <xf numFmtId="164" fontId="4" fillId="9" borderId="15" xfId="0" applyNumberFormat="1" applyFont="1" applyFill="1" applyBorder="1"/>
    <xf numFmtId="0" fontId="3" fillId="0" borderId="16" xfId="0" applyFont="1" applyBorder="1" applyAlignment="1">
      <alignment horizontal="center" vertical="center"/>
    </xf>
    <xf numFmtId="0" fontId="3" fillId="0" borderId="18" xfId="0" applyFont="1" applyBorder="1" applyAlignment="1">
      <alignment horizontal="center" vertical="center"/>
    </xf>
    <xf numFmtId="164" fontId="3" fillId="9" borderId="4" xfId="0" applyNumberFormat="1" applyFont="1" applyFill="1" applyBorder="1" applyAlignment="1">
      <alignment horizontal="center"/>
    </xf>
    <xf numFmtId="164" fontId="3" fillId="9" borderId="5" xfId="0" applyNumberFormat="1" applyFont="1" applyFill="1" applyBorder="1" applyAlignment="1">
      <alignment horizontal="center"/>
    </xf>
    <xf numFmtId="164" fontId="3" fillId="9" borderId="6" xfId="0" applyNumberFormat="1" applyFont="1" applyFill="1" applyBorder="1" applyAlignment="1">
      <alignment horizont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2" borderId="10" xfId="0" applyFont="1" applyFill="1" applyBorder="1" applyAlignment="1">
      <alignment vertical="center" wrapText="1"/>
    </xf>
    <xf numFmtId="0" fontId="3" fillId="2" borderId="0" xfId="0" applyFont="1" applyFill="1" applyAlignment="1">
      <alignment vertical="center" wrapText="1"/>
    </xf>
    <xf numFmtId="0" fontId="3" fillId="2" borderId="11"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0" fillId="4" borderId="4" xfId="0" applyFill="1" applyBorder="1" applyAlignment="1">
      <alignment vertical="center"/>
    </xf>
    <xf numFmtId="0" fontId="0" fillId="4" borderId="5" xfId="0" applyFill="1" applyBorder="1" applyAlignment="1">
      <alignment vertical="center"/>
    </xf>
    <xf numFmtId="0" fontId="0" fillId="4" borderId="6" xfId="0" applyFill="1" applyBorder="1" applyAlignment="1">
      <alignment vertical="center"/>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0" fillId="0" borderId="18" xfId="0" applyBorder="1" applyAlignment="1">
      <alignment horizontal="center" vertical="center"/>
    </xf>
    <xf numFmtId="0" fontId="0" fillId="0" borderId="18" xfId="0" applyBorder="1" applyAlignment="1">
      <alignment vertical="center"/>
    </xf>
    <xf numFmtId="0" fontId="3" fillId="10" borderId="12" xfId="0" applyFont="1" applyFill="1" applyBorder="1" applyAlignment="1">
      <alignment vertical="center" wrapText="1"/>
    </xf>
    <xf numFmtId="0" fontId="3" fillId="10" borderId="13" xfId="0" applyFont="1" applyFill="1" applyBorder="1" applyAlignment="1">
      <alignment vertical="center" wrapText="1"/>
    </xf>
    <xf numFmtId="0" fontId="3" fillId="10" borderId="14" xfId="0" applyFont="1" applyFill="1" applyBorder="1" applyAlignment="1">
      <alignment vertical="center" wrapText="1"/>
    </xf>
    <xf numFmtId="0" fontId="3" fillId="10" borderId="10" xfId="0" applyFont="1" applyFill="1" applyBorder="1" applyAlignment="1">
      <alignment vertical="center" wrapText="1"/>
    </xf>
    <xf numFmtId="0" fontId="3" fillId="10" borderId="0" xfId="0" applyFont="1" applyFill="1" applyAlignment="1">
      <alignment vertical="center" wrapText="1"/>
    </xf>
    <xf numFmtId="0" fontId="3" fillId="10" borderId="11" xfId="0" applyFont="1" applyFill="1" applyBorder="1" applyAlignment="1">
      <alignment vertical="center" wrapText="1"/>
    </xf>
    <xf numFmtId="0" fontId="3" fillId="10" borderId="7" xfId="0" applyFont="1" applyFill="1" applyBorder="1" applyAlignment="1">
      <alignment vertical="center" wrapText="1"/>
    </xf>
    <xf numFmtId="0" fontId="3" fillId="10" borderId="8" xfId="0" applyFont="1" applyFill="1" applyBorder="1" applyAlignment="1">
      <alignment vertical="center" wrapText="1"/>
    </xf>
    <xf numFmtId="0" fontId="3" fillId="10" borderId="9" xfId="0" applyFont="1" applyFill="1" applyBorder="1" applyAlignment="1">
      <alignment vertical="center" wrapText="1"/>
    </xf>
    <xf numFmtId="0" fontId="6" fillId="2" borderId="12" xfId="1" applyFont="1" applyFill="1" applyBorder="1" applyAlignment="1" applyProtection="1">
      <alignment vertical="center" wrapText="1"/>
    </xf>
    <xf numFmtId="0" fontId="6" fillId="2" borderId="13" xfId="1" applyFont="1" applyFill="1" applyBorder="1" applyAlignment="1" applyProtection="1">
      <alignment vertical="center" wrapText="1"/>
    </xf>
    <xf numFmtId="0" fontId="6" fillId="2" borderId="14" xfId="1" applyFont="1" applyFill="1" applyBorder="1" applyAlignment="1" applyProtection="1">
      <alignment vertical="center" wrapText="1"/>
    </xf>
    <xf numFmtId="0" fontId="6" fillId="2" borderId="10" xfId="1" applyFont="1" applyFill="1" applyBorder="1" applyAlignment="1" applyProtection="1">
      <alignment vertical="center" wrapText="1"/>
    </xf>
    <xf numFmtId="0" fontId="6" fillId="2" borderId="0" xfId="1" applyFont="1" applyFill="1" applyBorder="1" applyAlignment="1" applyProtection="1">
      <alignment vertical="center" wrapText="1"/>
    </xf>
    <xf numFmtId="0" fontId="6" fillId="2" borderId="11" xfId="1" applyFont="1" applyFill="1" applyBorder="1" applyAlignment="1" applyProtection="1">
      <alignment vertical="center" wrapText="1"/>
    </xf>
    <xf numFmtId="0" fontId="6" fillId="2" borderId="7" xfId="1" applyFont="1" applyFill="1" applyBorder="1" applyAlignment="1" applyProtection="1">
      <alignment vertical="center" wrapText="1"/>
    </xf>
    <xf numFmtId="0" fontId="6" fillId="2" borderId="8" xfId="1" applyFont="1" applyFill="1" applyBorder="1" applyAlignment="1" applyProtection="1">
      <alignment vertical="center" wrapText="1"/>
    </xf>
    <xf numFmtId="0" fontId="6" fillId="2" borderId="9" xfId="1" applyFont="1" applyFill="1" applyBorder="1" applyAlignment="1" applyProtection="1">
      <alignment vertical="center" wrapText="1"/>
    </xf>
  </cellXfs>
  <cellStyles count="4">
    <cellStyle name="Hyperlink" xfId="1" builtinId="8"/>
    <cellStyle name="Normal" xfId="0" builtinId="0"/>
    <cellStyle name="Normal 2" xfId="3" xr:uid="{00000000-0005-0000-0000-000002000000}"/>
    <cellStyle name="Percent" xfId="2" builtinId="5"/>
  </cellStyles>
  <dxfs count="0"/>
  <tableStyles count="0" defaultTableStyle="TableStyleMedium9" defaultPivotStyle="PivotStyleLight16"/>
  <colors>
    <mruColors>
      <color rgb="FFFFFFFF"/>
      <color rgb="FF00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D$25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2200275</xdr:colOff>
          <xdr:row>8</xdr:row>
          <xdr:rowOff>104775</xdr:rowOff>
        </xdr:from>
        <xdr:to>
          <xdr:col>1</xdr:col>
          <xdr:colOff>2419350</xdr:colOff>
          <xdr:row>9</xdr:row>
          <xdr:rowOff>9525</xdr:rowOff>
        </xdr:to>
        <xdr:sp macro="" textlink="">
          <xdr:nvSpPr>
            <xdr:cNvPr id="1038" name="Check Box 14" descr="New W-4 Box"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0">
              <a:solidFill>
                <a:srgbClr val="000000" mc:Ignorable="a14" a14:legacySpreadsheetColorIndex="64"/>
              </a:solidFill>
              <a:miter lim="800000"/>
              <a:headEnd/>
              <a:tailEnd/>
            </a:ln>
            <a:extLst>
              <a:ext uri="{909E8E84-426E-40DD-AFC4-6F175D3DCCD1}">
                <a14:hiddenFill>
                  <a:solidFill>
                    <a:srgbClr val="99CC00" mc:Ignorable="a14" a14:legacySpreadsheetColorIndex="50"/>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3058"/>
  <sheetViews>
    <sheetView tabSelected="1" zoomScale="85" zoomScaleNormal="85" workbookViewId="0">
      <selection activeCell="B4" sqref="B4"/>
    </sheetView>
  </sheetViews>
  <sheetFormatPr defaultColWidth="9.140625" defaultRowHeight="15.75" customHeight="1" thickTop="1" thickBottom="1" x14ac:dyDescent="0.25"/>
  <cols>
    <col min="1" max="1" width="55.42578125" style="12" bestFit="1" customWidth="1"/>
    <col min="2" max="2" width="38.28515625" style="12" customWidth="1"/>
    <col min="3" max="3" width="18.85546875" style="12" customWidth="1"/>
    <col min="4" max="4" width="44.140625" style="12" customWidth="1"/>
    <col min="5" max="5" width="27.42578125" style="12" customWidth="1"/>
    <col min="6" max="6" width="14.140625" style="12" customWidth="1"/>
    <col min="7" max="7" width="13.5703125" style="12" bestFit="1" customWidth="1"/>
    <col min="8" max="8" width="8.140625" style="12" customWidth="1"/>
    <col min="9" max="9" width="9.140625" style="12"/>
    <col min="10" max="10" width="11.42578125" style="12" customWidth="1"/>
    <col min="11" max="11" width="12.7109375" style="12" bestFit="1" customWidth="1"/>
    <col min="12" max="12" width="9.140625" style="12"/>
    <col min="13" max="14" width="12.7109375" style="12" bestFit="1" customWidth="1"/>
    <col min="15" max="15" width="5.85546875" style="12" bestFit="1" customWidth="1"/>
    <col min="16" max="16" width="12.7109375" style="12" bestFit="1" customWidth="1"/>
    <col min="17" max="16384" width="9.140625" style="12"/>
  </cols>
  <sheetData>
    <row r="1" spans="1:10" s="6" customFormat="1" ht="44.25" customHeight="1" thickTop="1" thickBot="1" x14ac:dyDescent="0.25">
      <c r="A1" s="68" t="s">
        <v>115</v>
      </c>
      <c r="B1" s="69"/>
      <c r="C1" s="69"/>
      <c r="D1" s="69"/>
      <c r="E1" s="70"/>
      <c r="G1" s="5"/>
      <c r="H1" s="5"/>
      <c r="I1" s="5"/>
      <c r="J1" s="5"/>
    </row>
    <row r="2" spans="1:10" s="11" customFormat="1" ht="15.75" customHeight="1" thickTop="1" thickBot="1" x14ac:dyDescent="0.25">
      <c r="A2" s="63" t="s">
        <v>22</v>
      </c>
      <c r="B2" s="87"/>
      <c r="C2" s="4"/>
      <c r="D2" s="63" t="s">
        <v>23</v>
      </c>
      <c r="E2" s="86"/>
      <c r="F2" s="5"/>
      <c r="G2" s="5"/>
      <c r="H2" s="5"/>
      <c r="I2" s="5"/>
      <c r="J2" s="5"/>
    </row>
    <row r="3" spans="1:10" s="6" customFormat="1" ht="15.75" customHeight="1" thickTop="1" thickBot="1" x14ac:dyDescent="0.3">
      <c r="A3" s="13" t="s">
        <v>31</v>
      </c>
      <c r="B3" s="17" t="s">
        <v>24</v>
      </c>
      <c r="C3" s="8"/>
      <c r="D3" s="16"/>
      <c r="E3" s="15"/>
      <c r="F3" s="5"/>
      <c r="G3" s="5"/>
      <c r="H3" s="5"/>
      <c r="I3" s="5"/>
      <c r="J3" s="5"/>
    </row>
    <row r="4" spans="1:10" s="6" customFormat="1" ht="15.75" customHeight="1" thickTop="1" thickBot="1" x14ac:dyDescent="0.25">
      <c r="A4" s="14" t="s">
        <v>74</v>
      </c>
      <c r="B4" s="18" t="s">
        <v>49</v>
      </c>
      <c r="C4" s="8"/>
      <c r="D4" s="16"/>
      <c r="E4" s="15"/>
      <c r="F4" s="5"/>
      <c r="G4" s="5"/>
      <c r="H4" s="5"/>
      <c r="I4" s="5"/>
      <c r="J4" s="5"/>
    </row>
    <row r="5" spans="1:10" s="6" customFormat="1" ht="15.75" customHeight="1" thickTop="1" thickBot="1" x14ac:dyDescent="0.25">
      <c r="A5" s="14" t="s">
        <v>3</v>
      </c>
      <c r="B5" s="10">
        <v>0</v>
      </c>
      <c r="C5" s="8"/>
      <c r="D5" s="16"/>
      <c r="E5" s="15"/>
      <c r="F5" s="5"/>
      <c r="G5" s="5"/>
      <c r="H5" s="5"/>
      <c r="I5" s="5"/>
      <c r="J5" s="5"/>
    </row>
    <row r="6" spans="1:10" s="6" customFormat="1" ht="15.75" customHeight="1" thickTop="1" thickBot="1" x14ac:dyDescent="0.3">
      <c r="A6" s="14" t="s">
        <v>10</v>
      </c>
      <c r="B6" s="10">
        <v>0</v>
      </c>
      <c r="C6" s="9"/>
      <c r="D6" s="14" t="s">
        <v>3</v>
      </c>
      <c r="E6" s="15">
        <f>B5</f>
        <v>0</v>
      </c>
      <c r="F6" s="25"/>
      <c r="G6" s="5"/>
      <c r="H6" s="5"/>
      <c r="I6" s="5"/>
      <c r="J6" s="5"/>
    </row>
    <row r="7" spans="1:10" s="6" customFormat="1" ht="15.75" customHeight="1" thickTop="1" thickBot="1" x14ac:dyDescent="0.3">
      <c r="A7" s="14" t="s">
        <v>11</v>
      </c>
      <c r="B7" s="10">
        <v>0</v>
      </c>
      <c r="C7" s="9"/>
      <c r="D7" s="14"/>
      <c r="E7" s="15"/>
      <c r="F7" s="5"/>
      <c r="G7" s="5"/>
      <c r="H7" s="5"/>
      <c r="I7" s="5"/>
      <c r="J7" s="5"/>
    </row>
    <row r="8" spans="1:10" s="6" customFormat="1" ht="15.75" customHeight="1" thickTop="1" thickBot="1" x14ac:dyDescent="0.3">
      <c r="A8" s="14" t="s">
        <v>75</v>
      </c>
      <c r="B8" s="2" t="s">
        <v>82</v>
      </c>
      <c r="C8" s="9"/>
      <c r="D8" s="63" t="s">
        <v>20</v>
      </c>
      <c r="E8" s="64"/>
      <c r="F8" s="5"/>
      <c r="G8" s="5"/>
      <c r="H8" s="5"/>
      <c r="I8" s="5"/>
      <c r="J8" s="5"/>
    </row>
    <row r="9" spans="1:10" s="6" customFormat="1" ht="15.75" customHeight="1" thickTop="1" thickBot="1" x14ac:dyDescent="0.3">
      <c r="A9" s="14" t="s">
        <v>83</v>
      </c>
      <c r="B9" s="42"/>
      <c r="C9" s="9"/>
      <c r="D9" s="16" t="s">
        <v>43</v>
      </c>
      <c r="E9" s="15">
        <f>IF(B14="Y",0,D245)</f>
        <v>0</v>
      </c>
      <c r="F9" s="5"/>
      <c r="G9" s="5"/>
      <c r="H9" s="5"/>
      <c r="I9" s="5"/>
      <c r="J9" s="5"/>
    </row>
    <row r="10" spans="1:10" s="6" customFormat="1" ht="15.75" customHeight="1" thickTop="1" thickBot="1" x14ac:dyDescent="0.3">
      <c r="A10" s="14" t="s">
        <v>84</v>
      </c>
      <c r="B10" s="10">
        <v>0</v>
      </c>
      <c r="C10" s="9"/>
      <c r="D10" s="16" t="s">
        <v>41</v>
      </c>
      <c r="E10" s="15">
        <f>IF(B15 ="Y",ROUND(E6-B26-B27-B29-B30-B31+B6+B7+B33,2)* D248,0)</f>
        <v>0</v>
      </c>
      <c r="F10" s="5"/>
      <c r="G10" s="5"/>
      <c r="H10" s="5"/>
      <c r="I10" s="5"/>
      <c r="J10" s="5"/>
    </row>
    <row r="11" spans="1:10" s="6" customFormat="1" ht="15.75" customHeight="1" thickTop="1" thickBot="1" x14ac:dyDescent="0.3">
      <c r="A11" s="14" t="s">
        <v>85</v>
      </c>
      <c r="B11" s="10">
        <v>0</v>
      </c>
      <c r="C11" s="9"/>
      <c r="D11" s="16" t="s">
        <v>42</v>
      </c>
      <c r="E11" s="15">
        <f>IF(B17 ="Y",ROUND(E6-B26-B27-B29-B30-B31+B6+B7+B33,2)* D249,0)</f>
        <v>0</v>
      </c>
      <c r="F11" s="5"/>
      <c r="G11" s="5"/>
      <c r="H11" s="5"/>
      <c r="I11" s="5"/>
      <c r="J11" s="5"/>
    </row>
    <row r="12" spans="1:10" s="6" customFormat="1" ht="15.75" customHeight="1" thickTop="1" thickBot="1" x14ac:dyDescent="0.3">
      <c r="A12" s="14" t="s">
        <v>86</v>
      </c>
      <c r="B12" s="10">
        <v>0</v>
      </c>
      <c r="C12" s="9"/>
      <c r="D12" s="16" t="s">
        <v>64</v>
      </c>
      <c r="E12" s="15">
        <f>IF(B16 ="Y",ROUND(E6-B26-B29-B30-B31+B6+B7,2)* D250,0)</f>
        <v>0</v>
      </c>
      <c r="F12" s="5"/>
      <c r="G12" s="5"/>
      <c r="H12" s="5"/>
      <c r="I12" s="5"/>
      <c r="J12" s="5"/>
    </row>
    <row r="13" spans="1:10" s="6" customFormat="1" ht="15.75" customHeight="1" thickTop="1" thickBot="1" x14ac:dyDescent="0.3">
      <c r="A13" s="14" t="s">
        <v>87</v>
      </c>
      <c r="B13" s="10">
        <v>0</v>
      </c>
      <c r="C13" s="9"/>
      <c r="D13" s="14" t="s">
        <v>1</v>
      </c>
      <c r="E13" s="15">
        <f xml:space="preserve"> ROUND((B5-B30-B31)*B19,2)+B20</f>
        <v>0</v>
      </c>
      <c r="H13" s="5"/>
      <c r="I13" s="5"/>
      <c r="J13" s="5"/>
    </row>
    <row r="14" spans="1:10" s="6" customFormat="1" ht="15.75" customHeight="1" thickTop="1" thickBot="1" x14ac:dyDescent="0.3">
      <c r="A14" s="14" t="s">
        <v>19</v>
      </c>
      <c r="B14" s="1" t="s">
        <v>55</v>
      </c>
      <c r="C14" s="9"/>
      <c r="D14" s="14" t="s">
        <v>44</v>
      </c>
      <c r="E14" s="15">
        <f>IF(B18 = "Y",ROUND(B5-B26-B29+B6+B7,2)* D247,0)</f>
        <v>0</v>
      </c>
      <c r="H14" s="5"/>
      <c r="I14" s="5"/>
      <c r="J14" s="5"/>
    </row>
    <row r="15" spans="1:10" s="6" customFormat="1" ht="15.75" customHeight="1" thickTop="1" thickBot="1" x14ac:dyDescent="0.3">
      <c r="A15" s="14" t="s">
        <v>2</v>
      </c>
      <c r="B15" s="1" t="s">
        <v>111</v>
      </c>
      <c r="C15" s="9"/>
      <c r="D15" s="14" t="s">
        <v>0</v>
      </c>
      <c r="E15" s="15">
        <f>IF(B21="N",ROUND((B5-B29-B30-B31)*B22,2),ROUND((B5-B29)*B22,2))</f>
        <v>0</v>
      </c>
      <c r="H15" s="5"/>
      <c r="I15" s="5"/>
      <c r="J15" s="5"/>
    </row>
    <row r="16" spans="1:10" s="6" customFormat="1" ht="15.75" customHeight="1" thickTop="1" thickBot="1" x14ac:dyDescent="0.3">
      <c r="A16" s="14" t="s">
        <v>66</v>
      </c>
      <c r="B16" s="1" t="s">
        <v>55</v>
      </c>
      <c r="C16" s="9"/>
      <c r="D16" s="14" t="s">
        <v>45</v>
      </c>
      <c r="E16" s="15">
        <f>B23</f>
        <v>0</v>
      </c>
      <c r="H16" s="5"/>
      <c r="I16" s="5"/>
      <c r="J16" s="5"/>
    </row>
    <row r="17" spans="1:10" s="6" customFormat="1" ht="15.75" customHeight="1" thickTop="1" thickBot="1" x14ac:dyDescent="0.3">
      <c r="A17" s="14" t="s">
        <v>17</v>
      </c>
      <c r="B17" s="1" t="s">
        <v>111</v>
      </c>
      <c r="C17" s="9"/>
      <c r="D17" s="63" t="s">
        <v>21</v>
      </c>
      <c r="E17" s="64"/>
      <c r="H17" s="5"/>
      <c r="I17" s="5"/>
      <c r="J17" s="5"/>
    </row>
    <row r="18" spans="1:10" s="6" customFormat="1" ht="15.75" customHeight="1" thickTop="1" thickBot="1" x14ac:dyDescent="0.3">
      <c r="A18" s="14" t="s">
        <v>9</v>
      </c>
      <c r="B18" s="1" t="s">
        <v>111</v>
      </c>
      <c r="C18" s="9"/>
      <c r="D18" s="14" t="s">
        <v>46</v>
      </c>
      <c r="E18" s="15">
        <f>B30</f>
        <v>0</v>
      </c>
      <c r="H18" s="5"/>
      <c r="I18" s="5"/>
      <c r="J18" s="5"/>
    </row>
    <row r="19" spans="1:10" s="6" customFormat="1" ht="15.75" customHeight="1" thickTop="1" thickBot="1" x14ac:dyDescent="0.3">
      <c r="A19" s="14" t="s">
        <v>30</v>
      </c>
      <c r="B19" s="2">
        <v>3.0700000000000002E-2</v>
      </c>
      <c r="C19" s="9"/>
      <c r="D19" s="14" t="s">
        <v>28</v>
      </c>
      <c r="E19" s="15">
        <f>B31</f>
        <v>0</v>
      </c>
      <c r="H19" s="5"/>
      <c r="I19" s="5"/>
      <c r="J19" s="5"/>
    </row>
    <row r="20" spans="1:10" s="6" customFormat="1" ht="15.75" customHeight="1" thickTop="1" thickBot="1" x14ac:dyDescent="0.3">
      <c r="A20" s="14" t="s">
        <v>16</v>
      </c>
      <c r="B20" s="10">
        <v>0</v>
      </c>
      <c r="C20" s="9"/>
      <c r="D20" s="14" t="s">
        <v>113</v>
      </c>
      <c r="E20" s="15">
        <f>B27</f>
        <v>0</v>
      </c>
      <c r="H20" s="5"/>
      <c r="I20" s="5"/>
      <c r="J20" s="5"/>
    </row>
    <row r="21" spans="1:10" s="6" customFormat="1" ht="15.75" customHeight="1" thickTop="1" thickBot="1" x14ac:dyDescent="0.3">
      <c r="A21" s="14" t="s">
        <v>25</v>
      </c>
      <c r="B21" s="1" t="s">
        <v>55</v>
      </c>
      <c r="C21" s="9"/>
      <c r="D21" s="16"/>
      <c r="E21" s="15"/>
      <c r="H21" s="5"/>
      <c r="I21" s="5"/>
      <c r="J21" s="5"/>
    </row>
    <row r="22" spans="1:10" s="6" customFormat="1" ht="15.75" customHeight="1" thickTop="1" thickBot="1" x14ac:dyDescent="0.3">
      <c r="A22" s="14" t="s">
        <v>18</v>
      </c>
      <c r="B22" s="3">
        <v>0</v>
      </c>
      <c r="C22" s="9"/>
      <c r="D22" s="14" t="s">
        <v>112</v>
      </c>
      <c r="E22" s="15">
        <f>B26</f>
        <v>0</v>
      </c>
      <c r="H22" s="5"/>
      <c r="I22" s="5"/>
      <c r="J22" s="5"/>
    </row>
    <row r="23" spans="1:10" s="6" customFormat="1" ht="15.75" customHeight="1" thickTop="1" thickBot="1" x14ac:dyDescent="0.3">
      <c r="A23" s="14" t="s">
        <v>36</v>
      </c>
      <c r="B23" s="10">
        <v>0</v>
      </c>
      <c r="C23" s="9"/>
      <c r="D23" s="14" t="s">
        <v>4</v>
      </c>
      <c r="E23" s="15">
        <f>B25</f>
        <v>0</v>
      </c>
      <c r="H23" s="5"/>
      <c r="I23" s="5"/>
      <c r="J23" s="5"/>
    </row>
    <row r="24" spans="1:10" s="6" customFormat="1" ht="15.75" customHeight="1" thickTop="1" thickBot="1" x14ac:dyDescent="0.3">
      <c r="A24" s="14" t="s">
        <v>76</v>
      </c>
      <c r="B24" s="2">
        <v>6.25E-2</v>
      </c>
      <c r="C24" s="9"/>
      <c r="D24" s="14" t="s">
        <v>47</v>
      </c>
      <c r="E24" s="15">
        <f xml:space="preserve"> ROUND(B5 * B24,2)</f>
        <v>0</v>
      </c>
      <c r="H24" s="5"/>
      <c r="I24" s="5"/>
      <c r="J24" s="5"/>
    </row>
    <row r="25" spans="1:10" s="6" customFormat="1" ht="15.75" customHeight="1" thickTop="1" thickBot="1" x14ac:dyDescent="0.3">
      <c r="A25" s="14" t="s">
        <v>4</v>
      </c>
      <c r="B25" s="10">
        <v>0</v>
      </c>
      <c r="C25" s="9"/>
      <c r="D25" s="14" t="s">
        <v>26</v>
      </c>
      <c r="E25" s="15">
        <f>B28</f>
        <v>0</v>
      </c>
      <c r="H25" s="5"/>
      <c r="I25" s="5"/>
      <c r="J25" s="5"/>
    </row>
    <row r="26" spans="1:10" s="6" customFormat="1" ht="15.75" customHeight="1" thickTop="1" thickBot="1" x14ac:dyDescent="0.3">
      <c r="A26" s="14" t="s">
        <v>112</v>
      </c>
      <c r="B26" s="10">
        <v>0</v>
      </c>
      <c r="C26" s="9"/>
      <c r="D26" s="14" t="s">
        <v>27</v>
      </c>
      <c r="E26" s="15">
        <f>B29</f>
        <v>0</v>
      </c>
      <c r="H26" s="5"/>
      <c r="I26" s="5"/>
      <c r="J26" s="5"/>
    </row>
    <row r="27" spans="1:10" s="6" customFormat="1" ht="15.75" customHeight="1" thickTop="1" thickBot="1" x14ac:dyDescent="0.3">
      <c r="A27" s="14" t="s">
        <v>113</v>
      </c>
      <c r="B27" s="10">
        <v>0</v>
      </c>
      <c r="C27" s="9"/>
      <c r="D27" s="14" t="s">
        <v>60</v>
      </c>
      <c r="E27" s="15">
        <f>B32</f>
        <v>0</v>
      </c>
      <c r="H27" s="5"/>
      <c r="I27" s="5"/>
      <c r="J27" s="5"/>
    </row>
    <row r="28" spans="1:10" s="6" customFormat="1" ht="15.75" customHeight="1" thickTop="1" thickBot="1" x14ac:dyDescent="0.3">
      <c r="A28" s="14" t="s">
        <v>26</v>
      </c>
      <c r="B28" s="10">
        <v>0</v>
      </c>
      <c r="C28" s="9"/>
      <c r="D28" s="26"/>
      <c r="E28" s="15"/>
      <c r="H28" s="5"/>
      <c r="I28" s="5"/>
      <c r="J28" s="5"/>
    </row>
    <row r="29" spans="1:10" s="6" customFormat="1" ht="15.75" customHeight="1" thickTop="1" thickBot="1" x14ac:dyDescent="0.3">
      <c r="A29" s="14" t="s">
        <v>27</v>
      </c>
      <c r="B29" s="10">
        <v>0</v>
      </c>
      <c r="C29" s="9"/>
      <c r="D29" s="16"/>
      <c r="E29" s="15"/>
      <c r="H29" s="5"/>
      <c r="I29" s="5"/>
      <c r="J29" s="5"/>
    </row>
    <row r="30" spans="1:10" s="6" customFormat="1" ht="15.75" customHeight="1" thickTop="1" thickBot="1" x14ac:dyDescent="0.3">
      <c r="A30" s="14" t="s">
        <v>12</v>
      </c>
      <c r="B30" s="10">
        <v>0</v>
      </c>
      <c r="C30" s="9"/>
      <c r="D30" s="16"/>
      <c r="E30" s="15"/>
      <c r="H30" s="5"/>
      <c r="I30" s="5"/>
      <c r="J30" s="5"/>
    </row>
    <row r="31" spans="1:10" s="6" customFormat="1" ht="15.75" customHeight="1" thickTop="1" thickBot="1" x14ac:dyDescent="0.3">
      <c r="A31" s="14" t="s">
        <v>28</v>
      </c>
      <c r="B31" s="10">
        <v>0</v>
      </c>
      <c r="C31" s="9"/>
      <c r="D31" s="16"/>
      <c r="E31" s="15"/>
      <c r="H31" s="5"/>
      <c r="I31" s="5"/>
      <c r="J31" s="5"/>
    </row>
    <row r="32" spans="1:10" s="6" customFormat="1" ht="15.75" customHeight="1" thickTop="1" thickBot="1" x14ac:dyDescent="0.3">
      <c r="A32" s="14" t="s">
        <v>60</v>
      </c>
      <c r="B32" s="10">
        <v>0</v>
      </c>
      <c r="C32" s="9"/>
      <c r="D32" s="16" t="s">
        <v>37</v>
      </c>
      <c r="E32" s="15">
        <f xml:space="preserve"> E6 - E9 - ROUND(E10,2) - ROUND(E11,2) - ROUND(E12,2) - ROUND(E13,2)  - ROUND(E14,2) - E15 - ROUND(E16,2) - ROUND(E17,2) - E18 - ROUND(E19,2) - ROUND(E20,2) - ROUND(E21,2) - E22 - ROUND(E23,2)  - E24 - ROUND(E25,2)  - ROUND(E26,2) - ROUND(E27,2) + E29</f>
        <v>0</v>
      </c>
      <c r="H32" s="5"/>
      <c r="I32" s="5"/>
      <c r="J32" s="5"/>
    </row>
    <row r="33" spans="1:10" s="6" customFormat="1" ht="15.75" customHeight="1" thickTop="1" thickBot="1" x14ac:dyDescent="0.3">
      <c r="A33" s="26"/>
      <c r="B33" s="27"/>
      <c r="C33" s="9"/>
      <c r="D33" s="16"/>
      <c r="E33" s="15"/>
      <c r="H33" s="5"/>
      <c r="I33" s="5"/>
      <c r="J33" s="5"/>
    </row>
    <row r="34" spans="1:10" s="6" customFormat="1" ht="15" customHeight="1" thickTop="1" x14ac:dyDescent="0.2">
      <c r="A34" s="83" t="s">
        <v>67</v>
      </c>
      <c r="B34" s="84"/>
      <c r="C34" s="84"/>
      <c r="D34" s="84"/>
      <c r="E34" s="85"/>
      <c r="F34" s="5"/>
      <c r="G34" s="5"/>
      <c r="H34" s="5"/>
      <c r="I34" s="5"/>
      <c r="J34" s="5"/>
    </row>
    <row r="35" spans="1:10" s="6" customFormat="1" ht="14.25" customHeight="1" x14ac:dyDescent="0.2">
      <c r="A35" s="74"/>
      <c r="B35" s="75"/>
      <c r="C35" s="75"/>
      <c r="D35" s="75"/>
      <c r="E35" s="76"/>
      <c r="F35" s="5"/>
      <c r="G35" s="5"/>
      <c r="H35" s="5"/>
      <c r="I35" s="5"/>
      <c r="J35" s="5"/>
    </row>
    <row r="36" spans="1:10" s="6" customFormat="1" ht="14.25" customHeight="1" x14ac:dyDescent="0.2">
      <c r="A36" s="74"/>
      <c r="B36" s="75"/>
      <c r="C36" s="75"/>
      <c r="D36" s="75"/>
      <c r="E36" s="76"/>
      <c r="F36" s="5"/>
      <c r="G36" s="5"/>
      <c r="H36" s="5"/>
      <c r="I36" s="5"/>
      <c r="J36" s="5"/>
    </row>
    <row r="37" spans="1:10" s="6" customFormat="1" ht="14.25" customHeight="1" x14ac:dyDescent="0.2">
      <c r="A37" s="74"/>
      <c r="B37" s="75"/>
      <c r="C37" s="75"/>
      <c r="D37" s="75"/>
      <c r="E37" s="76"/>
      <c r="F37" s="5"/>
      <c r="G37" s="5"/>
      <c r="H37" s="5"/>
      <c r="I37" s="5"/>
      <c r="J37" s="5"/>
    </row>
    <row r="38" spans="1:10" s="6" customFormat="1" ht="14.25" customHeight="1" x14ac:dyDescent="0.2">
      <c r="A38" s="74"/>
      <c r="B38" s="75"/>
      <c r="C38" s="75"/>
      <c r="D38" s="75"/>
      <c r="E38" s="76"/>
      <c r="F38" s="5"/>
      <c r="G38" s="5"/>
      <c r="H38" s="5"/>
      <c r="I38" s="5"/>
      <c r="J38" s="5"/>
    </row>
    <row r="39" spans="1:10" s="6" customFormat="1" ht="34.5" customHeight="1" x14ac:dyDescent="0.2">
      <c r="A39" s="77"/>
      <c r="B39" s="78"/>
      <c r="C39" s="78"/>
      <c r="D39" s="78"/>
      <c r="E39" s="79"/>
      <c r="F39" s="5"/>
      <c r="G39" s="5"/>
      <c r="H39" s="5"/>
      <c r="I39" s="5"/>
      <c r="J39" s="5"/>
    </row>
    <row r="40" spans="1:10" s="6" customFormat="1" ht="14.25" customHeight="1" x14ac:dyDescent="0.2">
      <c r="A40" s="80"/>
      <c r="B40" s="81"/>
      <c r="C40" s="81"/>
      <c r="D40" s="81"/>
      <c r="E40" s="82"/>
      <c r="F40" s="5"/>
      <c r="G40" s="5"/>
      <c r="H40" s="5"/>
      <c r="I40" s="5"/>
      <c r="J40" s="5"/>
    </row>
    <row r="41" spans="1:10" s="6" customFormat="1" ht="14.25" customHeight="1" x14ac:dyDescent="0.2">
      <c r="A41" s="71" t="s">
        <v>56</v>
      </c>
      <c r="B41" s="72"/>
      <c r="C41" s="72"/>
      <c r="D41" s="72"/>
      <c r="E41" s="73"/>
      <c r="F41" s="5"/>
      <c r="G41" s="5"/>
      <c r="H41" s="5"/>
      <c r="I41" s="5"/>
      <c r="J41" s="5"/>
    </row>
    <row r="42" spans="1:10" s="6" customFormat="1" ht="21" customHeight="1" x14ac:dyDescent="0.2">
      <c r="A42" s="77"/>
      <c r="B42" s="78"/>
      <c r="C42" s="78"/>
      <c r="D42" s="78"/>
      <c r="E42" s="79"/>
      <c r="F42" s="5"/>
      <c r="G42" s="5"/>
      <c r="H42" s="5"/>
      <c r="I42" s="5"/>
      <c r="J42" s="5"/>
    </row>
    <row r="43" spans="1:10" s="6" customFormat="1" ht="14.25" x14ac:dyDescent="0.2">
      <c r="A43" s="19"/>
      <c r="B43" s="20"/>
      <c r="C43" s="20"/>
      <c r="D43" s="20"/>
      <c r="E43" s="21"/>
      <c r="F43" s="5"/>
      <c r="G43" s="5"/>
      <c r="H43" s="5"/>
      <c r="I43" s="5"/>
      <c r="J43" s="5"/>
    </row>
    <row r="44" spans="1:10" s="6" customFormat="1" ht="14.25" customHeight="1" x14ac:dyDescent="0.2">
      <c r="A44" s="71" t="s">
        <v>57</v>
      </c>
      <c r="B44" s="72"/>
      <c r="C44" s="72"/>
      <c r="D44" s="72"/>
      <c r="E44" s="73"/>
      <c r="G44" s="7"/>
    </row>
    <row r="45" spans="1:10" s="6" customFormat="1" ht="14.25" customHeight="1" x14ac:dyDescent="0.2">
      <c r="A45" s="74"/>
      <c r="B45" s="75"/>
      <c r="C45" s="75"/>
      <c r="D45" s="75"/>
      <c r="E45" s="76"/>
      <c r="G45" s="7"/>
    </row>
    <row r="46" spans="1:10" s="6" customFormat="1" ht="14.25" customHeight="1" x14ac:dyDescent="0.2">
      <c r="A46" s="74"/>
      <c r="B46" s="75"/>
      <c r="C46" s="75"/>
      <c r="D46" s="75"/>
      <c r="E46" s="76"/>
      <c r="G46" s="7"/>
    </row>
    <row r="47" spans="1:10" s="6" customFormat="1" ht="14.25" customHeight="1" x14ac:dyDescent="0.2">
      <c r="A47" s="74"/>
      <c r="B47" s="75"/>
      <c r="C47" s="75"/>
      <c r="D47" s="75"/>
      <c r="E47" s="76"/>
      <c r="G47" s="7"/>
    </row>
    <row r="48" spans="1:10" s="6" customFormat="1" ht="14.25" customHeight="1" x14ac:dyDescent="0.2">
      <c r="A48" s="74"/>
      <c r="B48" s="75"/>
      <c r="C48" s="75"/>
      <c r="D48" s="75"/>
      <c r="E48" s="76"/>
      <c r="G48" s="7"/>
    </row>
    <row r="49" spans="1:10" s="6" customFormat="1" ht="14.25" customHeight="1" x14ac:dyDescent="0.2">
      <c r="A49" s="77"/>
      <c r="B49" s="78"/>
      <c r="C49" s="78"/>
      <c r="D49" s="78"/>
      <c r="E49" s="79"/>
      <c r="G49" s="7"/>
    </row>
    <row r="50" spans="1:10" s="6" customFormat="1" ht="14.25" x14ac:dyDescent="0.2">
      <c r="A50" s="22"/>
      <c r="B50" s="23"/>
      <c r="C50" s="23"/>
      <c r="D50" s="23"/>
      <c r="E50" s="24"/>
      <c r="F50" s="5"/>
      <c r="G50" s="5"/>
      <c r="H50" s="5"/>
      <c r="I50" s="5"/>
      <c r="J50" s="5"/>
    </row>
    <row r="51" spans="1:10" s="6" customFormat="1" ht="14.25" customHeight="1" x14ac:dyDescent="0.2">
      <c r="A51" s="71" t="s">
        <v>48</v>
      </c>
      <c r="B51" s="72"/>
      <c r="C51" s="72"/>
      <c r="D51" s="72"/>
      <c r="E51" s="73"/>
      <c r="G51" s="7"/>
    </row>
    <row r="52" spans="1:10" s="6" customFormat="1" ht="14.25" customHeight="1" x14ac:dyDescent="0.2">
      <c r="A52" s="74"/>
      <c r="B52" s="75"/>
      <c r="C52" s="75"/>
      <c r="D52" s="75"/>
      <c r="E52" s="76"/>
      <c r="G52" s="7"/>
    </row>
    <row r="53" spans="1:10" s="6" customFormat="1" ht="14.25" customHeight="1" x14ac:dyDescent="0.2">
      <c r="A53" s="74"/>
      <c r="B53" s="75"/>
      <c r="C53" s="75"/>
      <c r="D53" s="75"/>
      <c r="E53" s="76"/>
      <c r="G53" s="7"/>
    </row>
    <row r="54" spans="1:10" s="6" customFormat="1" ht="14.25" customHeight="1" x14ac:dyDescent="0.2">
      <c r="A54" s="74"/>
      <c r="B54" s="75"/>
      <c r="C54" s="75"/>
      <c r="D54" s="75"/>
      <c r="E54" s="76"/>
    </row>
    <row r="55" spans="1:10" s="6" customFormat="1" ht="14.25" customHeight="1" x14ac:dyDescent="0.2">
      <c r="A55" s="77"/>
      <c r="B55" s="78"/>
      <c r="C55" s="78"/>
      <c r="D55" s="78"/>
      <c r="E55" s="79"/>
    </row>
    <row r="56" spans="1:10" s="6" customFormat="1" ht="14.25" x14ac:dyDescent="0.2">
      <c r="A56" s="22"/>
      <c r="B56" s="23"/>
      <c r="C56" s="23"/>
      <c r="D56" s="23"/>
      <c r="E56" s="24"/>
      <c r="F56" s="5"/>
      <c r="G56" s="5"/>
      <c r="H56" s="5"/>
      <c r="I56" s="5"/>
      <c r="J56" s="5"/>
    </row>
    <row r="57" spans="1:10" s="6" customFormat="1" ht="14.25" customHeight="1" x14ac:dyDescent="0.2">
      <c r="A57" s="71" t="s">
        <v>68</v>
      </c>
      <c r="B57" s="72"/>
      <c r="C57" s="72"/>
      <c r="D57" s="72"/>
      <c r="E57" s="73"/>
    </row>
    <row r="58" spans="1:10" s="6" customFormat="1" ht="14.25" customHeight="1" x14ac:dyDescent="0.2">
      <c r="A58" s="74"/>
      <c r="B58" s="75"/>
      <c r="C58" s="75"/>
      <c r="D58" s="75"/>
      <c r="E58" s="76"/>
    </row>
    <row r="59" spans="1:10" s="6" customFormat="1" ht="14.25" customHeight="1" x14ac:dyDescent="0.2">
      <c r="A59" s="77"/>
      <c r="B59" s="78"/>
      <c r="C59" s="78"/>
      <c r="D59" s="78"/>
      <c r="E59" s="79"/>
    </row>
    <row r="60" spans="1:10" s="6" customFormat="1" ht="14.25" x14ac:dyDescent="0.2">
      <c r="A60" s="22"/>
      <c r="B60" s="23"/>
      <c r="C60" s="23"/>
      <c r="D60" s="23"/>
      <c r="E60" s="24"/>
      <c r="F60" s="5"/>
      <c r="G60" s="5"/>
      <c r="H60" s="5"/>
      <c r="I60" s="5"/>
      <c r="J60" s="5"/>
    </row>
    <row r="61" spans="1:10" s="6" customFormat="1" ht="22.5" customHeight="1" x14ac:dyDescent="0.2">
      <c r="A61" s="71" t="s">
        <v>58</v>
      </c>
      <c r="B61" s="72"/>
      <c r="C61" s="72"/>
      <c r="D61" s="72"/>
      <c r="E61" s="73"/>
    </row>
    <row r="62" spans="1:10" s="6" customFormat="1" ht="14.25" customHeight="1" x14ac:dyDescent="0.2">
      <c r="A62" s="74"/>
      <c r="B62" s="75"/>
      <c r="C62" s="75"/>
      <c r="D62" s="75"/>
      <c r="E62" s="76"/>
    </row>
    <row r="63" spans="1:10" s="6" customFormat="1" ht="14.25" customHeight="1" x14ac:dyDescent="0.2">
      <c r="A63" s="74"/>
      <c r="B63" s="75"/>
      <c r="C63" s="75"/>
      <c r="D63" s="75"/>
      <c r="E63" s="76"/>
    </row>
    <row r="64" spans="1:10" s="6" customFormat="1" ht="14.25" customHeight="1" x14ac:dyDescent="0.2">
      <c r="A64" s="77"/>
      <c r="B64" s="78"/>
      <c r="C64" s="78"/>
      <c r="D64" s="78"/>
      <c r="E64" s="79"/>
      <c r="F64" s="5"/>
      <c r="G64" s="5"/>
      <c r="H64" s="5"/>
      <c r="I64" s="5"/>
      <c r="J64" s="5"/>
    </row>
    <row r="65" spans="1:10" s="6" customFormat="1" ht="14.25" x14ac:dyDescent="0.2">
      <c r="A65" s="22"/>
      <c r="B65" s="23"/>
      <c r="C65" s="23"/>
      <c r="D65" s="23"/>
      <c r="E65" s="24"/>
      <c r="F65" s="5"/>
      <c r="G65" s="5"/>
      <c r="H65" s="5"/>
      <c r="I65" s="5"/>
      <c r="J65" s="5"/>
    </row>
    <row r="66" spans="1:10" s="6" customFormat="1" ht="14.25" customHeight="1" x14ac:dyDescent="0.2">
      <c r="A66" s="71" t="s">
        <v>32</v>
      </c>
      <c r="B66" s="72"/>
      <c r="C66" s="72"/>
      <c r="D66" s="72"/>
      <c r="E66" s="73"/>
    </row>
    <row r="67" spans="1:10" s="6" customFormat="1" ht="14.25" customHeight="1" x14ac:dyDescent="0.2">
      <c r="A67" s="74"/>
      <c r="B67" s="75"/>
      <c r="C67" s="75"/>
      <c r="D67" s="75"/>
      <c r="E67" s="76"/>
    </row>
    <row r="68" spans="1:10" s="6" customFormat="1" ht="14.25" customHeight="1" x14ac:dyDescent="0.2">
      <c r="A68" s="77"/>
      <c r="B68" s="78"/>
      <c r="C68" s="78"/>
      <c r="D68" s="78"/>
      <c r="E68" s="79"/>
    </row>
    <row r="69" spans="1:10" s="6" customFormat="1" ht="14.25" x14ac:dyDescent="0.2">
      <c r="A69" s="22"/>
      <c r="B69" s="23"/>
      <c r="C69" s="23"/>
      <c r="D69" s="23"/>
      <c r="E69" s="24"/>
      <c r="F69" s="5"/>
      <c r="G69" s="5"/>
      <c r="H69" s="5"/>
      <c r="I69" s="5"/>
      <c r="J69" s="5"/>
    </row>
    <row r="70" spans="1:10" s="6" customFormat="1" ht="14.25" customHeight="1" x14ac:dyDescent="0.2">
      <c r="A70" s="71" t="s">
        <v>73</v>
      </c>
      <c r="B70" s="72"/>
      <c r="C70" s="72"/>
      <c r="D70" s="72"/>
      <c r="E70" s="73"/>
    </row>
    <row r="71" spans="1:10" s="6" customFormat="1" ht="14.25" customHeight="1" x14ac:dyDescent="0.2">
      <c r="A71" s="74"/>
      <c r="B71" s="75"/>
      <c r="C71" s="75"/>
      <c r="D71" s="75"/>
      <c r="E71" s="76"/>
    </row>
    <row r="72" spans="1:10" s="5" customFormat="1" ht="12.75" customHeight="1" x14ac:dyDescent="0.2">
      <c r="A72" s="74"/>
      <c r="B72" s="75"/>
      <c r="C72" s="75"/>
      <c r="D72" s="75"/>
      <c r="E72" s="76"/>
    </row>
    <row r="73" spans="1:10" s="6" customFormat="1" ht="14.25" customHeight="1" x14ac:dyDescent="0.2">
      <c r="A73" s="77"/>
      <c r="B73" s="78"/>
      <c r="C73" s="78"/>
      <c r="D73" s="78"/>
      <c r="E73" s="79"/>
      <c r="F73" s="5"/>
      <c r="G73" s="5"/>
      <c r="H73" s="5"/>
      <c r="I73" s="5"/>
      <c r="J73" s="5"/>
    </row>
    <row r="74" spans="1:10" s="6" customFormat="1" ht="14.25" x14ac:dyDescent="0.2">
      <c r="A74" s="22"/>
      <c r="B74" s="23"/>
      <c r="C74" s="23"/>
      <c r="D74" s="23"/>
      <c r="E74" s="24"/>
      <c r="F74" s="5"/>
      <c r="G74" s="5"/>
      <c r="H74" s="5"/>
      <c r="I74" s="5"/>
      <c r="J74" s="5"/>
    </row>
    <row r="75" spans="1:10" s="6" customFormat="1" ht="14.25" customHeight="1" x14ac:dyDescent="0.2">
      <c r="A75" s="88" t="s">
        <v>110</v>
      </c>
      <c r="B75" s="89"/>
      <c r="C75" s="89"/>
      <c r="D75" s="89"/>
      <c r="E75" s="90"/>
    </row>
    <row r="76" spans="1:10" s="6" customFormat="1" ht="14.25" customHeight="1" x14ac:dyDescent="0.2">
      <c r="A76" s="91"/>
      <c r="B76" s="92"/>
      <c r="C76" s="92"/>
      <c r="D76" s="92"/>
      <c r="E76" s="93"/>
    </row>
    <row r="77" spans="1:10" s="6" customFormat="1" ht="14.25" customHeight="1" x14ac:dyDescent="0.2">
      <c r="A77" s="94"/>
      <c r="B77" s="95"/>
      <c r="C77" s="95"/>
      <c r="D77" s="95"/>
      <c r="E77" s="96"/>
      <c r="F77" s="5"/>
      <c r="G77" s="5"/>
      <c r="H77" s="5"/>
      <c r="I77" s="5"/>
      <c r="J77" s="5"/>
    </row>
    <row r="78" spans="1:10" s="6" customFormat="1" ht="14.25" x14ac:dyDescent="0.2">
      <c r="A78" s="22"/>
      <c r="B78" s="23"/>
      <c r="C78" s="23"/>
      <c r="D78" s="23"/>
      <c r="E78" s="24"/>
      <c r="F78" s="5"/>
      <c r="G78" s="5"/>
      <c r="H78" s="5"/>
      <c r="I78" s="5"/>
      <c r="J78" s="5"/>
    </row>
    <row r="79" spans="1:10" s="6" customFormat="1" ht="14.25" customHeight="1" x14ac:dyDescent="0.2">
      <c r="A79" s="71" t="s">
        <v>62</v>
      </c>
      <c r="B79" s="72"/>
      <c r="C79" s="72"/>
      <c r="D79" s="72"/>
      <c r="E79" s="73"/>
    </row>
    <row r="80" spans="1:10" s="6" customFormat="1" ht="14.25" customHeight="1" x14ac:dyDescent="0.2">
      <c r="A80" s="77"/>
      <c r="B80" s="78"/>
      <c r="C80" s="78"/>
      <c r="D80" s="78"/>
      <c r="E80" s="79"/>
    </row>
    <row r="81" spans="1:10" s="6" customFormat="1" ht="14.25" x14ac:dyDescent="0.2">
      <c r="A81" s="19"/>
      <c r="B81" s="20"/>
      <c r="C81" s="20"/>
      <c r="D81" s="20"/>
      <c r="E81" s="21"/>
    </row>
    <row r="82" spans="1:10" s="6" customFormat="1" ht="14.25" customHeight="1" x14ac:dyDescent="0.2">
      <c r="A82" s="71" t="s">
        <v>33</v>
      </c>
      <c r="B82" s="72"/>
      <c r="C82" s="72"/>
      <c r="D82" s="72"/>
      <c r="E82" s="73"/>
    </row>
    <row r="83" spans="1:10" s="6" customFormat="1" ht="14.25" customHeight="1" x14ac:dyDescent="0.2">
      <c r="A83" s="77"/>
      <c r="B83" s="78"/>
      <c r="C83" s="78"/>
      <c r="D83" s="78"/>
      <c r="E83" s="79"/>
    </row>
    <row r="84" spans="1:10" s="6" customFormat="1" ht="14.25" x14ac:dyDescent="0.2">
      <c r="A84" s="22"/>
      <c r="B84" s="23"/>
      <c r="C84" s="23"/>
      <c r="D84" s="23"/>
      <c r="E84" s="24"/>
    </row>
    <row r="85" spans="1:10" s="6" customFormat="1" ht="14.25" customHeight="1" x14ac:dyDescent="0.2">
      <c r="A85" s="71" t="s">
        <v>69</v>
      </c>
      <c r="B85" s="72"/>
      <c r="C85" s="72"/>
      <c r="D85" s="72"/>
      <c r="E85" s="73"/>
    </row>
    <row r="86" spans="1:10" s="6" customFormat="1" ht="12.75" customHeight="1" x14ac:dyDescent="0.2">
      <c r="A86" s="74"/>
      <c r="B86" s="75"/>
      <c r="C86" s="75"/>
      <c r="D86" s="75"/>
      <c r="E86" s="76"/>
    </row>
    <row r="87" spans="1:10" s="6" customFormat="1" ht="14.25" customHeight="1" x14ac:dyDescent="0.2">
      <c r="A87" s="74"/>
      <c r="B87" s="75"/>
      <c r="C87" s="75"/>
      <c r="D87" s="75"/>
      <c r="E87" s="76"/>
      <c r="F87" s="5"/>
      <c r="G87" s="5"/>
      <c r="H87" s="5"/>
      <c r="I87" s="5"/>
      <c r="J87" s="5"/>
    </row>
    <row r="88" spans="1:10" s="5" customFormat="1" ht="12.75" customHeight="1" x14ac:dyDescent="0.2">
      <c r="A88" s="77"/>
      <c r="B88" s="78"/>
      <c r="C88" s="78"/>
      <c r="D88" s="78"/>
      <c r="E88" s="79"/>
    </row>
    <row r="89" spans="1:10" s="6" customFormat="1" ht="14.25" x14ac:dyDescent="0.2">
      <c r="A89" s="22"/>
      <c r="B89" s="23"/>
      <c r="C89" s="23"/>
      <c r="D89" s="23"/>
      <c r="E89" s="24"/>
      <c r="F89" s="5"/>
      <c r="G89" s="5"/>
      <c r="H89" s="5"/>
      <c r="I89" s="5"/>
      <c r="J89" s="5"/>
    </row>
    <row r="90" spans="1:10" s="6" customFormat="1" ht="14.25" customHeight="1" x14ac:dyDescent="0.2">
      <c r="A90" s="97" t="s">
        <v>114</v>
      </c>
      <c r="B90" s="98"/>
      <c r="C90" s="98"/>
      <c r="D90" s="98"/>
      <c r="E90" s="99"/>
    </row>
    <row r="91" spans="1:10" s="6" customFormat="1" ht="14.25" customHeight="1" x14ac:dyDescent="0.2">
      <c r="A91" s="100"/>
      <c r="B91" s="101"/>
      <c r="C91" s="101"/>
      <c r="D91" s="101"/>
      <c r="E91" s="102"/>
    </row>
    <row r="92" spans="1:10" s="6" customFormat="1" ht="14.25" customHeight="1" x14ac:dyDescent="0.2">
      <c r="A92" s="100"/>
      <c r="B92" s="101"/>
      <c r="C92" s="101"/>
      <c r="D92" s="101"/>
      <c r="E92" s="102"/>
    </row>
    <row r="93" spans="1:10" s="6" customFormat="1" ht="14.25" customHeight="1" x14ac:dyDescent="0.2">
      <c r="A93" s="103"/>
      <c r="B93" s="104"/>
      <c r="C93" s="104"/>
      <c r="D93" s="104"/>
      <c r="E93" s="105"/>
      <c r="F93" s="5"/>
      <c r="G93" s="5"/>
      <c r="H93" s="5"/>
      <c r="I93" s="5"/>
      <c r="J93" s="5"/>
    </row>
    <row r="94" spans="1:10" s="6" customFormat="1" ht="14.25" x14ac:dyDescent="0.2">
      <c r="A94" s="19"/>
      <c r="B94" s="20"/>
      <c r="C94" s="20"/>
      <c r="D94" s="20"/>
      <c r="E94" s="21"/>
    </row>
    <row r="95" spans="1:10" s="6" customFormat="1" ht="14.25" customHeight="1" x14ac:dyDescent="0.2">
      <c r="A95" s="71" t="s">
        <v>54</v>
      </c>
      <c r="B95" s="72"/>
      <c r="C95" s="72"/>
      <c r="D95" s="72"/>
      <c r="E95" s="73"/>
    </row>
    <row r="96" spans="1:10" s="6" customFormat="1" ht="14.25" customHeight="1" x14ac:dyDescent="0.2">
      <c r="A96" s="74"/>
      <c r="B96" s="75"/>
      <c r="C96" s="75"/>
      <c r="D96" s="75"/>
      <c r="E96" s="76"/>
      <c r="F96" s="5"/>
      <c r="G96" s="5"/>
      <c r="H96" s="5"/>
      <c r="I96" s="5"/>
      <c r="J96" s="5"/>
    </row>
    <row r="97" spans="1:10" s="6" customFormat="1" ht="14.25" customHeight="1" x14ac:dyDescent="0.2">
      <c r="A97" s="74"/>
      <c r="B97" s="75"/>
      <c r="C97" s="75"/>
      <c r="D97" s="75"/>
      <c r="E97" s="76"/>
    </row>
    <row r="98" spans="1:10" s="6" customFormat="1" ht="14.25" customHeight="1" x14ac:dyDescent="0.2">
      <c r="A98" s="74"/>
      <c r="B98" s="75"/>
      <c r="C98" s="75"/>
      <c r="D98" s="75"/>
      <c r="E98" s="76"/>
    </row>
    <row r="99" spans="1:10" s="6" customFormat="1" ht="14.25" customHeight="1" x14ac:dyDescent="0.2">
      <c r="A99" s="74"/>
      <c r="B99" s="75"/>
      <c r="C99" s="75"/>
      <c r="D99" s="75"/>
      <c r="E99" s="76"/>
    </row>
    <row r="100" spans="1:10" s="6" customFormat="1" ht="14.25" customHeight="1" x14ac:dyDescent="0.2">
      <c r="A100" s="77"/>
      <c r="B100" s="78"/>
      <c r="C100" s="78"/>
      <c r="D100" s="78"/>
      <c r="E100" s="79"/>
      <c r="F100" s="5"/>
      <c r="G100" s="5"/>
      <c r="H100" s="5"/>
      <c r="I100" s="5"/>
      <c r="J100" s="5"/>
    </row>
    <row r="101" spans="1:10" s="6" customFormat="1" ht="14.25" x14ac:dyDescent="0.2">
      <c r="A101" s="19"/>
      <c r="B101" s="20"/>
      <c r="C101" s="20"/>
      <c r="D101" s="20"/>
      <c r="E101" s="21"/>
    </row>
    <row r="102" spans="1:10" s="6" customFormat="1" ht="14.25" customHeight="1" x14ac:dyDescent="0.2">
      <c r="A102" s="71" t="s">
        <v>34</v>
      </c>
      <c r="B102" s="72"/>
      <c r="C102" s="72"/>
      <c r="D102" s="72"/>
      <c r="E102" s="73"/>
    </row>
    <row r="103" spans="1:10" s="6" customFormat="1" ht="14.25" customHeight="1" x14ac:dyDescent="0.2">
      <c r="A103" s="77"/>
      <c r="B103" s="78"/>
      <c r="C103" s="78"/>
      <c r="D103" s="78"/>
      <c r="E103" s="79"/>
    </row>
    <row r="104" spans="1:10" s="6" customFormat="1" ht="14.25" x14ac:dyDescent="0.2">
      <c r="A104" s="22"/>
      <c r="B104" s="23"/>
      <c r="C104" s="23"/>
      <c r="D104" s="23"/>
      <c r="E104" s="24"/>
      <c r="F104" s="5"/>
      <c r="G104" s="5"/>
      <c r="H104" s="5"/>
      <c r="I104" s="5"/>
      <c r="J104" s="5"/>
    </row>
    <row r="105" spans="1:10" s="6" customFormat="1" ht="14.25" customHeight="1" x14ac:dyDescent="0.2">
      <c r="A105" s="71" t="s">
        <v>63</v>
      </c>
      <c r="B105" s="72"/>
      <c r="C105" s="72"/>
      <c r="D105" s="72"/>
      <c r="E105" s="73"/>
    </row>
    <row r="106" spans="1:10" s="6" customFormat="1" ht="14.25" customHeight="1" x14ac:dyDescent="0.2">
      <c r="A106" s="74"/>
      <c r="B106" s="75"/>
      <c r="C106" s="75"/>
      <c r="D106" s="75"/>
      <c r="E106" s="76"/>
    </row>
    <row r="107" spans="1:10" s="6" customFormat="1" ht="14.25" customHeight="1" x14ac:dyDescent="0.2">
      <c r="A107" s="74"/>
      <c r="B107" s="75"/>
      <c r="C107" s="75"/>
      <c r="D107" s="75"/>
      <c r="E107" s="76"/>
    </row>
    <row r="108" spans="1:10" s="6" customFormat="1" ht="14.25" customHeight="1" x14ac:dyDescent="0.2">
      <c r="A108" s="77"/>
      <c r="B108" s="78"/>
      <c r="C108" s="78"/>
      <c r="D108" s="78"/>
      <c r="E108" s="79"/>
    </row>
    <row r="109" spans="1:10" s="6" customFormat="1" ht="14.25" x14ac:dyDescent="0.2">
      <c r="A109" s="22"/>
      <c r="B109" s="23"/>
      <c r="C109" s="23"/>
      <c r="D109" s="23"/>
      <c r="E109" s="24"/>
      <c r="F109" s="5"/>
      <c r="G109" s="5"/>
      <c r="H109" s="5"/>
      <c r="I109" s="5"/>
      <c r="J109" s="5"/>
    </row>
    <row r="110" spans="1:10" s="6" customFormat="1" ht="14.25" customHeight="1" x14ac:dyDescent="0.2">
      <c r="A110" s="71" t="s">
        <v>59</v>
      </c>
      <c r="B110" s="72"/>
      <c r="C110" s="72"/>
      <c r="D110" s="72"/>
      <c r="E110" s="73"/>
    </row>
    <row r="111" spans="1:10" s="6" customFormat="1" ht="14.25" customHeight="1" x14ac:dyDescent="0.2">
      <c r="A111" s="74"/>
      <c r="B111" s="75"/>
      <c r="C111" s="75"/>
      <c r="D111" s="75"/>
      <c r="E111" s="76"/>
    </row>
    <row r="112" spans="1:10" s="6" customFormat="1" ht="14.25" customHeight="1" x14ac:dyDescent="0.2">
      <c r="A112" s="74"/>
      <c r="B112" s="75"/>
      <c r="C112" s="75"/>
      <c r="D112" s="75"/>
      <c r="E112" s="76"/>
    </row>
    <row r="113" spans="1:10" s="6" customFormat="1" ht="14.25" customHeight="1" x14ac:dyDescent="0.2">
      <c r="A113" s="74"/>
      <c r="B113" s="75"/>
      <c r="C113" s="75"/>
      <c r="D113" s="75"/>
      <c r="E113" s="76"/>
    </row>
    <row r="114" spans="1:10" s="6" customFormat="1" ht="14.25" customHeight="1" x14ac:dyDescent="0.2">
      <c r="A114" s="74"/>
      <c r="B114" s="75"/>
      <c r="C114" s="75"/>
      <c r="D114" s="75"/>
      <c r="E114" s="76"/>
    </row>
    <row r="115" spans="1:10" s="6" customFormat="1" ht="14.25" customHeight="1" x14ac:dyDescent="0.2">
      <c r="A115" s="77"/>
      <c r="B115" s="78"/>
      <c r="C115" s="78"/>
      <c r="D115" s="78"/>
      <c r="E115" s="79"/>
    </row>
    <row r="116" spans="1:10" s="6" customFormat="1" ht="14.25" x14ac:dyDescent="0.2">
      <c r="A116" s="19"/>
      <c r="B116" s="20"/>
      <c r="C116" s="20"/>
      <c r="D116" s="20"/>
      <c r="E116" s="21"/>
      <c r="F116" s="5"/>
      <c r="G116" s="5"/>
      <c r="H116" s="5"/>
      <c r="I116" s="5"/>
      <c r="J116" s="5"/>
    </row>
    <row r="117" spans="1:10" s="6" customFormat="1" ht="14.25" customHeight="1" x14ac:dyDescent="0.2">
      <c r="A117" s="71" t="s">
        <v>77</v>
      </c>
      <c r="B117" s="72"/>
      <c r="C117" s="72"/>
      <c r="D117" s="72"/>
      <c r="E117" s="73"/>
    </row>
    <row r="118" spans="1:10" s="6" customFormat="1" ht="14.25" customHeight="1" x14ac:dyDescent="0.2">
      <c r="A118" s="74"/>
      <c r="B118" s="75"/>
      <c r="C118" s="75"/>
      <c r="D118" s="75"/>
      <c r="E118" s="76"/>
    </row>
    <row r="119" spans="1:10" s="6" customFormat="1" ht="14.25" customHeight="1" x14ac:dyDescent="0.2">
      <c r="A119" s="74"/>
      <c r="B119" s="75"/>
      <c r="C119" s="75"/>
      <c r="D119" s="75"/>
      <c r="E119" s="76"/>
    </row>
    <row r="120" spans="1:10" s="6" customFormat="1" ht="14.25" customHeight="1" x14ac:dyDescent="0.2">
      <c r="A120" s="74"/>
      <c r="B120" s="75"/>
      <c r="C120" s="75"/>
      <c r="D120" s="75"/>
      <c r="E120" s="76"/>
    </row>
    <row r="121" spans="1:10" s="6" customFormat="1" ht="14.25" customHeight="1" x14ac:dyDescent="0.2">
      <c r="A121" s="74"/>
      <c r="B121" s="75"/>
      <c r="C121" s="75"/>
      <c r="D121" s="75"/>
      <c r="E121" s="76"/>
    </row>
    <row r="122" spans="1:10" s="6" customFormat="1" ht="14.25" customHeight="1" x14ac:dyDescent="0.2">
      <c r="A122" s="74"/>
      <c r="B122" s="75"/>
      <c r="C122" s="75"/>
      <c r="D122" s="75"/>
      <c r="E122" s="76"/>
    </row>
    <row r="123" spans="1:10" s="6" customFormat="1" ht="14.25" customHeight="1" x14ac:dyDescent="0.2">
      <c r="A123" s="77"/>
      <c r="B123" s="78"/>
      <c r="C123" s="78"/>
      <c r="D123" s="78"/>
      <c r="E123" s="79"/>
    </row>
    <row r="124" spans="1:10" s="6" customFormat="1" ht="14.25" x14ac:dyDescent="0.2">
      <c r="A124" s="22"/>
      <c r="B124" s="23"/>
      <c r="C124" s="23"/>
      <c r="D124" s="23"/>
      <c r="E124" s="24"/>
      <c r="F124" s="5"/>
      <c r="G124" s="5"/>
      <c r="H124" s="5"/>
      <c r="I124" s="5"/>
      <c r="J124" s="5"/>
    </row>
    <row r="125" spans="1:10" s="6" customFormat="1" ht="14.25" customHeight="1" x14ac:dyDescent="0.2">
      <c r="A125" s="71" t="s">
        <v>70</v>
      </c>
      <c r="B125" s="72"/>
      <c r="C125" s="72"/>
      <c r="D125" s="72"/>
      <c r="E125" s="73"/>
    </row>
    <row r="126" spans="1:10" s="6" customFormat="1" ht="14.25" customHeight="1" x14ac:dyDescent="0.2">
      <c r="A126" s="74"/>
      <c r="B126" s="75"/>
      <c r="C126" s="75"/>
      <c r="D126" s="75"/>
      <c r="E126" s="76"/>
    </row>
    <row r="127" spans="1:10" s="6" customFormat="1" ht="14.25" customHeight="1" x14ac:dyDescent="0.2">
      <c r="A127" s="77"/>
      <c r="B127" s="78"/>
      <c r="C127" s="78"/>
      <c r="D127" s="78"/>
      <c r="E127" s="79"/>
    </row>
    <row r="128" spans="1:10" s="6" customFormat="1" ht="14.25" x14ac:dyDescent="0.2">
      <c r="A128" s="22"/>
      <c r="B128" s="23"/>
      <c r="C128" s="23"/>
      <c r="D128" s="23"/>
      <c r="E128" s="24"/>
      <c r="F128" s="5"/>
      <c r="G128" s="5"/>
      <c r="H128" s="5"/>
      <c r="I128" s="5"/>
      <c r="J128" s="5"/>
    </row>
    <row r="129" spans="1:10" s="6" customFormat="1" ht="14.25" customHeight="1" x14ac:dyDescent="0.2">
      <c r="A129" s="71" t="s">
        <v>35</v>
      </c>
      <c r="B129" s="72"/>
      <c r="C129" s="72"/>
      <c r="D129" s="72"/>
      <c r="E129" s="73"/>
    </row>
    <row r="130" spans="1:10" s="6" customFormat="1" ht="14.25" customHeight="1" x14ac:dyDescent="0.2">
      <c r="A130" s="74"/>
      <c r="B130" s="75"/>
      <c r="C130" s="75"/>
      <c r="D130" s="75"/>
      <c r="E130" s="76"/>
    </row>
    <row r="131" spans="1:10" s="6" customFormat="1" ht="14.25" customHeight="1" x14ac:dyDescent="0.2">
      <c r="A131" s="74"/>
      <c r="B131" s="75"/>
      <c r="C131" s="75"/>
      <c r="D131" s="75"/>
      <c r="E131" s="76"/>
    </row>
    <row r="132" spans="1:10" s="6" customFormat="1" ht="14.25" customHeight="1" x14ac:dyDescent="0.2">
      <c r="A132" s="77"/>
      <c r="B132" s="78"/>
      <c r="C132" s="78"/>
      <c r="D132" s="78"/>
      <c r="E132" s="79"/>
    </row>
    <row r="133" spans="1:10" s="6" customFormat="1" ht="14.25" x14ac:dyDescent="0.2">
      <c r="A133" s="22"/>
      <c r="B133" s="23"/>
      <c r="C133" s="23"/>
      <c r="D133" s="23"/>
      <c r="E133" s="24"/>
      <c r="F133" s="5"/>
      <c r="G133" s="5"/>
      <c r="H133" s="5"/>
      <c r="I133" s="5"/>
      <c r="J133" s="5"/>
    </row>
    <row r="134" spans="1:10" s="6" customFormat="1" ht="14.25" customHeight="1" x14ac:dyDescent="0.2">
      <c r="A134" s="71" t="s">
        <v>71</v>
      </c>
      <c r="B134" s="72"/>
      <c r="C134" s="72"/>
      <c r="D134" s="72"/>
      <c r="E134" s="73"/>
    </row>
    <row r="135" spans="1:10" s="6" customFormat="1" ht="14.25" customHeight="1" x14ac:dyDescent="0.2">
      <c r="A135" s="74"/>
      <c r="B135" s="75"/>
      <c r="C135" s="75"/>
      <c r="D135" s="75"/>
      <c r="E135" s="76"/>
    </row>
    <row r="136" spans="1:10" s="6" customFormat="1" ht="14.25" customHeight="1" x14ac:dyDescent="0.2">
      <c r="A136" s="74"/>
      <c r="B136" s="75"/>
      <c r="C136" s="75"/>
      <c r="D136" s="75"/>
      <c r="E136" s="76"/>
    </row>
    <row r="137" spans="1:10" s="6" customFormat="1" ht="14.25" customHeight="1" x14ac:dyDescent="0.2">
      <c r="A137" s="74"/>
      <c r="B137" s="75"/>
      <c r="C137" s="75"/>
      <c r="D137" s="75"/>
      <c r="E137" s="76"/>
    </row>
    <row r="138" spans="1:10" s="6" customFormat="1" ht="14.25" customHeight="1" x14ac:dyDescent="0.2">
      <c r="A138" s="77"/>
      <c r="B138" s="78"/>
      <c r="C138" s="78"/>
      <c r="D138" s="78"/>
      <c r="E138" s="79"/>
    </row>
    <row r="139" spans="1:10" s="6" customFormat="1" ht="14.25" x14ac:dyDescent="0.2">
      <c r="A139" s="22"/>
      <c r="B139" s="23"/>
      <c r="C139" s="23"/>
      <c r="D139" s="23"/>
      <c r="E139" s="24"/>
      <c r="F139" s="5"/>
      <c r="G139" s="5"/>
      <c r="H139" s="5"/>
      <c r="I139" s="5"/>
      <c r="J139" s="5"/>
    </row>
    <row r="140" spans="1:10" s="6" customFormat="1" ht="14.25" customHeight="1" x14ac:dyDescent="0.2">
      <c r="A140" s="71" t="s">
        <v>72</v>
      </c>
      <c r="B140" s="72"/>
      <c r="C140" s="72"/>
      <c r="D140" s="72"/>
      <c r="E140" s="73"/>
    </row>
    <row r="141" spans="1:10" s="6" customFormat="1" ht="14.25" customHeight="1" x14ac:dyDescent="0.2">
      <c r="A141" s="74"/>
      <c r="B141" s="75"/>
      <c r="C141" s="75"/>
      <c r="D141" s="75"/>
      <c r="E141" s="76"/>
    </row>
    <row r="142" spans="1:10" s="6" customFormat="1" ht="14.25" customHeight="1" x14ac:dyDescent="0.2">
      <c r="A142" s="74"/>
      <c r="B142" s="75"/>
      <c r="C142" s="75"/>
      <c r="D142" s="75"/>
      <c r="E142" s="76"/>
    </row>
    <row r="143" spans="1:10" s="6" customFormat="1" ht="14.25" customHeight="1" x14ac:dyDescent="0.2">
      <c r="A143" s="74"/>
      <c r="B143" s="75"/>
      <c r="C143" s="75"/>
      <c r="D143" s="75"/>
      <c r="E143" s="76"/>
    </row>
    <row r="144" spans="1:10" s="6" customFormat="1" ht="14.25" customHeight="1" x14ac:dyDescent="0.2">
      <c r="A144" s="77"/>
      <c r="B144" s="78"/>
      <c r="C144" s="78"/>
      <c r="D144" s="78"/>
      <c r="E144" s="79"/>
    </row>
    <row r="145" spans="1:10" s="6" customFormat="1" ht="14.25" x14ac:dyDescent="0.2">
      <c r="A145" s="22"/>
      <c r="B145" s="23"/>
      <c r="C145" s="23"/>
      <c r="D145" s="23"/>
      <c r="E145" s="24"/>
      <c r="F145" s="5"/>
      <c r="G145" s="5"/>
      <c r="H145" s="5"/>
      <c r="I145" s="5"/>
      <c r="J145" s="5"/>
    </row>
    <row r="146" spans="1:10" s="6" customFormat="1" ht="14.25" customHeight="1" x14ac:dyDescent="0.2">
      <c r="A146" s="71" t="s">
        <v>61</v>
      </c>
      <c r="B146" s="72"/>
      <c r="C146" s="72"/>
      <c r="D146" s="72"/>
      <c r="E146" s="73"/>
    </row>
    <row r="147" spans="1:10" s="6" customFormat="1" ht="14.25" customHeight="1" x14ac:dyDescent="0.2">
      <c r="A147" s="74"/>
      <c r="B147" s="75"/>
      <c r="C147" s="75"/>
      <c r="D147" s="75"/>
      <c r="E147" s="76"/>
    </row>
    <row r="148" spans="1:10" s="6" customFormat="1" ht="14.25" customHeight="1" x14ac:dyDescent="0.2">
      <c r="A148" s="74"/>
      <c r="B148" s="75"/>
      <c r="C148" s="75"/>
      <c r="D148" s="75"/>
      <c r="E148" s="76"/>
    </row>
    <row r="149" spans="1:10" s="6" customFormat="1" ht="14.25" customHeight="1" x14ac:dyDescent="0.2">
      <c r="A149" s="74"/>
      <c r="B149" s="75"/>
      <c r="C149" s="75"/>
      <c r="D149" s="75"/>
      <c r="E149" s="76"/>
    </row>
    <row r="150" spans="1:10" s="6" customFormat="1" ht="14.25" customHeight="1" x14ac:dyDescent="0.2">
      <c r="A150" s="74"/>
      <c r="B150" s="75"/>
      <c r="C150" s="75"/>
      <c r="D150" s="75"/>
      <c r="E150" s="76"/>
    </row>
    <row r="151" spans="1:10" s="6" customFormat="1" ht="14.25" customHeight="1" x14ac:dyDescent="0.2">
      <c r="A151" s="74"/>
      <c r="B151" s="75"/>
      <c r="C151" s="75"/>
      <c r="D151" s="75"/>
      <c r="E151" s="76"/>
    </row>
    <row r="152" spans="1:10" s="6" customFormat="1" ht="14.25" customHeight="1" x14ac:dyDescent="0.2">
      <c r="A152" s="74"/>
      <c r="B152" s="75"/>
      <c r="C152" s="75"/>
      <c r="D152" s="75"/>
      <c r="E152" s="76"/>
    </row>
    <row r="153" spans="1:10" s="6" customFormat="1" ht="14.25" customHeight="1" x14ac:dyDescent="0.2">
      <c r="A153" s="77"/>
      <c r="B153" s="78"/>
      <c r="C153" s="78"/>
      <c r="D153" s="78"/>
      <c r="E153" s="79"/>
    </row>
    <row r="154" spans="1:10" s="6" customFormat="1" ht="14.25" x14ac:dyDescent="0.2">
      <c r="A154" s="19"/>
      <c r="B154" s="20"/>
      <c r="C154" s="20"/>
      <c r="D154" s="20"/>
      <c r="E154" s="21"/>
    </row>
    <row r="155" spans="1:10" s="29" customFormat="1" ht="14.25" hidden="1" x14ac:dyDescent="0.2">
      <c r="C155" s="30"/>
      <c r="D155" s="30"/>
      <c r="E155" s="30"/>
      <c r="F155" s="32"/>
      <c r="H155" s="31"/>
    </row>
    <row r="156" spans="1:10" s="29" customFormat="1" ht="14.25" hidden="1" x14ac:dyDescent="0.2">
      <c r="C156" s="30"/>
      <c r="D156" s="30"/>
      <c r="E156" s="30"/>
      <c r="F156" s="32"/>
      <c r="H156" s="31"/>
    </row>
    <row r="157" spans="1:10" s="29" customFormat="1" ht="14.25" hidden="1" x14ac:dyDescent="0.2">
      <c r="C157" s="30"/>
      <c r="D157" s="30"/>
      <c r="E157" s="30"/>
      <c r="F157" s="32"/>
      <c r="H157" s="31"/>
    </row>
    <row r="158" spans="1:10" s="29" customFormat="1" ht="14.25" hidden="1" x14ac:dyDescent="0.2">
      <c r="C158" s="30"/>
      <c r="D158" s="30"/>
      <c r="E158" s="30"/>
      <c r="F158" s="32"/>
      <c r="H158" s="31"/>
    </row>
    <row r="159" spans="1:10" s="29" customFormat="1" ht="15" hidden="1" x14ac:dyDescent="0.25">
      <c r="A159" s="56" t="s">
        <v>103</v>
      </c>
      <c r="B159" s="56" t="s">
        <v>104</v>
      </c>
      <c r="C159" s="57" t="s">
        <v>105</v>
      </c>
      <c r="D159" s="57" t="s">
        <v>106</v>
      </c>
      <c r="E159" s="57" t="s">
        <v>107</v>
      </c>
      <c r="F159" s="58" t="s">
        <v>108</v>
      </c>
      <c r="G159" s="56"/>
      <c r="H159" s="65" t="s">
        <v>109</v>
      </c>
      <c r="I159" s="66"/>
      <c r="J159" s="67"/>
    </row>
    <row r="160" spans="1:10" s="29" customFormat="1" ht="14.25" hidden="1" x14ac:dyDescent="0.2">
      <c r="A160" s="59"/>
      <c r="B160" s="59"/>
      <c r="C160" s="60"/>
      <c r="D160" s="60"/>
      <c r="E160" s="60"/>
      <c r="F160" s="61"/>
      <c r="G160" s="59"/>
      <c r="H160" s="62"/>
      <c r="I160" s="59"/>
      <c r="J160" s="59"/>
    </row>
    <row r="161" spans="1:10" s="29" customFormat="1" ht="14.25" hidden="1" x14ac:dyDescent="0.2">
      <c r="A161" s="59" t="b">
        <v>0</v>
      </c>
      <c r="B161" s="59" t="s">
        <v>82</v>
      </c>
      <c r="C161" s="60">
        <v>0</v>
      </c>
      <c r="D161" s="60">
        <v>6400</v>
      </c>
      <c r="E161" s="60">
        <v>0</v>
      </c>
      <c r="F161" s="61">
        <v>0</v>
      </c>
      <c r="G161" s="59"/>
      <c r="H161" s="62" t="b">
        <f t="shared" ref="H161:H192" si="0">IF(AND($B$8=B161,$D$258=A161),TRUE,FALSE)</f>
        <v>1</v>
      </c>
      <c r="I161" s="59">
        <f t="shared" ref="I161:I192" si="1">IF(AND($D$235&gt;C161,$D$235&lt;D161,H161=TRUE),E161,0)</f>
        <v>0</v>
      </c>
      <c r="J161" s="59">
        <f t="shared" ref="J161:J192" si="2">IF(AND($D$235&gt;C161,$D$235&lt;D161,H161=TRUE),($D$235-C161)*F161,0)</f>
        <v>0</v>
      </c>
    </row>
    <row r="162" spans="1:10" s="29" customFormat="1" ht="14.25" hidden="1" x14ac:dyDescent="0.2">
      <c r="A162" s="59" t="b">
        <v>0</v>
      </c>
      <c r="B162" s="59" t="s">
        <v>82</v>
      </c>
      <c r="C162" s="60">
        <v>6400</v>
      </c>
      <c r="D162" s="60">
        <v>18325</v>
      </c>
      <c r="E162" s="60">
        <v>0</v>
      </c>
      <c r="F162" s="61">
        <v>0.1</v>
      </c>
      <c r="G162" s="59"/>
      <c r="H162" s="62" t="b">
        <f t="shared" si="0"/>
        <v>1</v>
      </c>
      <c r="I162" s="59">
        <f t="shared" si="1"/>
        <v>0</v>
      </c>
      <c r="J162" s="59">
        <f t="shared" si="2"/>
        <v>0</v>
      </c>
    </row>
    <row r="163" spans="1:10" s="29" customFormat="1" ht="14.25" hidden="1" x14ac:dyDescent="0.2">
      <c r="A163" s="59" t="b">
        <v>0</v>
      </c>
      <c r="B163" s="59" t="s">
        <v>82</v>
      </c>
      <c r="C163" s="60">
        <v>18325</v>
      </c>
      <c r="D163" s="60">
        <v>54875</v>
      </c>
      <c r="E163" s="60">
        <v>1192.5</v>
      </c>
      <c r="F163" s="61">
        <v>0.12</v>
      </c>
      <c r="G163" s="59"/>
      <c r="H163" s="62" t="b">
        <f t="shared" si="0"/>
        <v>1</v>
      </c>
      <c r="I163" s="59">
        <f t="shared" si="1"/>
        <v>0</v>
      </c>
      <c r="J163" s="59">
        <f t="shared" si="2"/>
        <v>0</v>
      </c>
    </row>
    <row r="164" spans="1:10" s="29" customFormat="1" ht="14.25" hidden="1" x14ac:dyDescent="0.2">
      <c r="A164" s="59" t="b">
        <v>0</v>
      </c>
      <c r="B164" s="59" t="s">
        <v>82</v>
      </c>
      <c r="C164" s="60">
        <v>54875</v>
      </c>
      <c r="D164" s="60">
        <v>109750</v>
      </c>
      <c r="E164" s="60">
        <v>5578.5</v>
      </c>
      <c r="F164" s="61">
        <v>0.22</v>
      </c>
      <c r="G164" s="59"/>
      <c r="H164" s="62" t="b">
        <f t="shared" si="0"/>
        <v>1</v>
      </c>
      <c r="I164" s="59">
        <f t="shared" si="1"/>
        <v>0</v>
      </c>
      <c r="J164" s="59">
        <f t="shared" si="2"/>
        <v>0</v>
      </c>
    </row>
    <row r="165" spans="1:10" s="29" customFormat="1" ht="14.25" hidden="1" x14ac:dyDescent="0.2">
      <c r="A165" s="59" t="b">
        <v>0</v>
      </c>
      <c r="B165" s="59" t="s">
        <v>82</v>
      </c>
      <c r="C165" s="60">
        <v>109750</v>
      </c>
      <c r="D165" s="60">
        <v>203700</v>
      </c>
      <c r="E165" s="60">
        <v>17651</v>
      </c>
      <c r="F165" s="61">
        <v>0.24</v>
      </c>
      <c r="G165" s="59"/>
      <c r="H165" s="62" t="b">
        <f t="shared" si="0"/>
        <v>1</v>
      </c>
      <c r="I165" s="59">
        <f t="shared" si="1"/>
        <v>0</v>
      </c>
      <c r="J165" s="59">
        <f t="shared" si="2"/>
        <v>0</v>
      </c>
    </row>
    <row r="166" spans="1:10" s="29" customFormat="1" ht="14.25" hidden="1" x14ac:dyDescent="0.2">
      <c r="A166" s="59" t="b">
        <v>0</v>
      </c>
      <c r="B166" s="59" t="s">
        <v>82</v>
      </c>
      <c r="C166" s="60">
        <v>203700</v>
      </c>
      <c r="D166" s="60">
        <v>256925</v>
      </c>
      <c r="E166" s="60">
        <v>40199</v>
      </c>
      <c r="F166" s="61">
        <v>0.32</v>
      </c>
      <c r="G166" s="59"/>
      <c r="H166" s="62" t="b">
        <f t="shared" si="0"/>
        <v>1</v>
      </c>
      <c r="I166" s="59">
        <f t="shared" si="1"/>
        <v>0</v>
      </c>
      <c r="J166" s="59">
        <f t="shared" si="2"/>
        <v>0</v>
      </c>
    </row>
    <row r="167" spans="1:10" s="29" customFormat="1" ht="14.25" hidden="1" x14ac:dyDescent="0.2">
      <c r="A167" s="59" t="b">
        <v>0</v>
      </c>
      <c r="B167" s="59" t="s">
        <v>82</v>
      </c>
      <c r="C167" s="60">
        <v>256925</v>
      </c>
      <c r="D167" s="60">
        <v>632750</v>
      </c>
      <c r="E167" s="60">
        <v>57231</v>
      </c>
      <c r="F167" s="61">
        <v>0.35</v>
      </c>
      <c r="G167" s="59"/>
      <c r="H167" s="62" t="b">
        <f t="shared" si="0"/>
        <v>1</v>
      </c>
      <c r="I167" s="59">
        <f t="shared" si="1"/>
        <v>0</v>
      </c>
      <c r="J167" s="59">
        <f t="shared" si="2"/>
        <v>0</v>
      </c>
    </row>
    <row r="168" spans="1:10" s="29" customFormat="1" ht="14.25" hidden="1" x14ac:dyDescent="0.2">
      <c r="A168" s="59" t="b">
        <v>0</v>
      </c>
      <c r="B168" s="59" t="s">
        <v>82</v>
      </c>
      <c r="C168" s="60">
        <v>632750</v>
      </c>
      <c r="D168" s="60">
        <v>999999</v>
      </c>
      <c r="E168" s="60">
        <v>188769.75</v>
      </c>
      <c r="F168" s="61">
        <v>0.37</v>
      </c>
      <c r="G168" s="59"/>
      <c r="H168" s="62" t="b">
        <f t="shared" si="0"/>
        <v>1</v>
      </c>
      <c r="I168" s="59">
        <f t="shared" si="1"/>
        <v>0</v>
      </c>
      <c r="J168" s="59">
        <f t="shared" si="2"/>
        <v>0</v>
      </c>
    </row>
    <row r="169" spans="1:10" s="29" customFormat="1" ht="14.25" hidden="1" x14ac:dyDescent="0.2">
      <c r="A169" s="59" t="b">
        <v>0</v>
      </c>
      <c r="B169" s="59" t="s">
        <v>82</v>
      </c>
      <c r="C169" s="60">
        <v>632750</v>
      </c>
      <c r="D169" s="60">
        <v>999999</v>
      </c>
      <c r="E169" s="60">
        <v>188769.75</v>
      </c>
      <c r="F169" s="61">
        <v>0.37</v>
      </c>
      <c r="G169" s="59"/>
      <c r="H169" s="62" t="b">
        <f t="shared" si="0"/>
        <v>1</v>
      </c>
      <c r="I169" s="59">
        <f t="shared" si="1"/>
        <v>0</v>
      </c>
      <c r="J169" s="59">
        <f t="shared" si="2"/>
        <v>0</v>
      </c>
    </row>
    <row r="170" spans="1:10" s="29" customFormat="1" ht="14.25" hidden="1" x14ac:dyDescent="0.2">
      <c r="A170" s="59" t="b">
        <v>0</v>
      </c>
      <c r="B170" s="59" t="s">
        <v>80</v>
      </c>
      <c r="C170" s="60">
        <v>0</v>
      </c>
      <c r="D170" s="60">
        <v>17100</v>
      </c>
      <c r="E170" s="60">
        <v>0</v>
      </c>
      <c r="F170" s="61">
        <v>0</v>
      </c>
      <c r="G170" s="59"/>
      <c r="H170" s="62" t="b">
        <f t="shared" si="0"/>
        <v>0</v>
      </c>
      <c r="I170" s="59">
        <f t="shared" si="1"/>
        <v>0</v>
      </c>
      <c r="J170" s="59">
        <f t="shared" si="2"/>
        <v>0</v>
      </c>
    </row>
    <row r="171" spans="1:10" s="29" customFormat="1" ht="14.25" hidden="1" x14ac:dyDescent="0.2">
      <c r="A171" s="59" t="b">
        <v>0</v>
      </c>
      <c r="B171" s="59" t="s">
        <v>80</v>
      </c>
      <c r="C171" s="60">
        <v>17100</v>
      </c>
      <c r="D171" s="60">
        <v>40950</v>
      </c>
      <c r="E171" s="60">
        <v>0</v>
      </c>
      <c r="F171" s="61">
        <v>0.1</v>
      </c>
      <c r="G171" s="59"/>
      <c r="H171" s="62" t="b">
        <f t="shared" si="0"/>
        <v>0</v>
      </c>
      <c r="I171" s="59">
        <f t="shared" si="1"/>
        <v>0</v>
      </c>
      <c r="J171" s="59">
        <f t="shared" si="2"/>
        <v>0</v>
      </c>
    </row>
    <row r="172" spans="1:10" s="29" customFormat="1" ht="14.25" hidden="1" x14ac:dyDescent="0.2">
      <c r="A172" s="59" t="b">
        <v>0</v>
      </c>
      <c r="B172" s="59" t="s">
        <v>80</v>
      </c>
      <c r="C172" s="60">
        <v>40950</v>
      </c>
      <c r="D172" s="60">
        <v>114050</v>
      </c>
      <c r="E172" s="60">
        <v>2385</v>
      </c>
      <c r="F172" s="61">
        <v>0.12</v>
      </c>
      <c r="G172" s="59"/>
      <c r="H172" s="62" t="b">
        <f t="shared" si="0"/>
        <v>0</v>
      </c>
      <c r="I172" s="59">
        <f t="shared" si="1"/>
        <v>0</v>
      </c>
      <c r="J172" s="59">
        <f t="shared" si="2"/>
        <v>0</v>
      </c>
    </row>
    <row r="173" spans="1:10" s="29" customFormat="1" ht="14.25" hidden="1" x14ac:dyDescent="0.2">
      <c r="A173" s="59" t="b">
        <v>0</v>
      </c>
      <c r="B173" s="59" t="s">
        <v>80</v>
      </c>
      <c r="C173" s="60">
        <v>114050</v>
      </c>
      <c r="D173" s="60">
        <v>223800</v>
      </c>
      <c r="E173" s="60">
        <v>11157</v>
      </c>
      <c r="F173" s="61">
        <v>0.22</v>
      </c>
      <c r="G173" s="59"/>
      <c r="H173" s="62" t="b">
        <f t="shared" si="0"/>
        <v>0</v>
      </c>
      <c r="I173" s="59">
        <f t="shared" si="1"/>
        <v>0</v>
      </c>
      <c r="J173" s="59">
        <f t="shared" si="2"/>
        <v>0</v>
      </c>
    </row>
    <row r="174" spans="1:10" s="29" customFormat="1" ht="14.25" hidden="1" x14ac:dyDescent="0.2">
      <c r="A174" s="59" t="b">
        <v>0</v>
      </c>
      <c r="B174" s="59" t="s">
        <v>80</v>
      </c>
      <c r="C174" s="60">
        <v>223800</v>
      </c>
      <c r="D174" s="60">
        <v>411700</v>
      </c>
      <c r="E174" s="60">
        <v>35202</v>
      </c>
      <c r="F174" s="61">
        <v>0.24</v>
      </c>
      <c r="G174" s="59"/>
      <c r="H174" s="62" t="b">
        <f t="shared" si="0"/>
        <v>0</v>
      </c>
      <c r="I174" s="59">
        <f t="shared" si="1"/>
        <v>0</v>
      </c>
      <c r="J174" s="59">
        <f t="shared" si="2"/>
        <v>0</v>
      </c>
    </row>
    <row r="175" spans="1:10" s="29" customFormat="1" ht="14.25" hidden="1" x14ac:dyDescent="0.2">
      <c r="A175" s="59" t="b">
        <v>0</v>
      </c>
      <c r="B175" s="59" t="s">
        <v>80</v>
      </c>
      <c r="C175" s="60">
        <v>411700</v>
      </c>
      <c r="D175" s="60">
        <v>518150</v>
      </c>
      <c r="E175" s="60">
        <v>80398</v>
      </c>
      <c r="F175" s="61">
        <v>0.32</v>
      </c>
      <c r="G175" s="59"/>
      <c r="H175" s="62" t="b">
        <f t="shared" si="0"/>
        <v>0</v>
      </c>
      <c r="I175" s="59">
        <f t="shared" si="1"/>
        <v>0</v>
      </c>
      <c r="J175" s="59">
        <f t="shared" si="2"/>
        <v>0</v>
      </c>
    </row>
    <row r="176" spans="1:10" s="29" customFormat="1" ht="14.25" hidden="1" x14ac:dyDescent="0.2">
      <c r="A176" s="59" t="b">
        <v>0</v>
      </c>
      <c r="B176" s="59" t="s">
        <v>80</v>
      </c>
      <c r="C176" s="60">
        <v>518150</v>
      </c>
      <c r="D176" s="60">
        <v>768700</v>
      </c>
      <c r="E176" s="60">
        <v>114462</v>
      </c>
      <c r="F176" s="61">
        <v>0.35</v>
      </c>
      <c r="G176" s="59"/>
      <c r="H176" s="62" t="b">
        <f t="shared" si="0"/>
        <v>0</v>
      </c>
      <c r="I176" s="59">
        <f t="shared" si="1"/>
        <v>0</v>
      </c>
      <c r="J176" s="59">
        <f t="shared" si="2"/>
        <v>0</v>
      </c>
    </row>
    <row r="177" spans="1:10" s="29" customFormat="1" ht="14.25" hidden="1" x14ac:dyDescent="0.2">
      <c r="A177" s="59" t="b">
        <v>0</v>
      </c>
      <c r="B177" s="59" t="s">
        <v>80</v>
      </c>
      <c r="C177" s="60">
        <v>768700</v>
      </c>
      <c r="D177" s="60">
        <v>999999</v>
      </c>
      <c r="E177" s="60">
        <v>202154.5</v>
      </c>
      <c r="F177" s="61">
        <v>0.37</v>
      </c>
      <c r="G177" s="59"/>
      <c r="H177" s="62" t="b">
        <f t="shared" si="0"/>
        <v>0</v>
      </c>
      <c r="I177" s="59">
        <f t="shared" si="1"/>
        <v>0</v>
      </c>
      <c r="J177" s="59">
        <f t="shared" si="2"/>
        <v>0</v>
      </c>
    </row>
    <row r="178" spans="1:10" s="29" customFormat="1" ht="14.25" hidden="1" x14ac:dyDescent="0.2">
      <c r="A178" s="59" t="b">
        <v>0</v>
      </c>
      <c r="B178" s="59" t="s">
        <v>80</v>
      </c>
      <c r="C178" s="60">
        <v>768700</v>
      </c>
      <c r="D178" s="60">
        <v>999999</v>
      </c>
      <c r="E178" s="60">
        <v>202154.5</v>
      </c>
      <c r="F178" s="61">
        <v>0.37</v>
      </c>
      <c r="G178" s="59"/>
      <c r="H178" s="62" t="b">
        <f t="shared" si="0"/>
        <v>0</v>
      </c>
      <c r="I178" s="59">
        <f t="shared" si="1"/>
        <v>0</v>
      </c>
      <c r="J178" s="59">
        <f t="shared" si="2"/>
        <v>0</v>
      </c>
    </row>
    <row r="179" spans="1:10" s="29" customFormat="1" ht="14.25" hidden="1" x14ac:dyDescent="0.2">
      <c r="A179" s="59" t="b">
        <v>0</v>
      </c>
      <c r="B179" s="59" t="s">
        <v>81</v>
      </c>
      <c r="C179" s="60">
        <v>0</v>
      </c>
      <c r="D179" s="60">
        <v>13900</v>
      </c>
      <c r="E179" s="60">
        <v>0</v>
      </c>
      <c r="F179" s="61">
        <v>0</v>
      </c>
      <c r="G179" s="59"/>
      <c r="H179" s="62" t="b">
        <f t="shared" si="0"/>
        <v>0</v>
      </c>
      <c r="I179" s="59">
        <f t="shared" si="1"/>
        <v>0</v>
      </c>
      <c r="J179" s="59">
        <f t="shared" si="2"/>
        <v>0</v>
      </c>
    </row>
    <row r="180" spans="1:10" s="29" customFormat="1" ht="14.25" hidden="1" x14ac:dyDescent="0.2">
      <c r="A180" s="59" t="b">
        <v>0</v>
      </c>
      <c r="B180" s="59" t="s">
        <v>81</v>
      </c>
      <c r="C180" s="60">
        <v>13900</v>
      </c>
      <c r="D180" s="60">
        <v>30900</v>
      </c>
      <c r="E180" s="60">
        <v>0</v>
      </c>
      <c r="F180" s="61">
        <v>0.1</v>
      </c>
      <c r="G180" s="59"/>
      <c r="H180" s="62" t="b">
        <f t="shared" si="0"/>
        <v>0</v>
      </c>
      <c r="I180" s="59">
        <f t="shared" si="1"/>
        <v>0</v>
      </c>
      <c r="J180" s="59">
        <f t="shared" si="2"/>
        <v>0</v>
      </c>
    </row>
    <row r="181" spans="1:10" s="29" customFormat="1" ht="14.25" hidden="1" x14ac:dyDescent="0.2">
      <c r="A181" s="59" t="b">
        <v>0</v>
      </c>
      <c r="B181" s="59" t="s">
        <v>81</v>
      </c>
      <c r="C181" s="60">
        <v>30900</v>
      </c>
      <c r="D181" s="60">
        <v>78750</v>
      </c>
      <c r="E181" s="60">
        <v>1700</v>
      </c>
      <c r="F181" s="61">
        <v>0.12</v>
      </c>
      <c r="G181" s="59"/>
      <c r="H181" s="62" t="b">
        <f t="shared" si="0"/>
        <v>0</v>
      </c>
      <c r="I181" s="59">
        <f t="shared" si="1"/>
        <v>0</v>
      </c>
      <c r="J181" s="59">
        <f t="shared" si="2"/>
        <v>0</v>
      </c>
    </row>
    <row r="182" spans="1:10" s="29" customFormat="1" ht="14.25" hidden="1" x14ac:dyDescent="0.2">
      <c r="A182" s="59" t="b">
        <v>0</v>
      </c>
      <c r="B182" s="59" t="s">
        <v>81</v>
      </c>
      <c r="C182" s="60">
        <v>78750</v>
      </c>
      <c r="D182" s="60">
        <v>117250</v>
      </c>
      <c r="E182" s="60">
        <v>7442</v>
      </c>
      <c r="F182" s="61">
        <v>0.22</v>
      </c>
      <c r="G182" s="59"/>
      <c r="H182" s="62" t="b">
        <f t="shared" si="0"/>
        <v>0</v>
      </c>
      <c r="I182" s="59">
        <f t="shared" si="1"/>
        <v>0</v>
      </c>
      <c r="J182" s="59">
        <f t="shared" si="2"/>
        <v>0</v>
      </c>
    </row>
    <row r="183" spans="1:10" s="29" customFormat="1" ht="14.25" hidden="1" x14ac:dyDescent="0.2">
      <c r="A183" s="59" t="b">
        <v>0</v>
      </c>
      <c r="B183" s="59" t="s">
        <v>81</v>
      </c>
      <c r="C183" s="60">
        <v>117250</v>
      </c>
      <c r="D183" s="60">
        <v>211200</v>
      </c>
      <c r="E183" s="60">
        <v>15912</v>
      </c>
      <c r="F183" s="61">
        <v>0.24</v>
      </c>
      <c r="G183" s="59"/>
      <c r="H183" s="62" t="b">
        <f t="shared" si="0"/>
        <v>0</v>
      </c>
      <c r="I183" s="59">
        <f t="shared" si="1"/>
        <v>0</v>
      </c>
      <c r="J183" s="59">
        <f t="shared" si="2"/>
        <v>0</v>
      </c>
    </row>
    <row r="184" spans="1:10" s="29" customFormat="1" ht="14.25" hidden="1" x14ac:dyDescent="0.2">
      <c r="A184" s="59" t="b">
        <v>0</v>
      </c>
      <c r="B184" s="59" t="s">
        <v>81</v>
      </c>
      <c r="C184" s="60">
        <v>211200</v>
      </c>
      <c r="D184" s="60">
        <v>264400</v>
      </c>
      <c r="E184" s="60">
        <v>38450</v>
      </c>
      <c r="F184" s="61">
        <v>0.32</v>
      </c>
      <c r="G184" s="59"/>
      <c r="H184" s="62" t="b">
        <f t="shared" si="0"/>
        <v>0</v>
      </c>
      <c r="I184" s="59">
        <f t="shared" si="1"/>
        <v>0</v>
      </c>
      <c r="J184" s="59">
        <f t="shared" si="2"/>
        <v>0</v>
      </c>
    </row>
    <row r="185" spans="1:10" s="29" customFormat="1" ht="14.25" hidden="1" x14ac:dyDescent="0.2">
      <c r="A185" s="59" t="b">
        <v>0</v>
      </c>
      <c r="B185" s="59" t="s">
        <v>81</v>
      </c>
      <c r="C185" s="60">
        <v>264400</v>
      </c>
      <c r="D185" s="60">
        <v>640250</v>
      </c>
      <c r="E185" s="60">
        <v>55484</v>
      </c>
      <c r="F185" s="61">
        <v>0.35</v>
      </c>
      <c r="G185" s="59"/>
      <c r="H185" s="62" t="b">
        <f t="shared" si="0"/>
        <v>0</v>
      </c>
      <c r="I185" s="59">
        <f t="shared" si="1"/>
        <v>0</v>
      </c>
      <c r="J185" s="59">
        <f t="shared" si="2"/>
        <v>0</v>
      </c>
    </row>
    <row r="186" spans="1:10" s="29" customFormat="1" ht="14.25" hidden="1" x14ac:dyDescent="0.2">
      <c r="A186" s="59" t="b">
        <v>0</v>
      </c>
      <c r="B186" s="59" t="s">
        <v>81</v>
      </c>
      <c r="C186" s="60">
        <v>640250</v>
      </c>
      <c r="D186" s="60">
        <v>999999</v>
      </c>
      <c r="E186" s="60">
        <v>187031.5</v>
      </c>
      <c r="F186" s="61">
        <v>0.37</v>
      </c>
      <c r="G186" s="59"/>
      <c r="H186" s="62" t="b">
        <f t="shared" si="0"/>
        <v>0</v>
      </c>
      <c r="I186" s="59">
        <f t="shared" si="1"/>
        <v>0</v>
      </c>
      <c r="J186" s="59">
        <f t="shared" si="2"/>
        <v>0</v>
      </c>
    </row>
    <row r="187" spans="1:10" s="29" customFormat="1" ht="15.75" hidden="1" customHeight="1" x14ac:dyDescent="0.2">
      <c r="A187" s="59" t="b">
        <v>0</v>
      </c>
      <c r="B187" s="59" t="s">
        <v>81</v>
      </c>
      <c r="C187" s="60">
        <v>640250</v>
      </c>
      <c r="D187" s="60">
        <v>999999</v>
      </c>
      <c r="E187" s="60">
        <v>187031.5</v>
      </c>
      <c r="F187" s="61">
        <v>0.37</v>
      </c>
      <c r="G187" s="59"/>
      <c r="H187" s="62" t="b">
        <f t="shared" si="0"/>
        <v>0</v>
      </c>
      <c r="I187" s="59">
        <f t="shared" si="1"/>
        <v>0</v>
      </c>
      <c r="J187" s="59">
        <f t="shared" si="2"/>
        <v>0</v>
      </c>
    </row>
    <row r="188" spans="1:10" s="29" customFormat="1" ht="15.75" hidden="1" customHeight="1" x14ac:dyDescent="0.2">
      <c r="A188" s="59"/>
      <c r="B188" s="59"/>
      <c r="C188" s="59"/>
      <c r="D188" s="59"/>
      <c r="E188" s="59"/>
      <c r="F188" s="59"/>
      <c r="G188" s="59"/>
      <c r="H188" s="62" t="b">
        <f t="shared" si="0"/>
        <v>0</v>
      </c>
      <c r="I188" s="59">
        <f t="shared" si="1"/>
        <v>0</v>
      </c>
      <c r="J188" s="59">
        <f t="shared" si="2"/>
        <v>0</v>
      </c>
    </row>
    <row r="189" spans="1:10" s="29" customFormat="1" ht="15.75" hidden="1" customHeight="1" x14ac:dyDescent="0.2">
      <c r="A189" s="59"/>
      <c r="B189" s="59"/>
      <c r="C189" s="59"/>
      <c r="D189" s="59"/>
      <c r="E189" s="59"/>
      <c r="F189" s="59"/>
      <c r="G189" s="59"/>
      <c r="H189" s="62" t="b">
        <f t="shared" si="0"/>
        <v>0</v>
      </c>
      <c r="I189" s="59">
        <f t="shared" si="1"/>
        <v>0</v>
      </c>
      <c r="J189" s="59">
        <f t="shared" si="2"/>
        <v>0</v>
      </c>
    </row>
    <row r="190" spans="1:10" s="29" customFormat="1" ht="15.75" hidden="1" customHeight="1" x14ac:dyDescent="0.2">
      <c r="A190" s="59" t="b">
        <v>1</v>
      </c>
      <c r="B190" s="59" t="s">
        <v>82</v>
      </c>
      <c r="C190" s="60">
        <v>0</v>
      </c>
      <c r="D190" s="60">
        <v>7500</v>
      </c>
      <c r="E190" s="60">
        <v>0</v>
      </c>
      <c r="F190" s="61">
        <v>0</v>
      </c>
      <c r="G190" s="59"/>
      <c r="H190" s="62" t="b">
        <f t="shared" si="0"/>
        <v>0</v>
      </c>
      <c r="I190" s="59">
        <f t="shared" si="1"/>
        <v>0</v>
      </c>
      <c r="J190" s="59">
        <f t="shared" si="2"/>
        <v>0</v>
      </c>
    </row>
    <row r="191" spans="1:10" s="29" customFormat="1" ht="15.75" hidden="1" customHeight="1" x14ac:dyDescent="0.2">
      <c r="A191" s="59" t="b">
        <v>1</v>
      </c>
      <c r="B191" s="59" t="s">
        <v>82</v>
      </c>
      <c r="C191" s="60">
        <v>7500</v>
      </c>
      <c r="D191" s="60">
        <v>13463</v>
      </c>
      <c r="E191" s="60">
        <v>0</v>
      </c>
      <c r="F191" s="61">
        <v>0.1</v>
      </c>
      <c r="G191" s="59"/>
      <c r="H191" s="62" t="b">
        <f t="shared" si="0"/>
        <v>0</v>
      </c>
      <c r="I191" s="59">
        <f t="shared" si="1"/>
        <v>0</v>
      </c>
      <c r="J191" s="59">
        <f t="shared" si="2"/>
        <v>0</v>
      </c>
    </row>
    <row r="192" spans="1:10" s="29" customFormat="1" ht="15.75" hidden="1" customHeight="1" x14ac:dyDescent="0.2">
      <c r="A192" s="59" t="b">
        <v>1</v>
      </c>
      <c r="B192" s="59" t="s">
        <v>82</v>
      </c>
      <c r="C192" s="60">
        <v>13463</v>
      </c>
      <c r="D192" s="60">
        <v>31738</v>
      </c>
      <c r="E192" s="60">
        <v>596.25</v>
      </c>
      <c r="F192" s="61">
        <v>0.12</v>
      </c>
      <c r="G192" s="59"/>
      <c r="H192" s="62" t="b">
        <f t="shared" si="0"/>
        <v>0</v>
      </c>
      <c r="I192" s="59">
        <f t="shared" si="1"/>
        <v>0</v>
      </c>
      <c r="J192" s="59">
        <f t="shared" si="2"/>
        <v>0</v>
      </c>
    </row>
    <row r="193" spans="1:10" s="29" customFormat="1" ht="15.75" hidden="1" customHeight="1" x14ac:dyDescent="0.2">
      <c r="A193" s="59" t="b">
        <v>1</v>
      </c>
      <c r="B193" s="59" t="s">
        <v>82</v>
      </c>
      <c r="C193" s="60">
        <v>31738</v>
      </c>
      <c r="D193" s="60">
        <v>59175</v>
      </c>
      <c r="E193" s="60">
        <v>2789.25</v>
      </c>
      <c r="F193" s="61">
        <v>0.22</v>
      </c>
      <c r="G193" s="59"/>
      <c r="H193" s="62" t="b">
        <f t="shared" ref="H193:H216" si="3">IF(AND($B$8=B193,$D$258=A193),TRUE,FALSE)</f>
        <v>0</v>
      </c>
      <c r="I193" s="59">
        <f t="shared" ref="I193:I216" si="4">IF(AND($D$235&gt;C193,$D$235&lt;D193,H193=TRUE),E193,0)</f>
        <v>0</v>
      </c>
      <c r="J193" s="59">
        <f t="shared" ref="J193:J216" si="5">IF(AND($D$235&gt;C193,$D$235&lt;D193,H193=TRUE),($D$235-C193)*F193,0)</f>
        <v>0</v>
      </c>
    </row>
    <row r="194" spans="1:10" s="29" customFormat="1" ht="15.75" hidden="1" customHeight="1" x14ac:dyDescent="0.2">
      <c r="A194" s="59" t="b">
        <v>1</v>
      </c>
      <c r="B194" s="59" t="s">
        <v>82</v>
      </c>
      <c r="C194" s="60">
        <v>59175</v>
      </c>
      <c r="D194" s="60">
        <v>106150</v>
      </c>
      <c r="E194" s="60">
        <v>8825.5</v>
      </c>
      <c r="F194" s="61">
        <v>0.24</v>
      </c>
      <c r="G194" s="59"/>
      <c r="H194" s="62" t="b">
        <f t="shared" si="3"/>
        <v>0</v>
      </c>
      <c r="I194" s="59">
        <f t="shared" si="4"/>
        <v>0</v>
      </c>
      <c r="J194" s="59">
        <f t="shared" si="5"/>
        <v>0</v>
      </c>
    </row>
    <row r="195" spans="1:10" s="29" customFormat="1" ht="15.75" hidden="1" customHeight="1" x14ac:dyDescent="0.2">
      <c r="A195" s="59" t="b">
        <v>1</v>
      </c>
      <c r="B195" s="59" t="s">
        <v>82</v>
      </c>
      <c r="C195" s="60">
        <v>106150</v>
      </c>
      <c r="D195" s="60">
        <v>132763</v>
      </c>
      <c r="E195" s="60">
        <v>20099.5</v>
      </c>
      <c r="F195" s="61">
        <v>0.32</v>
      </c>
      <c r="G195" s="59"/>
      <c r="H195" s="62" t="b">
        <f t="shared" si="3"/>
        <v>0</v>
      </c>
      <c r="I195" s="59">
        <f t="shared" si="4"/>
        <v>0</v>
      </c>
      <c r="J195" s="59">
        <f t="shared" si="5"/>
        <v>0</v>
      </c>
    </row>
    <row r="196" spans="1:10" s="29" customFormat="1" ht="15.75" hidden="1" customHeight="1" x14ac:dyDescent="0.2">
      <c r="A196" s="59" t="b">
        <v>1</v>
      </c>
      <c r="B196" s="59" t="s">
        <v>82</v>
      </c>
      <c r="C196" s="60">
        <v>132763</v>
      </c>
      <c r="D196" s="60">
        <v>320675</v>
      </c>
      <c r="E196" s="60">
        <v>28615.5</v>
      </c>
      <c r="F196" s="61">
        <v>0.35</v>
      </c>
      <c r="G196" s="59"/>
      <c r="H196" s="62" t="b">
        <f t="shared" si="3"/>
        <v>0</v>
      </c>
      <c r="I196" s="59">
        <f t="shared" si="4"/>
        <v>0</v>
      </c>
      <c r="J196" s="59">
        <f t="shared" si="5"/>
        <v>0</v>
      </c>
    </row>
    <row r="197" spans="1:10" s="29" customFormat="1" ht="15.75" hidden="1" customHeight="1" x14ac:dyDescent="0.2">
      <c r="A197" s="59" t="b">
        <v>1</v>
      </c>
      <c r="B197" s="59" t="s">
        <v>82</v>
      </c>
      <c r="C197" s="60">
        <v>320675</v>
      </c>
      <c r="D197" s="60">
        <v>999999</v>
      </c>
      <c r="E197" s="60">
        <v>94384.88</v>
      </c>
      <c r="F197" s="61">
        <v>0.37</v>
      </c>
      <c r="G197" s="59"/>
      <c r="H197" s="62" t="b">
        <f t="shared" si="3"/>
        <v>0</v>
      </c>
      <c r="I197" s="59">
        <f t="shared" si="4"/>
        <v>0</v>
      </c>
      <c r="J197" s="59">
        <f t="shared" si="5"/>
        <v>0</v>
      </c>
    </row>
    <row r="198" spans="1:10" s="29" customFormat="1" ht="15.75" hidden="1" customHeight="1" x14ac:dyDescent="0.2">
      <c r="A198" s="59" t="b">
        <v>1</v>
      </c>
      <c r="B198" s="59" t="s">
        <v>82</v>
      </c>
      <c r="C198" s="60">
        <v>320675</v>
      </c>
      <c r="D198" s="60">
        <v>999999</v>
      </c>
      <c r="E198" s="60">
        <v>94384.88</v>
      </c>
      <c r="F198" s="61">
        <v>0.37</v>
      </c>
      <c r="G198" s="59"/>
      <c r="H198" s="62" t="b">
        <f t="shared" si="3"/>
        <v>0</v>
      </c>
      <c r="I198" s="59">
        <f t="shared" si="4"/>
        <v>0</v>
      </c>
      <c r="J198" s="59">
        <f t="shared" si="5"/>
        <v>0</v>
      </c>
    </row>
    <row r="199" spans="1:10" s="29" customFormat="1" ht="15.75" hidden="1" customHeight="1" x14ac:dyDescent="0.2">
      <c r="A199" s="59" t="b">
        <v>1</v>
      </c>
      <c r="B199" s="59" t="s">
        <v>80</v>
      </c>
      <c r="C199" s="60">
        <v>0</v>
      </c>
      <c r="D199" s="60">
        <v>15000</v>
      </c>
      <c r="E199" s="60">
        <v>0</v>
      </c>
      <c r="F199" s="61">
        <v>0</v>
      </c>
      <c r="G199" s="59"/>
      <c r="H199" s="62" t="b">
        <f t="shared" si="3"/>
        <v>0</v>
      </c>
      <c r="I199" s="59">
        <f t="shared" si="4"/>
        <v>0</v>
      </c>
      <c r="J199" s="59">
        <f t="shared" si="5"/>
        <v>0</v>
      </c>
    </row>
    <row r="200" spans="1:10" s="29" customFormat="1" ht="15.75" hidden="1" customHeight="1" x14ac:dyDescent="0.2">
      <c r="A200" s="59" t="b">
        <v>1</v>
      </c>
      <c r="B200" s="59" t="s">
        <v>80</v>
      </c>
      <c r="C200" s="60">
        <v>15000</v>
      </c>
      <c r="D200" s="60">
        <v>26925</v>
      </c>
      <c r="E200" s="60">
        <v>0</v>
      </c>
      <c r="F200" s="61">
        <v>0.1</v>
      </c>
      <c r="G200" s="59"/>
      <c r="H200" s="62" t="b">
        <f t="shared" si="3"/>
        <v>0</v>
      </c>
      <c r="I200" s="59">
        <f t="shared" si="4"/>
        <v>0</v>
      </c>
      <c r="J200" s="59">
        <f t="shared" si="5"/>
        <v>0</v>
      </c>
    </row>
    <row r="201" spans="1:10" s="29" customFormat="1" ht="15.75" hidden="1" customHeight="1" x14ac:dyDescent="0.2">
      <c r="A201" s="59" t="b">
        <v>1</v>
      </c>
      <c r="B201" s="59" t="s">
        <v>80</v>
      </c>
      <c r="C201" s="60">
        <v>26925</v>
      </c>
      <c r="D201" s="60">
        <v>63475</v>
      </c>
      <c r="E201" s="60">
        <v>1192.5</v>
      </c>
      <c r="F201" s="61">
        <v>0.12</v>
      </c>
      <c r="G201" s="59"/>
      <c r="H201" s="62" t="b">
        <f t="shared" si="3"/>
        <v>0</v>
      </c>
      <c r="I201" s="59">
        <f t="shared" si="4"/>
        <v>0</v>
      </c>
      <c r="J201" s="59">
        <f t="shared" si="5"/>
        <v>0</v>
      </c>
    </row>
    <row r="202" spans="1:10" s="29" customFormat="1" ht="15.75" hidden="1" customHeight="1" x14ac:dyDescent="0.2">
      <c r="A202" s="59" t="b">
        <v>1</v>
      </c>
      <c r="B202" s="59" t="s">
        <v>80</v>
      </c>
      <c r="C202" s="60">
        <v>63475</v>
      </c>
      <c r="D202" s="60">
        <v>118350</v>
      </c>
      <c r="E202" s="60">
        <v>5578.5</v>
      </c>
      <c r="F202" s="61">
        <v>0.22</v>
      </c>
      <c r="G202" s="59"/>
      <c r="H202" s="62" t="b">
        <f t="shared" si="3"/>
        <v>0</v>
      </c>
      <c r="I202" s="59">
        <f t="shared" si="4"/>
        <v>0</v>
      </c>
      <c r="J202" s="59">
        <f t="shared" si="5"/>
        <v>0</v>
      </c>
    </row>
    <row r="203" spans="1:10" s="29" customFormat="1" ht="15.75" hidden="1" customHeight="1" x14ac:dyDescent="0.2">
      <c r="A203" s="59" t="b">
        <v>1</v>
      </c>
      <c r="B203" s="59" t="s">
        <v>80</v>
      </c>
      <c r="C203" s="60">
        <v>118350</v>
      </c>
      <c r="D203" s="60">
        <v>212300</v>
      </c>
      <c r="E203" s="60">
        <v>17651</v>
      </c>
      <c r="F203" s="61">
        <v>0.24</v>
      </c>
      <c r="G203" s="59"/>
      <c r="H203" s="62" t="b">
        <f t="shared" si="3"/>
        <v>0</v>
      </c>
      <c r="I203" s="59">
        <f t="shared" si="4"/>
        <v>0</v>
      </c>
      <c r="J203" s="59">
        <f t="shared" si="5"/>
        <v>0</v>
      </c>
    </row>
    <row r="204" spans="1:10" s="29" customFormat="1" ht="15.75" hidden="1" customHeight="1" x14ac:dyDescent="0.2">
      <c r="A204" s="59" t="b">
        <v>1</v>
      </c>
      <c r="B204" s="59" t="s">
        <v>80</v>
      </c>
      <c r="C204" s="60">
        <v>212300</v>
      </c>
      <c r="D204" s="60">
        <v>365525</v>
      </c>
      <c r="E204" s="60">
        <v>40199</v>
      </c>
      <c r="F204" s="61">
        <v>0.32</v>
      </c>
      <c r="G204" s="59"/>
      <c r="H204" s="62" t="b">
        <f t="shared" si="3"/>
        <v>0</v>
      </c>
      <c r="I204" s="59">
        <f t="shared" si="4"/>
        <v>0</v>
      </c>
      <c r="J204" s="59">
        <f t="shared" si="5"/>
        <v>0</v>
      </c>
    </row>
    <row r="205" spans="1:10" s="29" customFormat="1" ht="15.75" hidden="1" customHeight="1" x14ac:dyDescent="0.2">
      <c r="A205" s="59" t="b">
        <v>1</v>
      </c>
      <c r="B205" s="59" t="s">
        <v>80</v>
      </c>
      <c r="C205" s="60">
        <v>265525</v>
      </c>
      <c r="D205" s="60">
        <v>390800</v>
      </c>
      <c r="E205" s="60">
        <v>57231</v>
      </c>
      <c r="F205" s="61">
        <v>0.35</v>
      </c>
      <c r="G205" s="59"/>
      <c r="H205" s="62" t="b">
        <f t="shared" si="3"/>
        <v>0</v>
      </c>
      <c r="I205" s="59">
        <f t="shared" si="4"/>
        <v>0</v>
      </c>
      <c r="J205" s="59">
        <f t="shared" si="5"/>
        <v>0</v>
      </c>
    </row>
    <row r="206" spans="1:10" s="29" customFormat="1" ht="15.75" hidden="1" customHeight="1" x14ac:dyDescent="0.2">
      <c r="A206" s="59" t="b">
        <v>1</v>
      </c>
      <c r="B206" s="59" t="s">
        <v>80</v>
      </c>
      <c r="C206" s="60">
        <v>390800</v>
      </c>
      <c r="D206" s="60">
        <v>999999</v>
      </c>
      <c r="E206" s="60">
        <v>101077.25</v>
      </c>
      <c r="F206" s="61">
        <v>0.37</v>
      </c>
      <c r="G206" s="59"/>
      <c r="H206" s="62" t="b">
        <f t="shared" si="3"/>
        <v>0</v>
      </c>
      <c r="I206" s="59">
        <f t="shared" si="4"/>
        <v>0</v>
      </c>
      <c r="J206" s="59">
        <f t="shared" si="5"/>
        <v>0</v>
      </c>
    </row>
    <row r="207" spans="1:10" s="29" customFormat="1" ht="15.75" hidden="1" customHeight="1" x14ac:dyDescent="0.2">
      <c r="A207" s="59" t="b">
        <v>1</v>
      </c>
      <c r="B207" s="59" t="s">
        <v>80</v>
      </c>
      <c r="C207" s="60">
        <v>390800</v>
      </c>
      <c r="D207" s="60">
        <v>999999</v>
      </c>
      <c r="E207" s="60">
        <v>101077.25</v>
      </c>
      <c r="F207" s="61">
        <v>0.37</v>
      </c>
      <c r="G207" s="59"/>
      <c r="H207" s="62" t="b">
        <f t="shared" si="3"/>
        <v>0</v>
      </c>
      <c r="I207" s="59">
        <f t="shared" si="4"/>
        <v>0</v>
      </c>
      <c r="J207" s="59">
        <f t="shared" si="5"/>
        <v>0</v>
      </c>
    </row>
    <row r="208" spans="1:10" s="29" customFormat="1" ht="15.75" hidden="1" customHeight="1" x14ac:dyDescent="0.2">
      <c r="A208" s="59" t="b">
        <v>1</v>
      </c>
      <c r="B208" s="59" t="s">
        <v>81</v>
      </c>
      <c r="C208" s="60">
        <v>0</v>
      </c>
      <c r="D208" s="60">
        <v>11250</v>
      </c>
      <c r="E208" s="60">
        <v>0</v>
      </c>
      <c r="F208" s="61">
        <v>0</v>
      </c>
      <c r="G208" s="59"/>
      <c r="H208" s="62" t="b">
        <f t="shared" si="3"/>
        <v>0</v>
      </c>
      <c r="I208" s="59">
        <f t="shared" si="4"/>
        <v>0</v>
      </c>
      <c r="J208" s="59">
        <f t="shared" si="5"/>
        <v>0</v>
      </c>
    </row>
    <row r="209" spans="1:10" s="29" customFormat="1" ht="15.75" hidden="1" customHeight="1" x14ac:dyDescent="0.2">
      <c r="A209" s="59" t="b">
        <v>1</v>
      </c>
      <c r="B209" s="59" t="s">
        <v>81</v>
      </c>
      <c r="C209" s="60">
        <v>11250</v>
      </c>
      <c r="D209" s="60">
        <v>19750</v>
      </c>
      <c r="E209" s="60">
        <v>0</v>
      </c>
      <c r="F209" s="61">
        <v>0.1</v>
      </c>
      <c r="G209" s="59"/>
      <c r="H209" s="62" t="b">
        <f t="shared" si="3"/>
        <v>0</v>
      </c>
      <c r="I209" s="59">
        <f t="shared" si="4"/>
        <v>0</v>
      </c>
      <c r="J209" s="59">
        <f t="shared" si="5"/>
        <v>0</v>
      </c>
    </row>
    <row r="210" spans="1:10" s="29" customFormat="1" ht="15.75" hidden="1" customHeight="1" x14ac:dyDescent="0.2">
      <c r="A210" s="59" t="b">
        <v>1</v>
      </c>
      <c r="B210" s="59" t="s">
        <v>81</v>
      </c>
      <c r="C210" s="60">
        <v>19750</v>
      </c>
      <c r="D210" s="60">
        <v>43675</v>
      </c>
      <c r="E210" s="60">
        <v>850</v>
      </c>
      <c r="F210" s="61">
        <v>0.12</v>
      </c>
      <c r="G210" s="59"/>
      <c r="H210" s="62" t="b">
        <f t="shared" si="3"/>
        <v>0</v>
      </c>
      <c r="I210" s="59">
        <f t="shared" si="4"/>
        <v>0</v>
      </c>
      <c r="J210" s="59">
        <f t="shared" si="5"/>
        <v>0</v>
      </c>
    </row>
    <row r="211" spans="1:10" s="29" customFormat="1" ht="15.75" hidden="1" customHeight="1" x14ac:dyDescent="0.2">
      <c r="A211" s="59" t="b">
        <v>1</v>
      </c>
      <c r="B211" s="59" t="s">
        <v>81</v>
      </c>
      <c r="C211" s="60">
        <v>43675</v>
      </c>
      <c r="D211" s="60">
        <v>62925</v>
      </c>
      <c r="E211" s="60">
        <v>3721</v>
      </c>
      <c r="F211" s="61">
        <v>0.22</v>
      </c>
      <c r="G211" s="59"/>
      <c r="H211" s="62" t="b">
        <f t="shared" si="3"/>
        <v>0</v>
      </c>
      <c r="I211" s="59">
        <f t="shared" si="4"/>
        <v>0</v>
      </c>
      <c r="J211" s="59">
        <f t="shared" si="5"/>
        <v>0</v>
      </c>
    </row>
    <row r="212" spans="1:10" s="29" customFormat="1" ht="15.75" hidden="1" customHeight="1" x14ac:dyDescent="0.2">
      <c r="A212" s="59" t="b">
        <v>1</v>
      </c>
      <c r="B212" s="59" t="s">
        <v>81</v>
      </c>
      <c r="C212" s="60">
        <v>62925</v>
      </c>
      <c r="D212" s="60">
        <v>109900</v>
      </c>
      <c r="E212" s="60">
        <v>7956</v>
      </c>
      <c r="F212" s="61">
        <v>0.24</v>
      </c>
      <c r="G212" s="59"/>
      <c r="H212" s="62" t="b">
        <f t="shared" si="3"/>
        <v>0</v>
      </c>
      <c r="I212" s="59">
        <f t="shared" si="4"/>
        <v>0</v>
      </c>
      <c r="J212" s="59">
        <f t="shared" si="5"/>
        <v>0</v>
      </c>
    </row>
    <row r="213" spans="1:10" s="29" customFormat="1" ht="15.75" hidden="1" customHeight="1" x14ac:dyDescent="0.2">
      <c r="A213" s="59" t="b">
        <v>1</v>
      </c>
      <c r="B213" s="59" t="s">
        <v>81</v>
      </c>
      <c r="C213" s="60">
        <v>109900</v>
      </c>
      <c r="D213" s="60">
        <v>136500</v>
      </c>
      <c r="E213" s="60">
        <v>19230</v>
      </c>
      <c r="F213" s="61">
        <v>0.32</v>
      </c>
      <c r="G213" s="59"/>
      <c r="H213" s="62" t="b">
        <f t="shared" si="3"/>
        <v>0</v>
      </c>
      <c r="I213" s="59">
        <f t="shared" si="4"/>
        <v>0</v>
      </c>
      <c r="J213" s="59">
        <f t="shared" si="5"/>
        <v>0</v>
      </c>
    </row>
    <row r="214" spans="1:10" s="29" customFormat="1" ht="15.75" hidden="1" customHeight="1" x14ac:dyDescent="0.2">
      <c r="A214" s="59" t="b">
        <v>1</v>
      </c>
      <c r="B214" s="59" t="s">
        <v>81</v>
      </c>
      <c r="C214" s="60">
        <v>136500</v>
      </c>
      <c r="D214" s="60">
        <v>324425</v>
      </c>
      <c r="E214" s="60">
        <v>27742</v>
      </c>
      <c r="F214" s="61">
        <v>0.35</v>
      </c>
      <c r="G214" s="59"/>
      <c r="H214" s="62" t="b">
        <f t="shared" si="3"/>
        <v>0</v>
      </c>
      <c r="I214" s="59">
        <f t="shared" si="4"/>
        <v>0</v>
      </c>
      <c r="J214" s="59">
        <f t="shared" si="5"/>
        <v>0</v>
      </c>
    </row>
    <row r="215" spans="1:10" s="29" customFormat="1" ht="15.75" hidden="1" customHeight="1" x14ac:dyDescent="0.2">
      <c r="A215" s="59" t="b">
        <v>1</v>
      </c>
      <c r="B215" s="59" t="s">
        <v>81</v>
      </c>
      <c r="C215" s="60">
        <v>324425</v>
      </c>
      <c r="D215" s="60">
        <v>999999</v>
      </c>
      <c r="E215" s="60">
        <v>93515.75</v>
      </c>
      <c r="F215" s="61">
        <v>0.37</v>
      </c>
      <c r="G215" s="59"/>
      <c r="H215" s="62" t="b">
        <f t="shared" si="3"/>
        <v>0</v>
      </c>
      <c r="I215" s="59">
        <f t="shared" si="4"/>
        <v>0</v>
      </c>
      <c r="J215" s="59">
        <f t="shared" si="5"/>
        <v>0</v>
      </c>
    </row>
    <row r="216" spans="1:10" s="29" customFormat="1" ht="15.75" hidden="1" customHeight="1" x14ac:dyDescent="0.2">
      <c r="A216" s="59" t="b">
        <v>1</v>
      </c>
      <c r="B216" s="59" t="s">
        <v>81</v>
      </c>
      <c r="C216" s="60">
        <v>324425</v>
      </c>
      <c r="D216" s="60">
        <v>999999</v>
      </c>
      <c r="E216" s="60">
        <v>93515.75</v>
      </c>
      <c r="F216" s="61">
        <v>0.37</v>
      </c>
      <c r="G216" s="59"/>
      <c r="H216" s="62" t="b">
        <f t="shared" si="3"/>
        <v>0</v>
      </c>
      <c r="I216" s="59">
        <f t="shared" si="4"/>
        <v>0</v>
      </c>
      <c r="J216" s="59">
        <f t="shared" si="5"/>
        <v>0</v>
      </c>
    </row>
    <row r="217" spans="1:10" s="29" customFormat="1" ht="15.75" hidden="1" customHeight="1" x14ac:dyDescent="0.2"/>
    <row r="218" spans="1:10" s="29" customFormat="1" ht="15.75" hidden="1" customHeight="1" x14ac:dyDescent="0.2"/>
    <row r="219" spans="1:10" s="29" customFormat="1" ht="15.75" hidden="1" customHeight="1" x14ac:dyDescent="0.25">
      <c r="A219" s="43" t="s">
        <v>88</v>
      </c>
      <c r="B219" s="47" t="s">
        <v>89</v>
      </c>
      <c r="C219" s="47"/>
      <c r="D219" s="47" t="s">
        <v>90</v>
      </c>
    </row>
    <row r="220" spans="1:10" s="29" customFormat="1" ht="15.75" hidden="1" customHeight="1" x14ac:dyDescent="0.2">
      <c r="A220" s="44" t="s">
        <v>78</v>
      </c>
      <c r="B220" s="45">
        <v>4300</v>
      </c>
      <c r="C220" s="44"/>
      <c r="D220" s="45">
        <f>--IF(D258=TRUE,IF(B8="Single or Married Filing Separately",(D221),IF(B8="Head of Household",(D222),IF(B8="Married Filing Jointly",(D223))))*1)</f>
        <v>0</v>
      </c>
    </row>
    <row r="221" spans="1:10" s="29" customFormat="1" ht="15.75" hidden="1" customHeight="1" x14ac:dyDescent="0.25">
      <c r="A221" s="46" t="s">
        <v>82</v>
      </c>
      <c r="B221" s="34">
        <v>8600</v>
      </c>
      <c r="C221" s="33">
        <v>26</v>
      </c>
      <c r="D221" s="34">
        <f>B221/C221</f>
        <v>330.76923076923077</v>
      </c>
    </row>
    <row r="222" spans="1:10" s="29" customFormat="1" ht="15.75" hidden="1" customHeight="1" x14ac:dyDescent="0.25">
      <c r="A222" s="46" t="s">
        <v>81</v>
      </c>
      <c r="B222" s="34">
        <v>8600</v>
      </c>
      <c r="C222" s="33">
        <v>26</v>
      </c>
      <c r="D222" s="34">
        <f>B222/C222</f>
        <v>330.76923076923077</v>
      </c>
      <c r="E222" s="35"/>
    </row>
    <row r="223" spans="1:10" s="29" customFormat="1" ht="15.75" hidden="1" customHeight="1" x14ac:dyDescent="0.25">
      <c r="A223" s="46" t="s">
        <v>80</v>
      </c>
      <c r="B223" s="34">
        <v>12900</v>
      </c>
      <c r="C223" s="33">
        <v>26</v>
      </c>
      <c r="D223" s="34">
        <f>B223/C223</f>
        <v>496.15384615384613</v>
      </c>
      <c r="E223" s="35"/>
    </row>
    <row r="224" spans="1:10" s="29" customFormat="1" ht="15.75" hidden="1" customHeight="1" x14ac:dyDescent="0.2"/>
    <row r="225" spans="1:7" s="29" customFormat="1" ht="15.75" hidden="1" customHeight="1" x14ac:dyDescent="0.25">
      <c r="B225" s="49" t="s">
        <v>99</v>
      </c>
      <c r="C225" s="50"/>
      <c r="D225" s="50"/>
      <c r="F225" s="31"/>
      <c r="G225" s="31"/>
    </row>
    <row r="226" spans="1:7" s="29" customFormat="1" ht="15.75" hidden="1" customHeight="1" x14ac:dyDescent="0.2">
      <c r="B226" s="51" t="s">
        <v>97</v>
      </c>
      <c r="C226" s="50"/>
      <c r="D226" s="52">
        <f>B5+B6</f>
        <v>0</v>
      </c>
      <c r="E226" s="31"/>
    </row>
    <row r="227" spans="1:7" s="29" customFormat="1" ht="15.75" hidden="1" customHeight="1" x14ac:dyDescent="0.2">
      <c r="B227" s="50" t="s">
        <v>94</v>
      </c>
      <c r="C227" s="50"/>
      <c r="D227" s="52">
        <f>B11/D233</f>
        <v>0</v>
      </c>
      <c r="E227" s="31"/>
    </row>
    <row r="228" spans="1:7" s="29" customFormat="1" ht="15.75" hidden="1" customHeight="1" x14ac:dyDescent="0.2">
      <c r="B228" s="50" t="s">
        <v>93</v>
      </c>
      <c r="C228" s="50"/>
      <c r="D228" s="52">
        <f>SUM(E18:E26)</f>
        <v>0</v>
      </c>
      <c r="E228" s="31"/>
    </row>
    <row r="229" spans="1:7" s="29" customFormat="1" ht="15.75" hidden="1" customHeight="1" x14ac:dyDescent="0.2">
      <c r="A229" s="48"/>
      <c r="B229" s="51" t="s">
        <v>92</v>
      </c>
      <c r="C229" s="50"/>
      <c r="D229" s="52">
        <f>IF(D258=TRUE,0,IF(B8=A221,D221,IF(B8=A222,D222,IF(B8=A223,D223,0))))</f>
        <v>330.76923076923077</v>
      </c>
      <c r="E229" s="31"/>
    </row>
    <row r="230" spans="1:7" s="29" customFormat="1" ht="15.75" hidden="1" customHeight="1" x14ac:dyDescent="0.2">
      <c r="B230" s="50" t="s">
        <v>95</v>
      </c>
      <c r="C230" s="50"/>
      <c r="D230" s="52">
        <f>B12/D233</f>
        <v>0</v>
      </c>
      <c r="E230" s="31"/>
    </row>
    <row r="231" spans="1:7" s="29" customFormat="1" ht="15.75" hidden="1" customHeight="1" x14ac:dyDescent="0.25">
      <c r="B231" s="53" t="s">
        <v>98</v>
      </c>
      <c r="C231" s="53"/>
      <c r="D231" s="54">
        <f>D226+D227-D228-D229-D230</f>
        <v>-330.76923076923077</v>
      </c>
    </row>
    <row r="232" spans="1:7" s="29" customFormat="1" ht="15.75" hidden="1" customHeight="1" x14ac:dyDescent="0.2">
      <c r="B232" s="50"/>
      <c r="C232" s="50"/>
      <c r="D232" s="52"/>
      <c r="E232" s="31"/>
    </row>
    <row r="233" spans="1:7" s="29" customFormat="1" ht="15.75" hidden="1" customHeight="1" x14ac:dyDescent="0.2">
      <c r="B233" s="50" t="s">
        <v>14</v>
      </c>
      <c r="C233" s="50"/>
      <c r="D233" s="55">
        <v>26</v>
      </c>
      <c r="E233" s="36"/>
    </row>
    <row r="234" spans="1:7" s="29" customFormat="1" ht="15.75" hidden="1" customHeight="1" x14ac:dyDescent="0.2">
      <c r="B234" s="50" t="s">
        <v>13</v>
      </c>
      <c r="C234" s="50"/>
      <c r="D234" s="52">
        <f>D226*D233</f>
        <v>0</v>
      </c>
      <c r="E234" s="31"/>
    </row>
    <row r="235" spans="1:7" s="29" customFormat="1" ht="15.75" hidden="1" customHeight="1" x14ac:dyDescent="0.2">
      <c r="B235" s="50" t="s">
        <v>15</v>
      </c>
      <c r="C235" s="50"/>
      <c r="D235" s="52">
        <f>D231*D233</f>
        <v>-8600</v>
      </c>
      <c r="E235" s="31"/>
    </row>
    <row r="236" spans="1:7" s="29" customFormat="1" ht="15.75" hidden="1" customHeight="1" x14ac:dyDescent="0.2">
      <c r="B236" s="50" t="s">
        <v>5</v>
      </c>
      <c r="C236" s="50"/>
      <c r="D236" s="52">
        <f>SUM(J161:J216)</f>
        <v>0</v>
      </c>
    </row>
    <row r="237" spans="1:7" s="29" customFormat="1" ht="15.75" hidden="1" customHeight="1" x14ac:dyDescent="0.2">
      <c r="B237" s="50" t="s">
        <v>6</v>
      </c>
      <c r="C237" s="50"/>
      <c r="D237" s="52">
        <f>SUM(I161:I216)</f>
        <v>0</v>
      </c>
    </row>
    <row r="238" spans="1:7" s="29" customFormat="1" ht="15.75" hidden="1" customHeight="1" x14ac:dyDescent="0.2">
      <c r="B238" s="50" t="s">
        <v>7</v>
      </c>
      <c r="C238" s="50"/>
      <c r="D238" s="52">
        <f>D236+D237</f>
        <v>0</v>
      </c>
    </row>
    <row r="239" spans="1:7" s="29" customFormat="1" ht="15.75" hidden="1" customHeight="1" x14ac:dyDescent="0.2">
      <c r="B239" s="50" t="s">
        <v>96</v>
      </c>
      <c r="C239" s="50"/>
      <c r="D239" s="52">
        <f>B10</f>
        <v>0</v>
      </c>
    </row>
    <row r="240" spans="1:7" s="29" customFormat="1" ht="15.75" hidden="1" customHeight="1" x14ac:dyDescent="0.2">
      <c r="B240" s="50" t="s">
        <v>100</v>
      </c>
      <c r="C240" s="50"/>
      <c r="D240" s="52">
        <f>D238-D239</f>
        <v>0</v>
      </c>
    </row>
    <row r="241" spans="1:5" s="29" customFormat="1" ht="15.75" hidden="1" customHeight="1" x14ac:dyDescent="0.2">
      <c r="B241" s="50" t="s">
        <v>101</v>
      </c>
      <c r="C241" s="50"/>
      <c r="D241" s="52">
        <f>D240/D233</f>
        <v>0</v>
      </c>
    </row>
    <row r="242" spans="1:5" s="29" customFormat="1" ht="15.75" hidden="1" customHeight="1" x14ac:dyDescent="0.2">
      <c r="B242" s="50"/>
      <c r="C242" s="50"/>
      <c r="D242" s="52"/>
    </row>
    <row r="243" spans="1:5" s="29" customFormat="1" ht="15.75" hidden="1" customHeight="1" x14ac:dyDescent="0.2">
      <c r="B243" s="50" t="s">
        <v>91</v>
      </c>
      <c r="C243" s="50"/>
      <c r="D243" s="52">
        <f>B13</f>
        <v>0</v>
      </c>
    </row>
    <row r="244" spans="1:5" s="29" customFormat="1" ht="15.75" hidden="1" customHeight="1" thickBot="1" x14ac:dyDescent="0.25">
      <c r="B244" s="50"/>
      <c r="C244" s="50"/>
      <c r="D244" s="50"/>
    </row>
    <row r="245" spans="1:5" s="29" customFormat="1" ht="15.75" hidden="1" customHeight="1" thickTop="1" thickBot="1" x14ac:dyDescent="0.3">
      <c r="A245" s="12" t="s">
        <v>8</v>
      </c>
      <c r="B245" s="53" t="s">
        <v>102</v>
      </c>
      <c r="C245" s="53"/>
      <c r="D245" s="54">
        <f>MAX(D241+D243,0)</f>
        <v>0</v>
      </c>
      <c r="E245" s="31"/>
    </row>
    <row r="246" spans="1:5" s="29" customFormat="1" ht="15.75" hidden="1" customHeight="1" thickTop="1" thickBot="1" x14ac:dyDescent="0.25">
      <c r="A246" s="12" t="s">
        <v>29</v>
      </c>
      <c r="D246" s="31"/>
      <c r="E246" s="31"/>
    </row>
    <row r="247" spans="1:5" s="29" customFormat="1" ht="15.75" hidden="1" customHeight="1" thickTop="1" thickBot="1" x14ac:dyDescent="0.25">
      <c r="B247" s="29" t="s">
        <v>38</v>
      </c>
      <c r="D247" s="37">
        <v>6.9999999999999999E-4</v>
      </c>
    </row>
    <row r="248" spans="1:5" s="29" customFormat="1" ht="15.75" hidden="1" customHeight="1" thickTop="1" thickBot="1" x14ac:dyDescent="0.25">
      <c r="A248" s="12" t="s">
        <v>82</v>
      </c>
      <c r="B248" s="29" t="s">
        <v>39</v>
      </c>
      <c r="D248" s="37">
        <v>6.2E-2</v>
      </c>
    </row>
    <row r="249" spans="1:5" s="29" customFormat="1" ht="15.75" hidden="1" customHeight="1" thickTop="1" thickBot="1" x14ac:dyDescent="0.25">
      <c r="A249" s="12" t="s">
        <v>80</v>
      </c>
      <c r="B249" s="29" t="s">
        <v>40</v>
      </c>
      <c r="D249" s="37">
        <v>1.4500000000000001E-2</v>
      </c>
    </row>
    <row r="250" spans="1:5" s="29" customFormat="1" ht="15.75" hidden="1" customHeight="1" thickTop="1" thickBot="1" x14ac:dyDescent="0.25">
      <c r="A250" s="12" t="s">
        <v>81</v>
      </c>
      <c r="B250" s="29" t="s">
        <v>65</v>
      </c>
      <c r="D250" s="37">
        <v>8.9999999999999993E-3</v>
      </c>
      <c r="E250" s="31"/>
    </row>
    <row r="251" spans="1:5" s="29" customFormat="1" ht="15.75" hidden="1" customHeight="1" thickTop="1" x14ac:dyDescent="0.2">
      <c r="D251" s="31"/>
    </row>
    <row r="252" spans="1:5" s="29" customFormat="1" ht="15.75" hidden="1" customHeight="1" x14ac:dyDescent="0.2">
      <c r="A252" s="38" t="s">
        <v>53</v>
      </c>
      <c r="B252" s="38">
        <v>26</v>
      </c>
      <c r="D252" s="39">
        <v>0.05</v>
      </c>
    </row>
    <row r="253" spans="1:5" s="29" customFormat="1" ht="15.75" hidden="1" customHeight="1" x14ac:dyDescent="0.2">
      <c r="A253" s="38" t="s">
        <v>50</v>
      </c>
      <c r="B253" s="38">
        <v>26</v>
      </c>
      <c r="D253" s="39">
        <v>6.25E-2</v>
      </c>
    </row>
    <row r="254" spans="1:5" s="29" customFormat="1" ht="15.75" hidden="1" customHeight="1" x14ac:dyDescent="0.2">
      <c r="A254" s="38" t="s">
        <v>51</v>
      </c>
      <c r="B254" s="38">
        <v>26</v>
      </c>
      <c r="D254" s="39">
        <v>7.4999999999999997E-2</v>
      </c>
    </row>
    <row r="255" spans="1:5" s="29" customFormat="1" ht="15.75" hidden="1" customHeight="1" x14ac:dyDescent="0.2">
      <c r="A255" s="38" t="s">
        <v>52</v>
      </c>
      <c r="B255" s="38">
        <v>26</v>
      </c>
      <c r="D255" s="39">
        <v>8.2500000000000004E-2</v>
      </c>
    </row>
    <row r="256" spans="1:5" s="29" customFormat="1" ht="15.75" hidden="1" customHeight="1" x14ac:dyDescent="0.2">
      <c r="A256" s="38" t="s">
        <v>49</v>
      </c>
      <c r="B256" s="38">
        <v>26</v>
      </c>
      <c r="D256" s="39">
        <v>9.2999999999999999E-2</v>
      </c>
    </row>
    <row r="257" spans="2:4" s="29" customFormat="1" ht="15.75" hidden="1" customHeight="1" x14ac:dyDescent="0.2"/>
    <row r="258" spans="2:4" s="29" customFormat="1" ht="15.75" hidden="1" customHeight="1" x14ac:dyDescent="0.2">
      <c r="B258" s="29" t="s">
        <v>79</v>
      </c>
      <c r="D258" s="40" t="b">
        <v>0</v>
      </c>
    </row>
    <row r="259" spans="2:4" s="29" customFormat="1" ht="15.75" hidden="1" customHeight="1" x14ac:dyDescent="0.2"/>
    <row r="260" spans="2:4" s="41" customFormat="1" ht="15.75" hidden="1" customHeight="1" x14ac:dyDescent="0.2"/>
    <row r="261" spans="2:4" s="29" customFormat="1" ht="15.75" customHeight="1" x14ac:dyDescent="0.2"/>
    <row r="262" spans="2:4" s="29" customFormat="1" ht="15.75" customHeight="1" x14ac:dyDescent="0.2"/>
    <row r="263" spans="2:4" s="29" customFormat="1" ht="15.75" customHeight="1" x14ac:dyDescent="0.2"/>
    <row r="264" spans="2:4" s="29" customFormat="1" ht="15.75" customHeight="1" x14ac:dyDescent="0.2"/>
    <row r="265" spans="2:4" s="29" customFormat="1" ht="15.75" customHeight="1" x14ac:dyDescent="0.2"/>
    <row r="266" spans="2:4" s="29" customFormat="1" ht="15.75" customHeight="1" x14ac:dyDescent="0.2"/>
    <row r="267" spans="2:4" s="29" customFormat="1" ht="15.75" customHeight="1" x14ac:dyDescent="0.2"/>
    <row r="268" spans="2:4" s="29" customFormat="1" ht="15.75" customHeight="1" x14ac:dyDescent="0.2"/>
    <row r="269" spans="2:4" s="29" customFormat="1" ht="15.75" customHeight="1" x14ac:dyDescent="0.2"/>
    <row r="270" spans="2:4" s="29" customFormat="1" ht="15.75" customHeight="1" x14ac:dyDescent="0.2"/>
    <row r="271" spans="2:4" s="29" customFormat="1" ht="15.75" customHeight="1" x14ac:dyDescent="0.2"/>
    <row r="272" spans="2:4" s="29" customFormat="1" ht="15.75" customHeight="1" x14ac:dyDescent="0.2"/>
    <row r="273" s="29" customFormat="1" ht="15.75" customHeight="1" x14ac:dyDescent="0.2"/>
    <row r="274" s="29" customFormat="1" ht="15.75" customHeight="1" x14ac:dyDescent="0.2"/>
    <row r="275" s="29" customFormat="1" ht="15.75" customHeight="1" x14ac:dyDescent="0.2"/>
    <row r="276" s="29" customFormat="1" ht="15.75" customHeight="1" x14ac:dyDescent="0.2"/>
    <row r="277" s="29" customFormat="1" ht="15.75" customHeight="1" x14ac:dyDescent="0.2"/>
    <row r="278" s="29" customFormat="1" ht="15.75" customHeight="1" x14ac:dyDescent="0.2"/>
    <row r="279" s="29" customFormat="1" ht="15.75" customHeight="1" x14ac:dyDescent="0.2"/>
    <row r="280" s="29" customFormat="1" ht="15.75" customHeight="1" x14ac:dyDescent="0.2"/>
    <row r="281" s="29" customFormat="1" ht="15.75" customHeight="1" x14ac:dyDescent="0.2"/>
    <row r="282" s="29" customFormat="1" ht="15.75" customHeight="1" x14ac:dyDescent="0.2"/>
    <row r="283" s="29" customFormat="1" ht="15.75" customHeight="1" x14ac:dyDescent="0.2"/>
    <row r="284" s="29" customFormat="1" ht="15.75" customHeight="1" x14ac:dyDescent="0.2"/>
    <row r="285" s="29" customFormat="1" ht="15.75" customHeight="1" x14ac:dyDescent="0.2"/>
    <row r="286" s="29" customFormat="1" ht="15.75" customHeight="1" x14ac:dyDescent="0.2"/>
    <row r="287" s="29" customFormat="1" ht="15.75" customHeight="1" x14ac:dyDescent="0.2"/>
    <row r="288" s="29" customFormat="1" ht="15.75" customHeight="1" x14ac:dyDescent="0.2"/>
    <row r="289" s="29" customFormat="1" ht="15.75" customHeight="1" x14ac:dyDescent="0.2"/>
    <row r="290" s="29" customFormat="1" ht="15.75" customHeight="1" x14ac:dyDescent="0.2"/>
    <row r="291" s="29" customFormat="1" ht="15.75" customHeight="1" x14ac:dyDescent="0.2"/>
    <row r="292" s="29" customFormat="1" ht="15.75" customHeight="1" x14ac:dyDescent="0.2"/>
    <row r="293" s="29" customFormat="1" ht="15.75" customHeight="1" x14ac:dyDescent="0.2"/>
    <row r="294" s="29" customFormat="1" ht="15.75" customHeight="1" x14ac:dyDescent="0.2"/>
    <row r="295" s="29" customFormat="1" ht="15.75" customHeight="1" x14ac:dyDescent="0.2"/>
    <row r="296" s="29" customFormat="1" ht="15.75" customHeight="1" x14ac:dyDescent="0.2"/>
    <row r="297" s="29" customFormat="1" ht="15.75" customHeight="1" x14ac:dyDescent="0.2"/>
    <row r="298" s="29" customFormat="1" ht="15.75" customHeight="1" x14ac:dyDescent="0.2"/>
    <row r="299" s="29" customFormat="1" ht="15.75" customHeight="1" x14ac:dyDescent="0.2"/>
    <row r="300" s="29" customFormat="1" ht="15.75" customHeight="1" x14ac:dyDescent="0.2"/>
    <row r="301" s="29" customFormat="1" ht="15.75" customHeight="1" x14ac:dyDescent="0.2"/>
    <row r="302" s="29" customFormat="1" ht="15.75" customHeight="1" x14ac:dyDescent="0.2"/>
    <row r="303" s="29" customFormat="1" ht="15.75" customHeight="1" x14ac:dyDescent="0.2"/>
    <row r="304" s="29" customFormat="1" ht="15.75" customHeight="1" x14ac:dyDescent="0.2"/>
    <row r="305" s="29" customFormat="1" ht="15.75" customHeight="1" x14ac:dyDescent="0.2"/>
    <row r="306" s="29" customFormat="1" ht="15.75" customHeight="1" x14ac:dyDescent="0.2"/>
    <row r="307" s="29" customFormat="1" ht="15.75" customHeight="1" x14ac:dyDescent="0.2"/>
    <row r="308" s="29" customFormat="1" ht="15.75" customHeight="1" x14ac:dyDescent="0.2"/>
    <row r="309" s="29" customFormat="1" ht="15.75" customHeight="1" x14ac:dyDescent="0.2"/>
    <row r="310" s="29" customFormat="1" ht="15.75" customHeight="1" x14ac:dyDescent="0.2"/>
    <row r="311" s="29" customFormat="1" ht="15.75" customHeight="1" x14ac:dyDescent="0.2"/>
    <row r="312" s="29" customFormat="1" ht="15.75" customHeight="1" x14ac:dyDescent="0.2"/>
    <row r="313" s="29" customFormat="1" ht="15.75" customHeight="1" x14ac:dyDescent="0.2"/>
    <row r="314" s="29" customFormat="1" ht="15.75" customHeight="1" x14ac:dyDescent="0.2"/>
    <row r="315" s="29" customFormat="1" ht="15.75" customHeight="1" x14ac:dyDescent="0.2"/>
    <row r="316" s="29" customFormat="1" ht="15.75" customHeight="1" x14ac:dyDescent="0.2"/>
    <row r="317" s="29" customFormat="1" ht="15.75" customHeight="1" x14ac:dyDescent="0.2"/>
    <row r="318" s="29" customFormat="1" ht="15.75" customHeight="1" x14ac:dyDescent="0.2"/>
    <row r="319" s="29" customFormat="1" ht="15.75" customHeight="1" x14ac:dyDescent="0.2"/>
    <row r="320" s="29" customFormat="1" ht="15.75" customHeight="1" x14ac:dyDescent="0.2"/>
    <row r="321" s="29" customFormat="1" ht="15.75" customHeight="1" x14ac:dyDescent="0.2"/>
    <row r="322" s="29" customFormat="1" ht="15.75" customHeight="1" x14ac:dyDescent="0.2"/>
    <row r="323" s="29" customFormat="1" ht="15.75" customHeight="1" x14ac:dyDescent="0.2"/>
    <row r="324" s="29" customFormat="1" ht="15.75" customHeight="1" x14ac:dyDescent="0.2"/>
    <row r="325" s="29" customFormat="1" ht="15.75" customHeight="1" x14ac:dyDescent="0.2"/>
    <row r="326" s="29" customFormat="1" ht="15.75" customHeight="1" x14ac:dyDescent="0.2"/>
    <row r="327" s="29" customFormat="1" ht="15.75" customHeight="1" x14ac:dyDescent="0.2"/>
    <row r="328" s="29" customFormat="1" ht="15.75" customHeight="1" x14ac:dyDescent="0.2"/>
    <row r="329" s="29" customFormat="1" ht="15.75" customHeight="1" x14ac:dyDescent="0.2"/>
    <row r="330" s="29" customFormat="1" ht="15.75" customHeight="1" x14ac:dyDescent="0.2"/>
    <row r="331" s="29" customFormat="1" ht="15.75" customHeight="1" x14ac:dyDescent="0.2"/>
    <row r="332" s="29" customFormat="1" ht="15.75" customHeight="1" x14ac:dyDescent="0.2"/>
    <row r="333" s="29" customFormat="1" ht="15.75" customHeight="1" x14ac:dyDescent="0.2"/>
    <row r="334" s="29" customFormat="1" ht="15.75" customHeight="1" x14ac:dyDescent="0.2"/>
    <row r="335" s="29" customFormat="1" ht="15.75" customHeight="1" x14ac:dyDescent="0.2"/>
    <row r="336" s="29" customFormat="1" ht="15.75" customHeight="1" x14ac:dyDescent="0.2"/>
    <row r="337" s="29" customFormat="1" ht="15.75" customHeight="1" x14ac:dyDescent="0.2"/>
    <row r="338" s="29" customFormat="1" ht="15.75" customHeight="1" x14ac:dyDescent="0.2"/>
    <row r="339" s="29" customFormat="1" ht="15.75" customHeight="1" x14ac:dyDescent="0.2"/>
    <row r="340" s="29" customFormat="1" ht="15.75" customHeight="1" x14ac:dyDescent="0.2"/>
    <row r="341" s="29" customFormat="1" ht="15.75" customHeight="1" x14ac:dyDescent="0.2"/>
    <row r="342" s="29" customFormat="1" ht="15.75" customHeight="1" x14ac:dyDescent="0.2"/>
    <row r="343" s="29" customFormat="1" ht="15.75" customHeight="1" x14ac:dyDescent="0.2"/>
    <row r="344" s="29" customFormat="1" ht="15.75" customHeight="1" x14ac:dyDescent="0.2"/>
    <row r="345" s="29" customFormat="1" ht="15.75" customHeight="1" x14ac:dyDescent="0.2"/>
    <row r="346" s="29" customFormat="1" ht="15.75" customHeight="1" x14ac:dyDescent="0.2"/>
    <row r="347" s="29" customFormat="1" ht="15.75" customHeight="1" x14ac:dyDescent="0.2"/>
    <row r="348" s="29" customFormat="1" ht="15.75" customHeight="1" x14ac:dyDescent="0.2"/>
    <row r="349" s="29" customFormat="1" ht="15.75" customHeight="1" x14ac:dyDescent="0.2"/>
    <row r="350" s="29" customFormat="1" ht="15.75" customHeight="1" x14ac:dyDescent="0.2"/>
    <row r="351" s="29" customFormat="1" ht="15.75" customHeight="1" x14ac:dyDescent="0.2"/>
    <row r="352" s="29" customFormat="1" ht="15.75" customHeight="1" x14ac:dyDescent="0.2"/>
    <row r="353" s="29" customFormat="1" ht="15.75" customHeight="1" x14ac:dyDescent="0.2"/>
    <row r="354" s="29" customFormat="1" ht="15.75" customHeight="1" x14ac:dyDescent="0.2"/>
    <row r="355" s="29" customFormat="1" ht="15.75" customHeight="1" x14ac:dyDescent="0.2"/>
    <row r="356" s="29" customFormat="1" ht="15.75" customHeight="1" x14ac:dyDescent="0.2"/>
    <row r="357" s="29" customFormat="1" ht="15.75" customHeight="1" x14ac:dyDescent="0.2"/>
    <row r="358" s="29" customFormat="1" ht="15.75" customHeight="1" x14ac:dyDescent="0.2"/>
    <row r="359" s="29" customFormat="1" ht="15.75" customHeight="1" x14ac:dyDescent="0.2"/>
    <row r="360" s="29" customFormat="1" ht="15.75" customHeight="1" x14ac:dyDescent="0.2"/>
    <row r="361" s="29" customFormat="1" ht="15.75" customHeight="1" x14ac:dyDescent="0.2"/>
    <row r="362" s="29" customFormat="1" ht="15.75" customHeight="1" x14ac:dyDescent="0.2"/>
    <row r="363" s="29" customFormat="1" ht="15.75" customHeight="1" x14ac:dyDescent="0.2"/>
    <row r="364" s="29" customFormat="1" ht="15.75" customHeight="1" x14ac:dyDescent="0.2"/>
    <row r="365" s="29" customFormat="1" ht="15.75" customHeight="1" x14ac:dyDescent="0.2"/>
    <row r="366" s="29" customFormat="1" ht="15.75" customHeight="1" x14ac:dyDescent="0.2"/>
    <row r="367" s="29" customFormat="1" ht="15.75" customHeight="1" x14ac:dyDescent="0.2"/>
    <row r="368" s="29" customFormat="1" ht="15.75" customHeight="1" x14ac:dyDescent="0.2"/>
    <row r="369" s="29" customFormat="1" ht="15.75" customHeight="1" x14ac:dyDescent="0.2"/>
    <row r="370" s="29" customFormat="1" ht="15.75" customHeight="1" x14ac:dyDescent="0.2"/>
    <row r="371" s="29" customFormat="1" ht="15.75" customHeight="1" x14ac:dyDescent="0.2"/>
    <row r="372" s="29" customFormat="1" ht="15.75" customHeight="1" x14ac:dyDescent="0.2"/>
    <row r="373" s="29" customFormat="1" ht="15.75" customHeight="1" x14ac:dyDescent="0.2"/>
    <row r="374" s="29" customFormat="1" ht="15.75" customHeight="1" x14ac:dyDescent="0.2"/>
    <row r="375" s="29" customFormat="1" ht="15.75" customHeight="1" x14ac:dyDescent="0.2"/>
    <row r="376" s="29" customFormat="1" ht="15.75" customHeight="1" x14ac:dyDescent="0.2"/>
    <row r="377" s="29" customFormat="1" ht="15.75" customHeight="1" x14ac:dyDescent="0.2"/>
    <row r="378" s="29" customFormat="1" ht="15.75" customHeight="1" x14ac:dyDescent="0.2"/>
    <row r="379" s="29" customFormat="1" ht="15.75" customHeight="1" x14ac:dyDescent="0.2"/>
    <row r="380" s="29" customFormat="1" ht="15.75" customHeight="1" x14ac:dyDescent="0.2"/>
    <row r="381" s="29" customFormat="1" ht="15.75" customHeight="1" x14ac:dyDescent="0.2"/>
    <row r="382" s="29" customFormat="1" ht="15.75" customHeight="1" x14ac:dyDescent="0.2"/>
    <row r="383" s="29" customFormat="1" ht="15.75" customHeight="1" x14ac:dyDescent="0.2"/>
    <row r="384" s="29" customFormat="1" ht="15.75" customHeight="1" x14ac:dyDescent="0.2"/>
    <row r="385" s="29" customFormat="1" ht="15.75" customHeight="1" x14ac:dyDescent="0.2"/>
    <row r="386" s="29" customFormat="1" ht="15.75" customHeight="1" x14ac:dyDescent="0.2"/>
    <row r="387" s="29" customFormat="1" ht="15.75" customHeight="1" x14ac:dyDescent="0.2"/>
    <row r="388" s="29" customFormat="1" ht="15.75" customHeight="1" x14ac:dyDescent="0.2"/>
    <row r="389" s="29" customFormat="1" ht="15.75" customHeight="1" x14ac:dyDescent="0.2"/>
    <row r="390" s="29" customFormat="1" ht="15.75" customHeight="1" x14ac:dyDescent="0.2"/>
    <row r="391" s="29" customFormat="1" ht="15.75" customHeight="1" x14ac:dyDescent="0.2"/>
    <row r="392" s="29" customFormat="1" ht="15.75" customHeight="1" x14ac:dyDescent="0.2"/>
    <row r="393" s="29" customFormat="1" ht="15.75" customHeight="1" x14ac:dyDescent="0.2"/>
    <row r="394" s="29" customFormat="1" ht="15.75" customHeight="1" x14ac:dyDescent="0.2"/>
    <row r="395" s="29" customFormat="1" ht="15.75" customHeight="1" x14ac:dyDescent="0.2"/>
    <row r="396" s="29" customFormat="1" ht="15.75" customHeight="1" x14ac:dyDescent="0.2"/>
    <row r="397" s="29" customFormat="1" ht="15.75" customHeight="1" x14ac:dyDescent="0.2"/>
    <row r="398" s="29" customFormat="1" ht="15.75" customHeight="1" x14ac:dyDescent="0.2"/>
    <row r="399" s="29" customFormat="1" ht="15.75" customHeight="1" x14ac:dyDescent="0.2"/>
    <row r="400" s="29" customFormat="1" ht="15.75" customHeight="1" x14ac:dyDescent="0.2"/>
    <row r="401" s="29" customFormat="1" ht="15.75" customHeight="1" x14ac:dyDescent="0.2"/>
    <row r="402" s="29" customFormat="1" ht="15.75" customHeight="1" x14ac:dyDescent="0.2"/>
    <row r="403" s="29" customFormat="1" ht="15.75" customHeight="1" x14ac:dyDescent="0.2"/>
    <row r="404" s="29" customFormat="1" ht="15.75" customHeight="1" x14ac:dyDescent="0.2"/>
    <row r="405" s="29" customFormat="1" ht="15.75" customHeight="1" x14ac:dyDescent="0.2"/>
    <row r="406" s="29" customFormat="1" ht="15.75" customHeight="1" x14ac:dyDescent="0.2"/>
    <row r="407" s="29" customFormat="1" ht="15.75" customHeight="1" x14ac:dyDescent="0.2"/>
    <row r="408" s="29" customFormat="1" ht="15.75" customHeight="1" x14ac:dyDescent="0.2"/>
    <row r="409" s="29" customFormat="1" ht="15.75" customHeight="1" x14ac:dyDescent="0.2"/>
    <row r="410" s="29" customFormat="1" ht="15.75" customHeight="1" x14ac:dyDescent="0.2"/>
    <row r="411" s="29" customFormat="1" ht="15.75" customHeight="1" x14ac:dyDescent="0.2"/>
    <row r="412" s="29" customFormat="1" ht="15.75" customHeight="1" x14ac:dyDescent="0.2"/>
    <row r="413" s="29" customFormat="1" ht="15.75" customHeight="1" x14ac:dyDescent="0.2"/>
    <row r="414" s="29" customFormat="1" ht="15.75" customHeight="1" x14ac:dyDescent="0.2"/>
    <row r="415" s="29" customFormat="1" ht="15.75" customHeight="1" x14ac:dyDescent="0.2"/>
    <row r="416" s="29" customFormat="1" ht="15.75" customHeight="1" x14ac:dyDescent="0.2"/>
    <row r="417" s="29" customFormat="1" ht="15.75" customHeight="1" x14ac:dyDescent="0.2"/>
    <row r="418" s="29" customFormat="1" ht="15.75" customHeight="1" x14ac:dyDescent="0.2"/>
    <row r="419" s="29" customFormat="1" ht="15.75" customHeight="1" x14ac:dyDescent="0.2"/>
    <row r="420" s="29" customFormat="1" ht="15.75" customHeight="1" x14ac:dyDescent="0.2"/>
    <row r="421" s="29" customFormat="1" ht="15.75" customHeight="1" x14ac:dyDescent="0.2"/>
    <row r="422" s="29" customFormat="1" ht="15.75" customHeight="1" x14ac:dyDescent="0.2"/>
    <row r="423" s="29" customFormat="1" ht="15.75" customHeight="1" x14ac:dyDescent="0.2"/>
    <row r="424" s="29" customFormat="1" ht="15.75" customHeight="1" x14ac:dyDescent="0.2"/>
    <row r="425" s="29" customFormat="1" ht="15.75" customHeight="1" x14ac:dyDescent="0.2"/>
    <row r="426" s="29" customFormat="1" ht="15.75" customHeight="1" x14ac:dyDescent="0.2"/>
    <row r="427" s="29" customFormat="1" ht="15.75" customHeight="1" x14ac:dyDescent="0.2"/>
    <row r="428" s="29" customFormat="1" ht="15.75" customHeight="1" x14ac:dyDescent="0.2"/>
    <row r="429" s="29" customFormat="1" ht="15.75" customHeight="1" x14ac:dyDescent="0.2"/>
    <row r="430" s="29" customFormat="1" ht="15.75" customHeight="1" x14ac:dyDescent="0.2"/>
    <row r="431" s="29" customFormat="1" ht="15.75" customHeight="1" x14ac:dyDescent="0.2"/>
    <row r="432" s="29" customFormat="1" ht="15.75" customHeight="1" x14ac:dyDescent="0.2"/>
    <row r="433" s="29" customFormat="1" ht="15.75" customHeight="1" x14ac:dyDescent="0.2"/>
    <row r="434" s="29" customFormat="1" ht="15.75" customHeight="1" x14ac:dyDescent="0.2"/>
    <row r="435" s="29" customFormat="1" ht="15.75" customHeight="1" x14ac:dyDescent="0.2"/>
    <row r="436" s="29" customFormat="1" ht="15.75" customHeight="1" x14ac:dyDescent="0.2"/>
    <row r="437" s="29" customFormat="1" ht="15.75" customHeight="1" x14ac:dyDescent="0.2"/>
    <row r="438" s="29" customFormat="1" ht="15.75" customHeight="1" x14ac:dyDescent="0.2"/>
    <row r="439" s="29" customFormat="1" ht="15.75" customHeight="1" x14ac:dyDescent="0.2"/>
    <row r="440" s="29" customFormat="1" ht="15.75" customHeight="1" x14ac:dyDescent="0.2"/>
    <row r="441" s="29" customFormat="1" ht="15.75" customHeight="1" x14ac:dyDescent="0.2"/>
    <row r="442" s="29" customFormat="1" ht="15.75" customHeight="1" x14ac:dyDescent="0.2"/>
    <row r="443" s="29" customFormat="1" ht="15.75" customHeight="1" x14ac:dyDescent="0.2"/>
    <row r="444" s="29" customFormat="1" ht="15.75" customHeight="1" x14ac:dyDescent="0.2"/>
    <row r="445" s="29" customFormat="1" ht="15.75" customHeight="1" x14ac:dyDescent="0.2"/>
    <row r="446" s="29" customFormat="1" ht="15.75" customHeight="1" x14ac:dyDescent="0.2"/>
    <row r="447" s="29" customFormat="1" ht="15.75" customHeight="1" x14ac:dyDescent="0.2"/>
    <row r="448" s="29" customFormat="1" ht="15.75" customHeight="1" x14ac:dyDescent="0.2"/>
    <row r="449" s="29" customFormat="1" ht="15.75" customHeight="1" x14ac:dyDescent="0.2"/>
    <row r="450" s="29" customFormat="1" ht="15.75" customHeight="1" x14ac:dyDescent="0.2"/>
    <row r="451" s="29" customFormat="1" ht="15.75" customHeight="1" x14ac:dyDescent="0.2"/>
    <row r="452" s="29" customFormat="1" ht="15.75" customHeight="1" x14ac:dyDescent="0.2"/>
    <row r="453" s="29" customFormat="1" ht="15.75" customHeight="1" x14ac:dyDescent="0.2"/>
    <row r="454" s="29" customFormat="1" ht="15.75" customHeight="1" x14ac:dyDescent="0.2"/>
    <row r="455" s="29" customFormat="1" ht="15.75" customHeight="1" x14ac:dyDescent="0.2"/>
    <row r="456" s="29" customFormat="1" ht="15.75" customHeight="1" x14ac:dyDescent="0.2"/>
    <row r="457" s="29" customFormat="1" ht="15.75" customHeight="1" x14ac:dyDescent="0.2"/>
    <row r="458" s="29" customFormat="1" ht="15.75" customHeight="1" x14ac:dyDescent="0.2"/>
    <row r="459" s="29" customFormat="1" ht="15.75" customHeight="1" x14ac:dyDescent="0.2"/>
    <row r="460" s="29" customFormat="1" ht="15.75" customHeight="1" x14ac:dyDescent="0.2"/>
    <row r="461" s="29" customFormat="1" ht="15.75" customHeight="1" x14ac:dyDescent="0.2"/>
    <row r="462" s="29" customFormat="1" ht="15.75" customHeight="1" x14ac:dyDescent="0.2"/>
    <row r="463" s="29" customFormat="1" ht="15.75" customHeight="1" x14ac:dyDescent="0.2"/>
    <row r="464" s="29" customFormat="1" ht="15.75" customHeight="1" x14ac:dyDescent="0.2"/>
    <row r="465" s="29" customFormat="1" ht="15.75" customHeight="1" x14ac:dyDescent="0.2"/>
    <row r="466" s="29" customFormat="1" ht="15.75" customHeight="1" x14ac:dyDescent="0.2"/>
    <row r="467" s="29" customFormat="1" ht="15.75" customHeight="1" x14ac:dyDescent="0.2"/>
    <row r="468" s="29" customFormat="1" ht="15.75" customHeight="1" x14ac:dyDescent="0.2"/>
    <row r="469" s="29" customFormat="1" ht="15.75" customHeight="1" x14ac:dyDescent="0.2"/>
    <row r="470" s="29" customFormat="1" ht="15.75" customHeight="1" x14ac:dyDescent="0.2"/>
    <row r="471" s="29" customFormat="1" ht="15.75" customHeight="1" x14ac:dyDescent="0.2"/>
    <row r="472" s="29" customFormat="1" ht="15.75" customHeight="1" x14ac:dyDescent="0.2"/>
    <row r="473" s="29" customFormat="1" ht="15.75" customHeight="1" x14ac:dyDescent="0.2"/>
    <row r="474" s="29" customFormat="1" ht="15.75" customHeight="1" x14ac:dyDescent="0.2"/>
    <row r="475" s="29" customFormat="1" ht="15.75" customHeight="1" x14ac:dyDescent="0.2"/>
    <row r="476" s="29" customFormat="1" ht="15.75" customHeight="1" x14ac:dyDescent="0.2"/>
    <row r="477" s="29" customFormat="1" ht="15.75" customHeight="1" x14ac:dyDescent="0.2"/>
    <row r="478" s="29" customFormat="1" ht="15.75" customHeight="1" x14ac:dyDescent="0.2"/>
    <row r="479" s="29" customFormat="1" ht="15.75" customHeight="1" x14ac:dyDescent="0.2"/>
    <row r="480" s="29" customFormat="1" ht="15.75" customHeight="1" x14ac:dyDescent="0.2"/>
    <row r="481" s="29" customFormat="1" ht="15.75" customHeight="1" x14ac:dyDescent="0.2"/>
    <row r="482" s="29" customFormat="1" ht="15.75" customHeight="1" x14ac:dyDescent="0.2"/>
    <row r="483" s="29" customFormat="1" ht="15.75" customHeight="1" x14ac:dyDescent="0.2"/>
    <row r="484" s="29" customFormat="1" ht="15.75" customHeight="1" x14ac:dyDescent="0.2"/>
    <row r="485" s="29" customFormat="1" ht="15.75" customHeight="1" x14ac:dyDescent="0.2"/>
    <row r="486" s="29" customFormat="1" ht="15.75" customHeight="1" x14ac:dyDescent="0.2"/>
    <row r="487" s="29" customFormat="1" ht="15.75" customHeight="1" x14ac:dyDescent="0.2"/>
    <row r="488" s="29" customFormat="1" ht="15.75" customHeight="1" x14ac:dyDescent="0.2"/>
    <row r="489" s="29" customFormat="1" ht="15.75" customHeight="1" x14ac:dyDescent="0.2"/>
    <row r="490" s="29" customFormat="1" ht="15.75" customHeight="1" x14ac:dyDescent="0.2"/>
    <row r="491" s="29" customFormat="1" ht="15.75" customHeight="1" x14ac:dyDescent="0.2"/>
    <row r="492" s="29" customFormat="1" ht="15.75" customHeight="1" x14ac:dyDescent="0.2"/>
    <row r="493" s="29" customFormat="1" ht="15.75" customHeight="1" x14ac:dyDescent="0.2"/>
    <row r="494" s="29" customFormat="1" ht="15.75" customHeight="1" x14ac:dyDescent="0.2"/>
    <row r="495" s="29" customFormat="1" ht="15.75" customHeight="1" x14ac:dyDescent="0.2"/>
    <row r="496" s="29" customFormat="1" ht="15.75" customHeight="1" x14ac:dyDescent="0.2"/>
    <row r="497" s="29" customFormat="1" ht="15.75" customHeight="1" x14ac:dyDescent="0.2"/>
    <row r="498" s="29" customFormat="1" ht="15.75" customHeight="1" x14ac:dyDescent="0.2"/>
    <row r="499" s="29" customFormat="1" ht="15.75" customHeight="1" x14ac:dyDescent="0.2"/>
    <row r="500" s="29" customFormat="1" ht="15.75" customHeight="1" x14ac:dyDescent="0.2"/>
    <row r="501" s="29" customFormat="1" ht="15.75" customHeight="1" x14ac:dyDescent="0.2"/>
    <row r="502" s="29" customFormat="1" ht="15.75" customHeight="1" x14ac:dyDescent="0.2"/>
    <row r="503" s="29" customFormat="1" ht="15.75" customHeight="1" x14ac:dyDescent="0.2"/>
    <row r="504" s="29" customFormat="1" ht="15.75" customHeight="1" x14ac:dyDescent="0.2"/>
    <row r="505" s="29" customFormat="1" ht="15.75" customHeight="1" x14ac:dyDescent="0.2"/>
    <row r="506" s="29" customFormat="1" ht="15.75" customHeight="1" x14ac:dyDescent="0.2"/>
    <row r="507" s="29" customFormat="1" ht="15.75" customHeight="1" x14ac:dyDescent="0.2"/>
    <row r="508" s="29" customFormat="1" ht="15.75" customHeight="1" x14ac:dyDescent="0.2"/>
    <row r="509" s="29" customFormat="1" ht="15.75" customHeight="1" x14ac:dyDescent="0.2"/>
    <row r="510" s="29" customFormat="1" ht="15.75" customHeight="1" x14ac:dyDescent="0.2"/>
    <row r="511" s="29" customFormat="1" ht="15.75" customHeight="1" x14ac:dyDescent="0.2"/>
    <row r="512" s="29" customFormat="1" ht="15.75" customHeight="1" x14ac:dyDescent="0.2"/>
    <row r="513" s="29" customFormat="1" ht="15.75" customHeight="1" x14ac:dyDescent="0.2"/>
    <row r="514" s="29" customFormat="1" ht="15.75" customHeight="1" x14ac:dyDescent="0.2"/>
    <row r="515" s="29" customFormat="1" ht="15.75" customHeight="1" x14ac:dyDescent="0.2"/>
    <row r="516" s="29" customFormat="1" ht="15.75" customHeight="1" x14ac:dyDescent="0.2"/>
    <row r="517" s="29" customFormat="1" ht="15.75" customHeight="1" x14ac:dyDescent="0.2"/>
    <row r="518" s="29" customFormat="1" ht="15.75" customHeight="1" x14ac:dyDescent="0.2"/>
    <row r="519" s="29" customFormat="1" ht="15.75" customHeight="1" x14ac:dyDescent="0.2"/>
    <row r="520" s="29" customFormat="1" ht="15.75" customHeight="1" x14ac:dyDescent="0.2"/>
    <row r="521" s="29" customFormat="1" ht="15.75" customHeight="1" x14ac:dyDescent="0.2"/>
    <row r="522" s="29" customFormat="1" ht="15.75" customHeight="1" x14ac:dyDescent="0.2"/>
    <row r="523" s="29" customFormat="1" ht="15.75" customHeight="1" x14ac:dyDescent="0.2"/>
    <row r="524" s="29" customFormat="1" ht="15.75" customHeight="1" x14ac:dyDescent="0.2"/>
    <row r="525" s="29" customFormat="1" ht="15.75" customHeight="1" x14ac:dyDescent="0.2"/>
    <row r="526" s="29" customFormat="1" ht="15.75" customHeight="1" x14ac:dyDescent="0.2"/>
    <row r="527" s="29" customFormat="1" ht="15.75" customHeight="1" x14ac:dyDescent="0.2"/>
    <row r="528" s="29" customFormat="1" ht="15.75" customHeight="1" x14ac:dyDescent="0.2"/>
    <row r="529" s="29" customFormat="1" ht="15.75" customHeight="1" x14ac:dyDescent="0.2"/>
    <row r="530" s="29" customFormat="1" ht="15.75" customHeight="1" x14ac:dyDescent="0.2"/>
    <row r="531" s="29" customFormat="1" ht="15.75" customHeight="1" x14ac:dyDescent="0.2"/>
    <row r="532" s="29" customFormat="1" ht="15.75" customHeight="1" x14ac:dyDescent="0.2"/>
    <row r="533" s="29" customFormat="1" ht="15.75" customHeight="1" x14ac:dyDescent="0.2"/>
    <row r="534" s="29" customFormat="1" ht="15.75" customHeight="1" x14ac:dyDescent="0.2"/>
    <row r="535" s="29" customFormat="1" ht="15.75" customHeight="1" x14ac:dyDescent="0.2"/>
    <row r="536" s="29" customFormat="1" ht="15.75" customHeight="1" x14ac:dyDescent="0.2"/>
    <row r="537" s="29" customFormat="1" ht="15.75" customHeight="1" x14ac:dyDescent="0.2"/>
    <row r="538" s="29" customFormat="1" ht="15.75" customHeight="1" x14ac:dyDescent="0.2"/>
    <row r="539" s="29" customFormat="1" ht="15.75" customHeight="1" x14ac:dyDescent="0.2"/>
    <row r="540" s="29" customFormat="1" ht="15.75" customHeight="1" x14ac:dyDescent="0.2"/>
    <row r="541" s="29" customFormat="1" ht="15.75" customHeight="1" x14ac:dyDescent="0.2"/>
    <row r="542" s="29" customFormat="1" ht="15.75" customHeight="1" x14ac:dyDescent="0.2"/>
    <row r="543" s="29" customFormat="1" ht="15.75" customHeight="1" x14ac:dyDescent="0.2"/>
    <row r="544" s="29" customFormat="1" ht="15.75" customHeight="1" x14ac:dyDescent="0.2"/>
    <row r="545" s="29" customFormat="1" ht="15.75" customHeight="1" x14ac:dyDescent="0.2"/>
    <row r="546" s="29" customFormat="1" ht="15.75" customHeight="1" x14ac:dyDescent="0.2"/>
    <row r="547" s="29" customFormat="1" ht="15.75" customHeight="1" x14ac:dyDescent="0.2"/>
    <row r="548" s="29" customFormat="1" ht="15.75" customHeight="1" x14ac:dyDescent="0.2"/>
    <row r="549" s="29" customFormat="1" ht="15.75" customHeight="1" x14ac:dyDescent="0.2"/>
    <row r="550" s="29" customFormat="1" ht="15.75" customHeight="1" x14ac:dyDescent="0.2"/>
    <row r="551" s="29" customFormat="1" ht="15.75" customHeight="1" x14ac:dyDescent="0.2"/>
    <row r="552" s="29" customFormat="1" ht="15.75" customHeight="1" x14ac:dyDescent="0.2"/>
    <row r="553" s="29" customFormat="1" ht="15.75" customHeight="1" x14ac:dyDescent="0.2"/>
    <row r="554" s="29" customFormat="1" ht="15.75" customHeight="1" x14ac:dyDescent="0.2"/>
    <row r="555" s="29" customFormat="1" ht="15.75" customHeight="1" x14ac:dyDescent="0.2"/>
    <row r="556" s="29" customFormat="1" ht="15.75" customHeight="1" x14ac:dyDescent="0.2"/>
    <row r="557" s="29" customFormat="1" ht="15.75" customHeight="1" x14ac:dyDescent="0.2"/>
    <row r="558" s="29" customFormat="1" ht="15.75" customHeight="1" x14ac:dyDescent="0.2"/>
    <row r="559" s="29" customFormat="1" ht="15.75" customHeight="1" x14ac:dyDescent="0.2"/>
    <row r="560" s="29" customFormat="1" ht="15.75" customHeight="1" x14ac:dyDescent="0.2"/>
    <row r="561" s="29" customFormat="1" ht="15.75" customHeight="1" x14ac:dyDescent="0.2"/>
    <row r="562" s="29" customFormat="1" ht="15.75" customHeight="1" x14ac:dyDescent="0.2"/>
    <row r="563" s="29" customFormat="1" ht="15.75" customHeight="1" x14ac:dyDescent="0.2"/>
    <row r="564" s="29" customFormat="1" ht="15.75" customHeight="1" x14ac:dyDescent="0.2"/>
    <row r="565" s="29" customFormat="1" ht="15.75" customHeight="1" x14ac:dyDescent="0.2"/>
    <row r="566" s="29" customFormat="1" ht="15.75" customHeight="1" x14ac:dyDescent="0.2"/>
    <row r="567" s="29" customFormat="1" ht="15.75" customHeight="1" x14ac:dyDescent="0.2"/>
    <row r="568" s="29" customFormat="1" ht="15.75" customHeight="1" x14ac:dyDescent="0.2"/>
    <row r="569" s="29" customFormat="1" ht="15.75" customHeight="1" x14ac:dyDescent="0.2"/>
    <row r="570" s="29" customFormat="1" ht="15.75" customHeight="1" x14ac:dyDescent="0.2"/>
    <row r="571" s="29" customFormat="1" ht="15.75" customHeight="1" x14ac:dyDescent="0.2"/>
    <row r="572" s="29" customFormat="1" ht="15.75" customHeight="1" x14ac:dyDescent="0.2"/>
    <row r="573" s="29" customFormat="1" ht="15.75" customHeight="1" x14ac:dyDescent="0.2"/>
    <row r="574" s="29" customFormat="1" ht="15.75" customHeight="1" x14ac:dyDescent="0.2"/>
    <row r="575" s="29" customFormat="1" ht="15.75" customHeight="1" x14ac:dyDescent="0.2"/>
    <row r="576" s="29" customFormat="1" ht="15.75" customHeight="1" x14ac:dyDescent="0.2"/>
    <row r="577" s="29" customFormat="1" ht="15.75" customHeight="1" x14ac:dyDescent="0.2"/>
    <row r="578" s="29" customFormat="1" ht="15.75" customHeight="1" x14ac:dyDescent="0.2"/>
    <row r="579" s="29" customFormat="1" ht="15.75" customHeight="1" x14ac:dyDescent="0.2"/>
    <row r="580" s="29" customFormat="1" ht="15.75" customHeight="1" x14ac:dyDescent="0.2"/>
    <row r="581" s="29" customFormat="1" ht="15.75" customHeight="1" x14ac:dyDescent="0.2"/>
    <row r="582" s="29" customFormat="1" ht="15.75" customHeight="1" x14ac:dyDescent="0.2"/>
    <row r="583" s="29" customFormat="1" ht="15.75" customHeight="1" x14ac:dyDescent="0.2"/>
    <row r="584" s="29" customFormat="1" ht="15.75" customHeight="1" x14ac:dyDescent="0.2"/>
    <row r="585" s="29" customFormat="1" ht="15.75" customHeight="1" x14ac:dyDescent="0.2"/>
    <row r="586" s="29" customFormat="1" ht="15.75" customHeight="1" x14ac:dyDescent="0.2"/>
    <row r="587" s="29" customFormat="1" ht="15.75" customHeight="1" x14ac:dyDescent="0.2"/>
    <row r="588" s="29" customFormat="1" ht="15.75" customHeight="1" x14ac:dyDescent="0.2"/>
    <row r="589" s="29" customFormat="1" ht="15.75" customHeight="1" x14ac:dyDescent="0.2"/>
    <row r="590" s="29" customFormat="1" ht="15.75" customHeight="1" x14ac:dyDescent="0.2"/>
    <row r="591" s="29" customFormat="1" ht="15.75" customHeight="1" x14ac:dyDescent="0.2"/>
    <row r="592" s="29" customFormat="1" ht="15.75" customHeight="1" x14ac:dyDescent="0.2"/>
    <row r="593" s="29" customFormat="1" ht="15.75" customHeight="1" x14ac:dyDescent="0.2"/>
    <row r="594" s="29" customFormat="1" ht="15.75" customHeight="1" x14ac:dyDescent="0.2"/>
    <row r="595" s="29" customFormat="1" ht="15.75" customHeight="1" x14ac:dyDescent="0.2"/>
    <row r="596" s="29" customFormat="1" ht="15.75" customHeight="1" x14ac:dyDescent="0.2"/>
    <row r="597" s="29" customFormat="1" ht="15.75" customHeight="1" x14ac:dyDescent="0.2"/>
    <row r="598" s="29" customFormat="1" ht="15.75" customHeight="1" x14ac:dyDescent="0.2"/>
    <row r="599" s="29" customFormat="1" ht="15.75" customHeight="1" x14ac:dyDescent="0.2"/>
    <row r="600" s="29" customFormat="1" ht="15.75" customHeight="1" x14ac:dyDescent="0.2"/>
    <row r="601" s="29" customFormat="1" ht="15.75" customHeight="1" x14ac:dyDescent="0.2"/>
    <row r="602" s="29" customFormat="1" ht="15.75" customHeight="1" x14ac:dyDescent="0.2"/>
    <row r="603" s="29" customFormat="1" ht="15.75" customHeight="1" x14ac:dyDescent="0.2"/>
    <row r="604" s="29" customFormat="1" ht="15.75" customHeight="1" x14ac:dyDescent="0.2"/>
    <row r="605" s="29" customFormat="1" ht="15.75" customHeight="1" x14ac:dyDescent="0.2"/>
    <row r="606" s="29" customFormat="1" ht="15.75" customHeight="1" x14ac:dyDescent="0.2"/>
    <row r="607" s="29" customFormat="1" ht="15.75" customHeight="1" x14ac:dyDescent="0.2"/>
    <row r="608" s="29" customFormat="1" ht="15.75" customHeight="1" x14ac:dyDescent="0.2"/>
    <row r="609" s="29" customFormat="1" ht="15.75" customHeight="1" x14ac:dyDescent="0.2"/>
    <row r="610" s="29" customFormat="1" ht="15.75" customHeight="1" x14ac:dyDescent="0.2"/>
    <row r="611" s="29" customFormat="1" ht="15.75" customHeight="1" x14ac:dyDescent="0.2"/>
    <row r="612" s="29" customFormat="1" ht="15.75" customHeight="1" x14ac:dyDescent="0.2"/>
    <row r="613" s="29" customFormat="1" ht="15.75" customHeight="1" x14ac:dyDescent="0.2"/>
    <row r="614" s="29" customFormat="1" ht="15.75" customHeight="1" x14ac:dyDescent="0.2"/>
    <row r="615" s="29" customFormat="1" ht="15.75" customHeight="1" x14ac:dyDescent="0.2"/>
    <row r="616" s="29" customFormat="1" ht="15.75" customHeight="1" x14ac:dyDescent="0.2"/>
    <row r="617" s="29" customFormat="1" ht="15.75" customHeight="1" x14ac:dyDescent="0.2"/>
    <row r="618" s="29" customFormat="1" ht="15.75" customHeight="1" x14ac:dyDescent="0.2"/>
    <row r="619" s="29" customFormat="1" ht="15.75" customHeight="1" x14ac:dyDescent="0.2"/>
    <row r="620" s="29" customFormat="1" ht="15.75" customHeight="1" x14ac:dyDescent="0.2"/>
    <row r="621" s="29" customFormat="1" ht="15.75" customHeight="1" x14ac:dyDescent="0.2"/>
    <row r="622" s="29" customFormat="1" ht="15.75" customHeight="1" x14ac:dyDescent="0.2"/>
    <row r="623" s="29" customFormat="1" ht="15.75" customHeight="1" x14ac:dyDescent="0.2"/>
    <row r="624" s="29" customFormat="1" ht="15.75" customHeight="1" x14ac:dyDescent="0.2"/>
    <row r="625" s="29" customFormat="1" ht="15.75" customHeight="1" x14ac:dyDescent="0.2"/>
    <row r="626" s="29" customFormat="1" ht="15.75" customHeight="1" x14ac:dyDescent="0.2"/>
    <row r="627" s="29" customFormat="1" ht="15.75" customHeight="1" x14ac:dyDescent="0.2"/>
    <row r="628" s="29" customFormat="1" ht="15.75" customHeight="1" x14ac:dyDescent="0.2"/>
    <row r="629" s="29" customFormat="1" ht="15.75" customHeight="1" x14ac:dyDescent="0.2"/>
    <row r="630" s="29" customFormat="1" ht="15.75" customHeight="1" x14ac:dyDescent="0.2"/>
    <row r="631" s="29" customFormat="1" ht="15.75" customHeight="1" x14ac:dyDescent="0.2"/>
    <row r="632" s="29" customFormat="1" ht="15.75" customHeight="1" x14ac:dyDescent="0.2"/>
    <row r="633" s="29" customFormat="1" ht="15.75" customHeight="1" x14ac:dyDescent="0.2"/>
    <row r="634" s="29" customFormat="1" ht="15.75" customHeight="1" x14ac:dyDescent="0.2"/>
    <row r="635" s="29" customFormat="1" ht="15.75" customHeight="1" x14ac:dyDescent="0.2"/>
    <row r="636" s="29" customFormat="1" ht="15.75" customHeight="1" x14ac:dyDescent="0.2"/>
    <row r="637" s="29" customFormat="1" ht="15.75" customHeight="1" x14ac:dyDescent="0.2"/>
    <row r="638" s="29" customFormat="1" ht="15.75" customHeight="1" x14ac:dyDescent="0.2"/>
    <row r="639" s="29" customFormat="1" ht="15.75" customHeight="1" x14ac:dyDescent="0.2"/>
    <row r="640" s="29" customFormat="1" ht="15.75" customHeight="1" x14ac:dyDescent="0.2"/>
    <row r="641" s="29" customFormat="1" ht="15.75" customHeight="1" x14ac:dyDescent="0.2"/>
    <row r="642" s="29" customFormat="1" ht="15.75" customHeight="1" x14ac:dyDescent="0.2"/>
    <row r="643" s="29" customFormat="1" ht="15.75" customHeight="1" x14ac:dyDescent="0.2"/>
    <row r="644" s="29" customFormat="1" ht="15.75" customHeight="1" x14ac:dyDescent="0.2"/>
    <row r="645" s="29" customFormat="1" ht="15.75" customHeight="1" x14ac:dyDescent="0.2"/>
    <row r="646" s="29" customFormat="1" ht="15.75" customHeight="1" x14ac:dyDescent="0.2"/>
    <row r="647" s="29" customFormat="1" ht="15.75" customHeight="1" x14ac:dyDescent="0.2"/>
    <row r="648" s="29" customFormat="1" ht="15.75" customHeight="1" x14ac:dyDescent="0.2"/>
    <row r="649" s="29" customFormat="1" ht="15.75" customHeight="1" x14ac:dyDescent="0.2"/>
    <row r="650" s="29" customFormat="1" ht="15.75" customHeight="1" x14ac:dyDescent="0.2"/>
    <row r="651" s="29" customFormat="1" ht="15.75" customHeight="1" x14ac:dyDescent="0.2"/>
    <row r="652" s="29" customFormat="1" ht="15.75" customHeight="1" x14ac:dyDescent="0.2"/>
    <row r="653" s="29" customFormat="1" ht="15.75" customHeight="1" x14ac:dyDescent="0.2"/>
    <row r="654" s="29" customFormat="1" ht="15.75" customHeight="1" x14ac:dyDescent="0.2"/>
    <row r="655" s="29" customFormat="1" ht="15.75" customHeight="1" x14ac:dyDescent="0.2"/>
    <row r="656" s="29" customFormat="1" ht="15.75" customHeight="1" x14ac:dyDescent="0.2"/>
    <row r="657" s="29" customFormat="1" ht="15.75" customHeight="1" x14ac:dyDescent="0.2"/>
    <row r="658" s="29" customFormat="1" ht="15.75" customHeight="1" x14ac:dyDescent="0.2"/>
    <row r="659" s="29" customFormat="1" ht="15.75" customHeight="1" x14ac:dyDescent="0.2"/>
    <row r="660" s="29" customFormat="1" ht="15.75" customHeight="1" x14ac:dyDescent="0.2"/>
    <row r="661" s="29" customFormat="1" ht="15.75" customHeight="1" x14ac:dyDescent="0.2"/>
    <row r="662" s="29" customFormat="1" ht="15.75" customHeight="1" x14ac:dyDescent="0.2"/>
    <row r="663" s="29" customFormat="1" ht="15.75" customHeight="1" x14ac:dyDescent="0.2"/>
    <row r="664" s="29" customFormat="1" ht="15.75" customHeight="1" x14ac:dyDescent="0.2"/>
    <row r="665" s="29" customFormat="1" ht="15.75" customHeight="1" x14ac:dyDescent="0.2"/>
    <row r="666" s="29" customFormat="1" ht="15.75" customHeight="1" x14ac:dyDescent="0.2"/>
    <row r="667" s="29" customFormat="1" ht="15.75" customHeight="1" x14ac:dyDescent="0.2"/>
    <row r="668" s="29" customFormat="1" ht="15.75" customHeight="1" x14ac:dyDescent="0.2"/>
    <row r="669" s="29" customFormat="1" ht="15.75" customHeight="1" x14ac:dyDescent="0.2"/>
    <row r="670" s="29" customFormat="1" ht="15.75" customHeight="1" x14ac:dyDescent="0.2"/>
    <row r="671" s="29" customFormat="1" ht="15.75" customHeight="1" x14ac:dyDescent="0.2"/>
    <row r="672" s="29" customFormat="1" ht="15.75" customHeight="1" x14ac:dyDescent="0.2"/>
    <row r="673" s="29" customFormat="1" ht="15.75" customHeight="1" x14ac:dyDescent="0.2"/>
    <row r="674" s="29" customFormat="1" ht="15.75" customHeight="1" x14ac:dyDescent="0.2"/>
    <row r="675" s="29" customFormat="1" ht="15.75" customHeight="1" x14ac:dyDescent="0.2"/>
    <row r="676" s="29" customFormat="1" ht="15.75" customHeight="1" x14ac:dyDescent="0.2"/>
    <row r="677" s="29" customFormat="1" ht="15.75" customHeight="1" x14ac:dyDescent="0.2"/>
    <row r="678" s="29" customFormat="1" ht="15.75" customHeight="1" x14ac:dyDescent="0.2"/>
    <row r="679" s="29" customFormat="1" ht="15.75" customHeight="1" x14ac:dyDescent="0.2"/>
    <row r="680" s="29" customFormat="1" ht="15.75" customHeight="1" x14ac:dyDescent="0.2"/>
    <row r="681" s="29" customFormat="1" ht="15.75" customHeight="1" x14ac:dyDescent="0.2"/>
    <row r="682" s="29" customFormat="1" ht="15.75" customHeight="1" x14ac:dyDescent="0.2"/>
    <row r="683" s="29" customFormat="1" ht="15.75" customHeight="1" x14ac:dyDescent="0.2"/>
    <row r="684" s="29" customFormat="1" ht="15.75" customHeight="1" x14ac:dyDescent="0.2"/>
    <row r="685" s="29" customFormat="1" ht="15.75" customHeight="1" x14ac:dyDescent="0.2"/>
    <row r="686" s="29" customFormat="1" ht="15.75" customHeight="1" x14ac:dyDescent="0.2"/>
    <row r="687" s="29" customFormat="1" ht="15.75" customHeight="1" x14ac:dyDescent="0.2"/>
    <row r="688" s="29" customFormat="1" ht="15.75" customHeight="1" x14ac:dyDescent="0.2"/>
    <row r="689" s="29" customFormat="1" ht="15.75" customHeight="1" x14ac:dyDescent="0.2"/>
    <row r="690" s="29" customFormat="1" ht="15.75" customHeight="1" x14ac:dyDescent="0.2"/>
    <row r="691" s="29" customFormat="1" ht="15.75" customHeight="1" x14ac:dyDescent="0.2"/>
    <row r="692" s="29" customFormat="1" ht="15.75" customHeight="1" x14ac:dyDescent="0.2"/>
    <row r="693" s="29" customFormat="1" ht="15.75" customHeight="1" x14ac:dyDescent="0.2"/>
    <row r="694" s="29" customFormat="1" ht="15.75" customHeight="1" x14ac:dyDescent="0.2"/>
    <row r="695" s="29" customFormat="1" ht="15.75" customHeight="1" x14ac:dyDescent="0.2"/>
    <row r="696" s="29" customFormat="1" ht="15.75" customHeight="1" x14ac:dyDescent="0.2"/>
    <row r="697" s="29" customFormat="1" ht="15.75" customHeight="1" x14ac:dyDescent="0.2"/>
    <row r="698" s="29" customFormat="1" ht="15.75" customHeight="1" x14ac:dyDescent="0.2"/>
    <row r="699" s="29" customFormat="1" ht="15.75" customHeight="1" x14ac:dyDescent="0.2"/>
    <row r="700" s="29" customFormat="1" ht="15.75" customHeight="1" x14ac:dyDescent="0.2"/>
    <row r="701" s="29" customFormat="1" ht="15.75" customHeight="1" x14ac:dyDescent="0.2"/>
    <row r="702" s="29" customFormat="1" ht="15.75" customHeight="1" x14ac:dyDescent="0.2"/>
    <row r="703" s="29" customFormat="1" ht="15.75" customHeight="1" x14ac:dyDescent="0.2"/>
    <row r="704" s="29" customFormat="1" ht="15.75" customHeight="1" x14ac:dyDescent="0.2"/>
    <row r="705" s="29" customFormat="1" ht="15.75" customHeight="1" x14ac:dyDescent="0.2"/>
    <row r="706" s="29" customFormat="1" ht="15.75" customHeight="1" x14ac:dyDescent="0.2"/>
    <row r="707" s="29" customFormat="1" ht="15.75" customHeight="1" x14ac:dyDescent="0.2"/>
    <row r="708" s="29" customFormat="1" ht="15.75" customHeight="1" x14ac:dyDescent="0.2"/>
    <row r="709" s="29" customFormat="1" ht="15.75" customHeight="1" x14ac:dyDescent="0.2"/>
    <row r="710" s="29" customFormat="1" ht="15.75" customHeight="1" x14ac:dyDescent="0.2"/>
    <row r="711" s="29" customFormat="1" ht="15.75" customHeight="1" x14ac:dyDescent="0.2"/>
    <row r="712" s="29" customFormat="1" ht="15.75" customHeight="1" x14ac:dyDescent="0.2"/>
    <row r="713" s="29" customFormat="1" ht="15.75" customHeight="1" x14ac:dyDescent="0.2"/>
    <row r="714" s="29" customFormat="1" ht="15.75" customHeight="1" x14ac:dyDescent="0.2"/>
    <row r="715" s="29" customFormat="1" ht="15.75" customHeight="1" x14ac:dyDescent="0.2"/>
    <row r="716" s="29" customFormat="1" ht="15.75" customHeight="1" x14ac:dyDescent="0.2"/>
    <row r="717" s="29" customFormat="1" ht="15.75" customHeight="1" x14ac:dyDescent="0.2"/>
    <row r="718" s="29" customFormat="1" ht="15.75" customHeight="1" x14ac:dyDescent="0.2"/>
    <row r="719" s="29" customFormat="1" ht="15.75" customHeight="1" x14ac:dyDescent="0.2"/>
    <row r="720" s="29" customFormat="1" ht="15.75" customHeight="1" x14ac:dyDescent="0.2"/>
    <row r="721" s="29" customFormat="1" ht="15.75" customHeight="1" x14ac:dyDescent="0.2"/>
    <row r="722" s="29" customFormat="1" ht="15.75" customHeight="1" x14ac:dyDescent="0.2"/>
    <row r="723" s="29" customFormat="1" ht="15.75" customHeight="1" x14ac:dyDescent="0.2"/>
    <row r="724" s="29" customFormat="1" ht="15.75" customHeight="1" x14ac:dyDescent="0.2"/>
    <row r="725" s="29" customFormat="1" ht="15.75" customHeight="1" x14ac:dyDescent="0.2"/>
    <row r="726" s="29" customFormat="1" ht="15.75" customHeight="1" x14ac:dyDescent="0.2"/>
    <row r="727" s="29" customFormat="1" ht="15.75" customHeight="1" x14ac:dyDescent="0.2"/>
    <row r="728" s="29" customFormat="1" ht="15.75" customHeight="1" x14ac:dyDescent="0.2"/>
    <row r="729" s="29" customFormat="1" ht="15.75" customHeight="1" x14ac:dyDescent="0.2"/>
    <row r="730" s="29" customFormat="1" ht="15.75" customHeight="1" x14ac:dyDescent="0.2"/>
    <row r="731" s="29" customFormat="1" ht="15.75" customHeight="1" x14ac:dyDescent="0.2"/>
    <row r="732" s="29" customFormat="1" ht="15.75" customHeight="1" x14ac:dyDescent="0.2"/>
    <row r="733" s="29" customFormat="1" ht="15.75" customHeight="1" x14ac:dyDescent="0.2"/>
    <row r="734" s="29" customFormat="1" ht="15.75" customHeight="1" x14ac:dyDescent="0.2"/>
    <row r="735" s="29" customFormat="1" ht="15.75" customHeight="1" x14ac:dyDescent="0.2"/>
    <row r="736" s="29" customFormat="1" ht="15.75" customHeight="1" x14ac:dyDescent="0.2"/>
    <row r="737" s="29" customFormat="1" ht="15.75" customHeight="1" x14ac:dyDescent="0.2"/>
    <row r="738" s="29" customFormat="1" ht="15.75" customHeight="1" x14ac:dyDescent="0.2"/>
    <row r="739" s="29" customFormat="1" ht="15.75" customHeight="1" x14ac:dyDescent="0.2"/>
    <row r="740" s="29" customFormat="1" ht="15.75" customHeight="1" x14ac:dyDescent="0.2"/>
    <row r="741" s="29" customFormat="1" ht="15.75" customHeight="1" x14ac:dyDescent="0.2"/>
    <row r="742" s="29" customFormat="1" ht="15.75" customHeight="1" x14ac:dyDescent="0.2"/>
    <row r="743" s="29" customFormat="1" ht="15.75" customHeight="1" x14ac:dyDescent="0.2"/>
    <row r="744" s="29" customFormat="1" ht="15.75" customHeight="1" x14ac:dyDescent="0.2"/>
    <row r="745" s="29" customFormat="1" ht="15.75" customHeight="1" x14ac:dyDescent="0.2"/>
    <row r="746" s="29" customFormat="1" ht="15.75" customHeight="1" x14ac:dyDescent="0.2"/>
    <row r="747" s="29" customFormat="1" ht="15.75" customHeight="1" x14ac:dyDescent="0.2"/>
    <row r="748" s="29" customFormat="1" ht="15.75" customHeight="1" x14ac:dyDescent="0.2"/>
    <row r="749" s="29" customFormat="1" ht="15.75" customHeight="1" x14ac:dyDescent="0.2"/>
    <row r="750" s="29" customFormat="1" ht="15.75" customHeight="1" x14ac:dyDescent="0.2"/>
    <row r="751" s="29" customFormat="1" ht="15.75" customHeight="1" x14ac:dyDescent="0.2"/>
    <row r="752" s="29" customFormat="1" ht="15.75" customHeight="1" x14ac:dyDescent="0.2"/>
    <row r="753" s="29" customFormat="1" ht="15.75" customHeight="1" x14ac:dyDescent="0.2"/>
    <row r="754" s="29" customFormat="1" ht="15.75" customHeight="1" x14ac:dyDescent="0.2"/>
    <row r="755" s="29" customFormat="1" ht="15.75" customHeight="1" x14ac:dyDescent="0.2"/>
    <row r="756" s="29" customFormat="1" ht="15.75" customHeight="1" x14ac:dyDescent="0.2"/>
    <row r="757" s="29" customFormat="1" ht="15.75" customHeight="1" x14ac:dyDescent="0.2"/>
    <row r="758" s="29" customFormat="1" ht="15.75" customHeight="1" x14ac:dyDescent="0.2"/>
    <row r="759" s="29" customFormat="1" ht="15.75" customHeight="1" x14ac:dyDescent="0.2"/>
    <row r="760" s="29" customFormat="1" ht="15.75" customHeight="1" x14ac:dyDescent="0.2"/>
    <row r="761" s="29" customFormat="1" ht="15.75" customHeight="1" x14ac:dyDescent="0.2"/>
    <row r="762" s="29" customFormat="1" ht="15.75" customHeight="1" x14ac:dyDescent="0.2"/>
    <row r="763" s="29" customFormat="1" ht="15.75" customHeight="1" x14ac:dyDescent="0.2"/>
    <row r="764" s="29" customFormat="1" ht="15.75" customHeight="1" x14ac:dyDescent="0.2"/>
    <row r="765" s="29" customFormat="1" ht="15.75" customHeight="1" x14ac:dyDescent="0.2"/>
    <row r="766" s="29" customFormat="1" ht="15.75" customHeight="1" x14ac:dyDescent="0.2"/>
    <row r="767" s="29" customFormat="1" ht="15.75" customHeight="1" x14ac:dyDescent="0.2"/>
    <row r="768" s="29" customFormat="1" ht="15.75" customHeight="1" x14ac:dyDescent="0.2"/>
    <row r="769" s="29" customFormat="1" ht="15.75" customHeight="1" x14ac:dyDescent="0.2"/>
    <row r="770" s="29" customFormat="1" ht="15.75" customHeight="1" x14ac:dyDescent="0.2"/>
    <row r="771" s="29" customFormat="1" ht="15.75" customHeight="1" x14ac:dyDescent="0.2"/>
    <row r="772" s="29" customFormat="1" ht="15.75" customHeight="1" x14ac:dyDescent="0.2"/>
    <row r="773" s="29" customFormat="1" ht="15.75" customHeight="1" x14ac:dyDescent="0.2"/>
    <row r="774" s="29" customFormat="1" ht="15.75" customHeight="1" x14ac:dyDescent="0.2"/>
    <row r="775" s="29" customFormat="1" ht="15.75" customHeight="1" x14ac:dyDescent="0.2"/>
    <row r="776" s="29" customFormat="1" ht="15.75" customHeight="1" x14ac:dyDescent="0.2"/>
    <row r="777" s="29" customFormat="1" ht="15.75" customHeight="1" x14ac:dyDescent="0.2"/>
    <row r="778" s="29" customFormat="1" ht="15.75" customHeight="1" x14ac:dyDescent="0.2"/>
    <row r="779" s="29" customFormat="1" ht="15.75" customHeight="1" x14ac:dyDescent="0.2"/>
    <row r="780" s="29" customFormat="1" ht="15.75" customHeight="1" x14ac:dyDescent="0.2"/>
    <row r="781" s="29" customFormat="1" ht="15.75" customHeight="1" x14ac:dyDescent="0.2"/>
    <row r="782" s="29" customFormat="1" ht="15.75" customHeight="1" x14ac:dyDescent="0.2"/>
    <row r="783" s="29" customFormat="1" ht="15.75" customHeight="1" x14ac:dyDescent="0.2"/>
    <row r="784" s="29" customFormat="1" ht="15.75" customHeight="1" x14ac:dyDescent="0.2"/>
    <row r="785" s="29" customFormat="1" ht="15.75" customHeight="1" x14ac:dyDescent="0.2"/>
    <row r="786" s="29" customFormat="1" ht="15.75" customHeight="1" x14ac:dyDescent="0.2"/>
    <row r="787" s="29" customFormat="1" ht="15.75" customHeight="1" x14ac:dyDescent="0.2"/>
    <row r="788" s="29" customFormat="1" ht="15.75" customHeight="1" x14ac:dyDescent="0.2"/>
    <row r="789" s="29" customFormat="1" ht="15.75" customHeight="1" x14ac:dyDescent="0.2"/>
    <row r="790" s="29" customFormat="1" ht="15.75" customHeight="1" x14ac:dyDescent="0.2"/>
    <row r="791" s="29" customFormat="1" ht="15.75" customHeight="1" x14ac:dyDescent="0.2"/>
    <row r="792" s="29" customFormat="1" ht="15.75" customHeight="1" x14ac:dyDescent="0.2"/>
    <row r="793" s="29" customFormat="1" ht="15.75" customHeight="1" x14ac:dyDescent="0.2"/>
    <row r="794" s="29" customFormat="1" ht="15.75" customHeight="1" x14ac:dyDescent="0.2"/>
    <row r="795" s="29" customFormat="1" ht="15.75" customHeight="1" x14ac:dyDescent="0.2"/>
    <row r="796" s="29" customFormat="1" ht="15.75" customHeight="1" x14ac:dyDescent="0.2"/>
    <row r="797" s="29" customFormat="1" ht="15.75" customHeight="1" x14ac:dyDescent="0.2"/>
    <row r="798" s="29" customFormat="1" ht="15.75" customHeight="1" x14ac:dyDescent="0.2"/>
    <row r="799" s="29" customFormat="1" ht="15.75" customHeight="1" x14ac:dyDescent="0.2"/>
    <row r="800" s="29" customFormat="1" ht="15.75" customHeight="1" x14ac:dyDescent="0.2"/>
    <row r="801" s="29" customFormat="1" ht="15.75" customHeight="1" x14ac:dyDescent="0.2"/>
    <row r="802" s="29" customFormat="1" ht="15.75" customHeight="1" x14ac:dyDescent="0.2"/>
    <row r="803" s="29" customFormat="1" ht="15.75" customHeight="1" x14ac:dyDescent="0.2"/>
    <row r="804" s="29" customFormat="1" ht="15.75" customHeight="1" x14ac:dyDescent="0.2"/>
    <row r="805" s="29" customFormat="1" ht="15.75" customHeight="1" x14ac:dyDescent="0.2"/>
    <row r="806" s="29" customFormat="1" ht="15.75" customHeight="1" x14ac:dyDescent="0.2"/>
    <row r="807" s="29" customFormat="1" ht="15.75" customHeight="1" x14ac:dyDescent="0.2"/>
    <row r="808" s="29" customFormat="1" ht="15.75" customHeight="1" x14ac:dyDescent="0.2"/>
    <row r="809" s="29" customFormat="1" ht="15.75" customHeight="1" x14ac:dyDescent="0.2"/>
    <row r="810" s="29" customFormat="1" ht="15.75" customHeight="1" x14ac:dyDescent="0.2"/>
    <row r="811" s="29" customFormat="1" ht="15.75" customHeight="1" x14ac:dyDescent="0.2"/>
    <row r="812" s="29" customFormat="1" ht="15.75" customHeight="1" x14ac:dyDescent="0.2"/>
    <row r="813" s="29" customFormat="1" ht="15.75" customHeight="1" x14ac:dyDescent="0.2"/>
    <row r="814" s="29" customFormat="1" ht="15.75" customHeight="1" x14ac:dyDescent="0.2"/>
    <row r="815" s="29" customFormat="1" ht="15.75" customHeight="1" x14ac:dyDescent="0.2"/>
    <row r="816" s="29" customFormat="1" ht="15.75" customHeight="1" x14ac:dyDescent="0.2"/>
    <row r="817" s="29" customFormat="1" ht="15.75" customHeight="1" x14ac:dyDescent="0.2"/>
    <row r="818" s="29" customFormat="1" ht="15.75" customHeight="1" x14ac:dyDescent="0.2"/>
    <row r="819" s="29" customFormat="1" ht="15.75" customHeight="1" x14ac:dyDescent="0.2"/>
    <row r="820" s="29" customFormat="1" ht="15.75" customHeight="1" x14ac:dyDescent="0.2"/>
    <row r="821" s="29" customFormat="1" ht="15.75" customHeight="1" x14ac:dyDescent="0.2"/>
    <row r="822" s="29" customFormat="1" ht="15.75" customHeight="1" x14ac:dyDescent="0.2"/>
    <row r="823" s="29" customFormat="1" ht="15.75" customHeight="1" x14ac:dyDescent="0.2"/>
    <row r="824" s="29" customFormat="1" ht="15.75" customHeight="1" x14ac:dyDescent="0.2"/>
    <row r="825" s="29" customFormat="1" ht="15.75" customHeight="1" x14ac:dyDescent="0.2"/>
    <row r="826" s="29" customFormat="1" ht="15.75" customHeight="1" x14ac:dyDescent="0.2"/>
    <row r="827" s="29" customFormat="1" ht="15.75" customHeight="1" x14ac:dyDescent="0.2"/>
    <row r="828" s="29" customFormat="1" ht="15.75" customHeight="1" x14ac:dyDescent="0.2"/>
    <row r="829" s="29" customFormat="1" ht="15.75" customHeight="1" x14ac:dyDescent="0.2"/>
    <row r="830" s="29" customFormat="1" ht="15.75" customHeight="1" x14ac:dyDescent="0.2"/>
    <row r="831" s="29" customFormat="1" ht="15.75" customHeight="1" x14ac:dyDescent="0.2"/>
    <row r="832" s="29" customFormat="1" ht="15.75" customHeight="1" x14ac:dyDescent="0.2"/>
    <row r="833" s="29" customFormat="1" ht="15.75" customHeight="1" x14ac:dyDescent="0.2"/>
    <row r="834" s="29" customFormat="1" ht="15.75" customHeight="1" x14ac:dyDescent="0.2"/>
    <row r="835" s="29" customFormat="1" ht="15.75" customHeight="1" x14ac:dyDescent="0.2"/>
    <row r="836" s="29" customFormat="1" ht="15.75" customHeight="1" x14ac:dyDescent="0.2"/>
    <row r="837" s="29" customFormat="1" ht="15.75" customHeight="1" x14ac:dyDescent="0.2"/>
    <row r="838" s="29" customFormat="1" ht="15.75" customHeight="1" x14ac:dyDescent="0.2"/>
    <row r="839" s="29" customFormat="1" ht="15.75" customHeight="1" x14ac:dyDescent="0.2"/>
    <row r="840" s="29" customFormat="1" ht="15.75" customHeight="1" x14ac:dyDescent="0.2"/>
    <row r="841" s="29" customFormat="1" ht="15.75" customHeight="1" x14ac:dyDescent="0.2"/>
    <row r="842" s="29" customFormat="1" ht="15.75" customHeight="1" x14ac:dyDescent="0.2"/>
    <row r="843" s="29" customFormat="1" ht="15.75" customHeight="1" x14ac:dyDescent="0.2"/>
    <row r="844" s="29" customFormat="1" ht="15.75" customHeight="1" x14ac:dyDescent="0.2"/>
    <row r="845" s="29" customFormat="1" ht="15.75" customHeight="1" x14ac:dyDescent="0.2"/>
    <row r="846" s="29" customFormat="1" ht="15.75" customHeight="1" x14ac:dyDescent="0.2"/>
    <row r="847" s="29" customFormat="1" ht="15.75" customHeight="1" x14ac:dyDescent="0.2"/>
    <row r="848" s="29" customFormat="1" ht="15.75" customHeight="1" x14ac:dyDescent="0.2"/>
    <row r="849" s="29" customFormat="1" ht="15.75" customHeight="1" x14ac:dyDescent="0.2"/>
    <row r="850" s="29" customFormat="1" ht="15.75" customHeight="1" x14ac:dyDescent="0.2"/>
    <row r="851" s="29" customFormat="1" ht="15.75" customHeight="1" x14ac:dyDescent="0.2"/>
    <row r="852" s="29" customFormat="1" ht="15.75" customHeight="1" x14ac:dyDescent="0.2"/>
    <row r="853" s="29" customFormat="1" ht="15.75" customHeight="1" x14ac:dyDescent="0.2"/>
    <row r="854" s="29" customFormat="1" ht="15.75" customHeight="1" x14ac:dyDescent="0.2"/>
    <row r="855" s="29" customFormat="1" ht="15.75" customHeight="1" x14ac:dyDescent="0.2"/>
    <row r="856" s="29" customFormat="1" ht="15.75" customHeight="1" x14ac:dyDescent="0.2"/>
    <row r="857" s="29" customFormat="1" ht="15.75" customHeight="1" x14ac:dyDescent="0.2"/>
    <row r="858" s="29" customFormat="1" ht="15.75" customHeight="1" x14ac:dyDescent="0.2"/>
    <row r="859" s="29" customFormat="1" ht="15.75" customHeight="1" x14ac:dyDescent="0.2"/>
    <row r="860" s="29" customFormat="1" ht="15.75" customHeight="1" x14ac:dyDescent="0.2"/>
    <row r="861" s="29" customFormat="1" ht="15.75" customHeight="1" x14ac:dyDescent="0.2"/>
    <row r="862" s="29" customFormat="1" ht="15.75" customHeight="1" x14ac:dyDescent="0.2"/>
    <row r="863" s="29" customFormat="1" ht="15.75" customHeight="1" x14ac:dyDescent="0.2"/>
    <row r="864" s="29" customFormat="1" ht="15.75" customHeight="1" x14ac:dyDescent="0.2"/>
    <row r="865" s="29" customFormat="1" ht="15.75" customHeight="1" x14ac:dyDescent="0.2"/>
    <row r="866" s="29" customFormat="1" ht="15.75" customHeight="1" x14ac:dyDescent="0.2"/>
    <row r="867" s="29" customFormat="1" ht="15.75" customHeight="1" x14ac:dyDescent="0.2"/>
    <row r="868" s="29" customFormat="1" ht="15.75" customHeight="1" x14ac:dyDescent="0.2"/>
    <row r="869" s="29" customFormat="1" ht="15.75" customHeight="1" x14ac:dyDescent="0.2"/>
    <row r="870" s="29" customFormat="1" ht="15.75" customHeight="1" x14ac:dyDescent="0.2"/>
    <row r="871" s="29" customFormat="1" ht="15.75" customHeight="1" x14ac:dyDescent="0.2"/>
    <row r="872" s="29" customFormat="1" ht="15.75" customHeight="1" x14ac:dyDescent="0.2"/>
    <row r="873" s="29" customFormat="1" ht="15.75" customHeight="1" x14ac:dyDescent="0.2"/>
    <row r="874" s="29" customFormat="1" ht="15.75" customHeight="1" x14ac:dyDescent="0.2"/>
    <row r="875" s="29" customFormat="1" ht="15.75" customHeight="1" x14ac:dyDescent="0.2"/>
    <row r="876" s="29" customFormat="1" ht="15.75" customHeight="1" x14ac:dyDescent="0.2"/>
    <row r="877" s="29" customFormat="1" ht="15.75" customHeight="1" x14ac:dyDescent="0.2"/>
    <row r="878" s="29" customFormat="1" ht="15.75" customHeight="1" x14ac:dyDescent="0.2"/>
    <row r="879" s="29" customFormat="1" ht="15.75" customHeight="1" x14ac:dyDescent="0.2"/>
    <row r="880" s="29" customFormat="1" ht="15.75" customHeight="1" x14ac:dyDescent="0.2"/>
    <row r="881" s="29" customFormat="1" ht="15.75" customHeight="1" x14ac:dyDescent="0.2"/>
    <row r="882" s="29" customFormat="1" ht="15.75" customHeight="1" x14ac:dyDescent="0.2"/>
    <row r="883" s="29" customFormat="1" ht="15.75" customHeight="1" x14ac:dyDescent="0.2"/>
    <row r="884" s="29" customFormat="1" ht="15.75" customHeight="1" x14ac:dyDescent="0.2"/>
    <row r="885" s="29" customFormat="1" ht="15.75" customHeight="1" x14ac:dyDescent="0.2"/>
    <row r="886" s="29" customFormat="1" ht="15.75" customHeight="1" x14ac:dyDescent="0.2"/>
    <row r="887" s="29" customFormat="1" ht="15.75" customHeight="1" x14ac:dyDescent="0.2"/>
    <row r="888" s="29" customFormat="1" ht="15.75" customHeight="1" x14ac:dyDescent="0.2"/>
    <row r="889" s="29" customFormat="1" ht="15.75" customHeight="1" x14ac:dyDescent="0.2"/>
    <row r="890" s="29" customFormat="1" ht="15.75" customHeight="1" x14ac:dyDescent="0.2"/>
    <row r="891" s="29" customFormat="1" ht="15.75" customHeight="1" x14ac:dyDescent="0.2"/>
    <row r="892" s="29" customFormat="1" ht="15.75" customHeight="1" x14ac:dyDescent="0.2"/>
    <row r="893" s="29" customFormat="1" ht="15.75" customHeight="1" x14ac:dyDescent="0.2"/>
    <row r="894" s="29" customFormat="1" ht="15.75" customHeight="1" x14ac:dyDescent="0.2"/>
    <row r="895" s="29" customFormat="1" ht="15.75" customHeight="1" x14ac:dyDescent="0.2"/>
    <row r="896" s="29" customFormat="1" ht="15.75" customHeight="1" x14ac:dyDescent="0.2"/>
    <row r="897" s="29" customFormat="1" ht="15.75" customHeight="1" x14ac:dyDescent="0.2"/>
    <row r="898" s="29" customFormat="1" ht="15.75" customHeight="1" x14ac:dyDescent="0.2"/>
    <row r="899" s="29" customFormat="1" ht="15.75" customHeight="1" x14ac:dyDescent="0.2"/>
    <row r="900" s="29" customFormat="1" ht="15.75" customHeight="1" x14ac:dyDescent="0.2"/>
    <row r="901" s="29" customFormat="1" ht="15.75" customHeight="1" x14ac:dyDescent="0.2"/>
    <row r="902" s="29" customFormat="1" ht="15.75" customHeight="1" x14ac:dyDescent="0.2"/>
    <row r="903" s="29" customFormat="1" ht="15.75" customHeight="1" x14ac:dyDescent="0.2"/>
    <row r="904" s="29" customFormat="1" ht="15.75" customHeight="1" x14ac:dyDescent="0.2"/>
    <row r="905" s="29" customFormat="1" ht="15.75" customHeight="1" x14ac:dyDescent="0.2"/>
    <row r="906" s="29" customFormat="1" ht="15.75" customHeight="1" x14ac:dyDescent="0.2"/>
    <row r="907" s="29" customFormat="1" ht="15.75" customHeight="1" x14ac:dyDescent="0.2"/>
    <row r="908" s="29" customFormat="1" ht="15.75" customHeight="1" x14ac:dyDescent="0.2"/>
    <row r="909" s="29" customFormat="1" ht="15.75" customHeight="1" x14ac:dyDescent="0.2"/>
    <row r="910" s="29" customFormat="1" ht="15.75" customHeight="1" x14ac:dyDescent="0.2"/>
    <row r="911" s="29" customFormat="1" ht="15.75" customHeight="1" x14ac:dyDescent="0.2"/>
    <row r="912" s="29" customFormat="1" ht="15.75" customHeight="1" x14ac:dyDescent="0.2"/>
    <row r="913" s="29" customFormat="1" ht="15.75" customHeight="1" x14ac:dyDescent="0.2"/>
    <row r="914" s="29" customFormat="1" ht="15.75" customHeight="1" x14ac:dyDescent="0.2"/>
    <row r="915" s="29" customFormat="1" ht="15.75" customHeight="1" x14ac:dyDescent="0.2"/>
    <row r="916" s="29" customFormat="1" ht="15.75" customHeight="1" x14ac:dyDescent="0.2"/>
    <row r="917" s="29" customFormat="1" ht="15.75" customHeight="1" x14ac:dyDescent="0.2"/>
    <row r="918" s="29" customFormat="1" ht="15.75" customHeight="1" x14ac:dyDescent="0.2"/>
    <row r="919" s="29" customFormat="1" ht="15.75" customHeight="1" x14ac:dyDescent="0.2"/>
    <row r="920" s="29" customFormat="1" ht="15.75" customHeight="1" x14ac:dyDescent="0.2"/>
    <row r="921" s="29" customFormat="1" ht="15.75" customHeight="1" x14ac:dyDescent="0.2"/>
    <row r="922" s="29" customFormat="1" ht="15.75" customHeight="1" x14ac:dyDescent="0.2"/>
    <row r="923" s="29" customFormat="1" ht="15.75" customHeight="1" x14ac:dyDescent="0.2"/>
    <row r="924" s="29" customFormat="1" ht="15.75" customHeight="1" x14ac:dyDescent="0.2"/>
    <row r="925" s="29" customFormat="1" ht="15.75" customHeight="1" x14ac:dyDescent="0.2"/>
    <row r="926" s="29" customFormat="1" ht="15.75" customHeight="1" x14ac:dyDescent="0.2"/>
    <row r="927" s="29" customFormat="1" ht="15.75" customHeight="1" x14ac:dyDescent="0.2"/>
    <row r="928" s="29" customFormat="1" ht="15.75" customHeight="1" x14ac:dyDescent="0.2"/>
    <row r="929" s="29" customFormat="1" ht="15.75" customHeight="1" x14ac:dyDescent="0.2"/>
    <row r="930" s="29" customFormat="1" ht="15.75" customHeight="1" x14ac:dyDescent="0.2"/>
    <row r="931" s="29" customFormat="1" ht="15.75" customHeight="1" x14ac:dyDescent="0.2"/>
    <row r="932" s="29" customFormat="1" ht="15.75" customHeight="1" x14ac:dyDescent="0.2"/>
    <row r="933" s="29" customFormat="1" ht="15.75" customHeight="1" x14ac:dyDescent="0.2"/>
    <row r="934" s="29" customFormat="1" ht="15.75" customHeight="1" x14ac:dyDescent="0.2"/>
    <row r="935" s="29" customFormat="1" ht="15.75" customHeight="1" x14ac:dyDescent="0.2"/>
    <row r="936" s="29" customFormat="1" ht="15.75" customHeight="1" x14ac:dyDescent="0.2"/>
    <row r="937" s="29" customFormat="1" ht="15.75" customHeight="1" x14ac:dyDescent="0.2"/>
    <row r="938" s="29" customFormat="1" ht="15.75" customHeight="1" x14ac:dyDescent="0.2"/>
    <row r="939" s="29" customFormat="1" ht="15.75" customHeight="1" x14ac:dyDescent="0.2"/>
    <row r="940" s="29" customFormat="1" ht="15.75" customHeight="1" x14ac:dyDescent="0.2"/>
    <row r="941" s="29" customFormat="1" ht="15.75" customHeight="1" x14ac:dyDescent="0.2"/>
    <row r="942" s="29" customFormat="1" ht="15.75" customHeight="1" x14ac:dyDescent="0.2"/>
    <row r="943" s="29" customFormat="1" ht="15.75" customHeight="1" x14ac:dyDescent="0.2"/>
    <row r="944" s="29" customFormat="1" ht="15.75" customHeight="1" x14ac:dyDescent="0.2"/>
    <row r="945" s="29" customFormat="1" ht="15.75" customHeight="1" x14ac:dyDescent="0.2"/>
    <row r="946" s="29" customFormat="1" ht="15.75" customHeight="1" x14ac:dyDescent="0.2"/>
    <row r="947" s="29" customFormat="1" ht="15.75" customHeight="1" x14ac:dyDescent="0.2"/>
    <row r="948" s="29" customFormat="1" ht="15.75" customHeight="1" x14ac:dyDescent="0.2"/>
    <row r="949" s="29" customFormat="1" ht="15.75" customHeight="1" x14ac:dyDescent="0.2"/>
    <row r="950" s="29" customFormat="1" ht="15.75" customHeight="1" x14ac:dyDescent="0.2"/>
    <row r="951" s="29" customFormat="1" ht="15.75" customHeight="1" x14ac:dyDescent="0.2"/>
    <row r="952" s="29" customFormat="1" ht="15.75" customHeight="1" x14ac:dyDescent="0.2"/>
    <row r="953" s="29" customFormat="1" ht="15.75" customHeight="1" x14ac:dyDescent="0.2"/>
    <row r="954" s="29" customFormat="1" ht="15.75" customHeight="1" x14ac:dyDescent="0.2"/>
    <row r="955" s="29" customFormat="1" ht="15.75" customHeight="1" x14ac:dyDescent="0.2"/>
    <row r="956" s="29" customFormat="1" ht="15.75" customHeight="1" x14ac:dyDescent="0.2"/>
    <row r="957" s="29" customFormat="1" ht="15.75" customHeight="1" x14ac:dyDescent="0.2"/>
    <row r="958" s="29" customFormat="1" ht="15.75" customHeight="1" x14ac:dyDescent="0.2"/>
    <row r="959" s="29" customFormat="1" ht="15.75" customHeight="1" x14ac:dyDescent="0.2"/>
    <row r="960" s="29" customFormat="1" ht="15.75" customHeight="1" x14ac:dyDescent="0.2"/>
    <row r="961" s="29" customFormat="1" ht="15.75" customHeight="1" x14ac:dyDescent="0.2"/>
    <row r="962" s="29" customFormat="1" ht="15.75" customHeight="1" x14ac:dyDescent="0.2"/>
    <row r="963" s="29" customFormat="1" ht="15.75" customHeight="1" x14ac:dyDescent="0.2"/>
    <row r="964" s="29" customFormat="1" ht="15.75" customHeight="1" x14ac:dyDescent="0.2"/>
    <row r="965" s="29" customFormat="1" ht="15.75" customHeight="1" x14ac:dyDescent="0.2"/>
    <row r="966" s="29" customFormat="1" ht="15.75" customHeight="1" x14ac:dyDescent="0.2"/>
    <row r="967" s="29" customFormat="1" ht="15.75" customHeight="1" x14ac:dyDescent="0.2"/>
    <row r="968" s="29" customFormat="1" ht="15.75" customHeight="1" x14ac:dyDescent="0.2"/>
    <row r="969" s="29" customFormat="1" ht="15.75" customHeight="1" x14ac:dyDescent="0.2"/>
    <row r="970" s="29" customFormat="1" ht="15.75" customHeight="1" x14ac:dyDescent="0.2"/>
    <row r="971" s="29" customFormat="1" ht="15.75" customHeight="1" x14ac:dyDescent="0.2"/>
    <row r="972" s="29" customFormat="1" ht="15.75" customHeight="1" x14ac:dyDescent="0.2"/>
    <row r="973" s="29" customFormat="1" ht="15.75" customHeight="1" x14ac:dyDescent="0.2"/>
    <row r="974" s="29" customFormat="1" ht="15.75" customHeight="1" x14ac:dyDescent="0.2"/>
    <row r="975" s="29" customFormat="1" ht="15.75" customHeight="1" x14ac:dyDescent="0.2"/>
    <row r="976" s="29" customFormat="1" ht="15.75" customHeight="1" x14ac:dyDescent="0.2"/>
    <row r="977" s="29" customFormat="1" ht="15.75" customHeight="1" x14ac:dyDescent="0.2"/>
    <row r="978" s="29" customFormat="1" ht="15.75" customHeight="1" x14ac:dyDescent="0.2"/>
    <row r="979" s="29" customFormat="1" ht="15.75" customHeight="1" x14ac:dyDescent="0.2"/>
    <row r="980" s="29" customFormat="1" ht="15.75" customHeight="1" x14ac:dyDescent="0.2"/>
    <row r="981" s="29" customFormat="1" ht="15.75" customHeight="1" x14ac:dyDescent="0.2"/>
    <row r="982" s="29" customFormat="1" ht="15.75" customHeight="1" x14ac:dyDescent="0.2"/>
    <row r="983" s="29" customFormat="1" ht="15.75" customHeight="1" x14ac:dyDescent="0.2"/>
    <row r="984" s="29" customFormat="1" ht="15.75" customHeight="1" x14ac:dyDescent="0.2"/>
    <row r="985" s="29" customFormat="1" ht="15.75" customHeight="1" x14ac:dyDescent="0.2"/>
    <row r="986" s="29" customFormat="1" ht="15.75" customHeight="1" x14ac:dyDescent="0.2"/>
    <row r="987" s="29" customFormat="1" ht="15.75" customHeight="1" x14ac:dyDescent="0.2"/>
    <row r="988" s="29" customFormat="1" ht="15.75" customHeight="1" x14ac:dyDescent="0.2"/>
    <row r="989" s="29" customFormat="1" ht="15.75" customHeight="1" x14ac:dyDescent="0.2"/>
    <row r="990" s="29" customFormat="1" ht="15.75" customHeight="1" x14ac:dyDescent="0.2"/>
    <row r="991" s="29" customFormat="1" ht="15.75" customHeight="1" x14ac:dyDescent="0.2"/>
    <row r="992" s="29" customFormat="1" ht="15.75" customHeight="1" x14ac:dyDescent="0.2"/>
    <row r="993" s="29" customFormat="1" ht="15.75" customHeight="1" x14ac:dyDescent="0.2"/>
    <row r="994" s="29" customFormat="1" ht="15.75" customHeight="1" x14ac:dyDescent="0.2"/>
    <row r="995" s="29" customFormat="1" ht="15.75" customHeight="1" x14ac:dyDescent="0.2"/>
    <row r="996" s="29" customFormat="1" ht="15.75" customHeight="1" x14ac:dyDescent="0.2"/>
    <row r="997" s="29" customFormat="1" ht="15.75" customHeight="1" x14ac:dyDescent="0.2"/>
    <row r="998" s="29" customFormat="1" ht="15.75" customHeight="1" x14ac:dyDescent="0.2"/>
    <row r="999" s="29" customFormat="1" ht="15.75" customHeight="1" x14ac:dyDescent="0.2"/>
    <row r="1000" s="29" customFormat="1" ht="15.75" customHeight="1" x14ac:dyDescent="0.2"/>
    <row r="1001" s="29" customFormat="1" ht="15.75" customHeight="1" x14ac:dyDescent="0.2"/>
    <row r="1002" s="29" customFormat="1" ht="15.75" customHeight="1" x14ac:dyDescent="0.2"/>
    <row r="1003" s="29" customFormat="1" ht="15.75" customHeight="1" x14ac:dyDescent="0.2"/>
    <row r="1004" s="29" customFormat="1" ht="15.75" customHeight="1" x14ac:dyDescent="0.2"/>
    <row r="1005" s="29" customFormat="1" ht="15.75" customHeight="1" x14ac:dyDescent="0.2"/>
    <row r="1006" s="29" customFormat="1" ht="15.75" customHeight="1" x14ac:dyDescent="0.2"/>
    <row r="1007" s="29" customFormat="1" ht="15.75" customHeight="1" x14ac:dyDescent="0.2"/>
    <row r="1008" s="29" customFormat="1" ht="15.75" customHeight="1" x14ac:dyDescent="0.2"/>
    <row r="1009" s="29" customFormat="1" ht="15.75" customHeight="1" x14ac:dyDescent="0.2"/>
    <row r="1010" s="29" customFormat="1" ht="15.75" customHeight="1" x14ac:dyDescent="0.2"/>
    <row r="1011" s="29" customFormat="1" ht="15.75" customHeight="1" x14ac:dyDescent="0.2"/>
    <row r="1012" s="29" customFormat="1" ht="15.75" customHeight="1" x14ac:dyDescent="0.2"/>
    <row r="1013" s="29" customFormat="1" ht="15.75" customHeight="1" x14ac:dyDescent="0.2"/>
    <row r="1014" s="29" customFormat="1" ht="15.75" customHeight="1" x14ac:dyDescent="0.2"/>
    <row r="1015" s="29" customFormat="1" ht="15.75" customHeight="1" x14ac:dyDescent="0.2"/>
    <row r="1016" s="29" customFormat="1" ht="15.75" customHeight="1" x14ac:dyDescent="0.2"/>
    <row r="1017" s="29" customFormat="1" ht="15.75" customHeight="1" x14ac:dyDescent="0.2"/>
    <row r="1018" s="29" customFormat="1" ht="15.75" customHeight="1" x14ac:dyDescent="0.2"/>
    <row r="1019" s="29" customFormat="1" ht="15.75" customHeight="1" x14ac:dyDescent="0.2"/>
    <row r="1020" s="29" customFormat="1" ht="15.75" customHeight="1" x14ac:dyDescent="0.2"/>
    <row r="1021" s="29" customFormat="1" ht="15.75" customHeight="1" x14ac:dyDescent="0.2"/>
    <row r="1022" s="29" customFormat="1" ht="15.75" customHeight="1" x14ac:dyDescent="0.2"/>
    <row r="1023" s="29" customFormat="1" ht="15.75" customHeight="1" x14ac:dyDescent="0.2"/>
    <row r="1024" s="29" customFormat="1" ht="15.75" customHeight="1" x14ac:dyDescent="0.2"/>
    <row r="1025" s="29" customFormat="1" ht="15.75" customHeight="1" x14ac:dyDescent="0.2"/>
    <row r="1026" s="29" customFormat="1" ht="15.75" customHeight="1" x14ac:dyDescent="0.2"/>
    <row r="1027" s="29" customFormat="1" ht="15.75" customHeight="1" x14ac:dyDescent="0.2"/>
    <row r="1028" s="29" customFormat="1" ht="15.75" customHeight="1" x14ac:dyDescent="0.2"/>
    <row r="1029" s="29" customFormat="1" ht="15.75" customHeight="1" x14ac:dyDescent="0.2"/>
    <row r="1030" s="29" customFormat="1" ht="15.75" customHeight="1" x14ac:dyDescent="0.2"/>
    <row r="1031" s="29" customFormat="1" ht="15.75" customHeight="1" x14ac:dyDescent="0.2"/>
    <row r="1032" s="29" customFormat="1" ht="15.75" customHeight="1" x14ac:dyDescent="0.2"/>
    <row r="1033" s="29" customFormat="1" ht="15.75" customHeight="1" x14ac:dyDescent="0.2"/>
    <row r="1034" s="29" customFormat="1" ht="15.75" customHeight="1" x14ac:dyDescent="0.2"/>
    <row r="1035" s="29" customFormat="1" ht="15.75" customHeight="1" x14ac:dyDescent="0.2"/>
    <row r="1036" s="29" customFormat="1" ht="15.75" customHeight="1" x14ac:dyDescent="0.2"/>
    <row r="1037" s="29" customFormat="1" ht="15.75" customHeight="1" x14ac:dyDescent="0.2"/>
    <row r="1038" s="29" customFormat="1" ht="15.75" customHeight="1" x14ac:dyDescent="0.2"/>
    <row r="1039" s="29" customFormat="1" ht="15.75" customHeight="1" x14ac:dyDescent="0.2"/>
    <row r="1040" s="29" customFormat="1" ht="15.75" customHeight="1" x14ac:dyDescent="0.2"/>
    <row r="1041" s="29" customFormat="1" ht="15.75" customHeight="1" x14ac:dyDescent="0.2"/>
    <row r="1042" s="29" customFormat="1" ht="15.75" customHeight="1" x14ac:dyDescent="0.2"/>
    <row r="1043" s="29" customFormat="1" ht="15.75" customHeight="1" x14ac:dyDescent="0.2"/>
    <row r="1044" s="29" customFormat="1" ht="15.75" customHeight="1" x14ac:dyDescent="0.2"/>
    <row r="1045" s="29" customFormat="1" ht="15.75" customHeight="1" x14ac:dyDescent="0.2"/>
    <row r="1046" s="29" customFormat="1" ht="15.75" customHeight="1" x14ac:dyDescent="0.2"/>
    <row r="1047" s="29" customFormat="1" ht="15.75" customHeight="1" x14ac:dyDescent="0.2"/>
    <row r="1048" s="29" customFormat="1" ht="15.75" customHeight="1" x14ac:dyDescent="0.2"/>
    <row r="1049" s="29" customFormat="1" ht="15.75" customHeight="1" x14ac:dyDescent="0.2"/>
    <row r="1050" s="29" customFormat="1" ht="15.75" customHeight="1" x14ac:dyDescent="0.2"/>
    <row r="1051" s="29" customFormat="1" ht="15.75" customHeight="1" x14ac:dyDescent="0.2"/>
    <row r="1052" s="29" customFormat="1" ht="15.75" customHeight="1" x14ac:dyDescent="0.2"/>
    <row r="1053" s="29" customFormat="1" ht="15.75" customHeight="1" x14ac:dyDescent="0.2"/>
    <row r="1054" s="29" customFormat="1" ht="15.75" customHeight="1" x14ac:dyDescent="0.2"/>
    <row r="1055" s="29" customFormat="1" ht="15.75" customHeight="1" x14ac:dyDescent="0.2"/>
    <row r="1056" s="29" customFormat="1" ht="15.75" customHeight="1" x14ac:dyDescent="0.2"/>
    <row r="1057" s="29" customFormat="1" ht="15.75" customHeight="1" x14ac:dyDescent="0.2"/>
    <row r="1058" s="29" customFormat="1" ht="15.75" customHeight="1" x14ac:dyDescent="0.2"/>
    <row r="1059" s="29" customFormat="1" ht="15.75" customHeight="1" x14ac:dyDescent="0.2"/>
    <row r="1060" s="29" customFormat="1" ht="15.75" customHeight="1" x14ac:dyDescent="0.2"/>
    <row r="1061" s="29" customFormat="1" ht="15.75" customHeight="1" x14ac:dyDescent="0.2"/>
    <row r="1062" s="29" customFormat="1" ht="15.75" customHeight="1" x14ac:dyDescent="0.2"/>
    <row r="1063" s="29" customFormat="1" ht="15.75" customHeight="1" x14ac:dyDescent="0.2"/>
    <row r="1064" s="29" customFormat="1" ht="15.75" customHeight="1" x14ac:dyDescent="0.2"/>
    <row r="1065" s="29" customFormat="1" ht="15.75" customHeight="1" x14ac:dyDescent="0.2"/>
    <row r="1066" s="29" customFormat="1" ht="15.75" customHeight="1" x14ac:dyDescent="0.2"/>
    <row r="1067" s="29" customFormat="1" ht="15.75" customHeight="1" x14ac:dyDescent="0.2"/>
    <row r="1068" s="29" customFormat="1" ht="15.75" customHeight="1" x14ac:dyDescent="0.2"/>
    <row r="1069" s="29" customFormat="1" ht="15.75" customHeight="1" x14ac:dyDescent="0.2"/>
    <row r="1070" s="29" customFormat="1" ht="15.75" customHeight="1" x14ac:dyDescent="0.2"/>
    <row r="1071" s="29" customFormat="1" ht="15.75" customHeight="1" x14ac:dyDescent="0.2"/>
    <row r="1072" s="29" customFormat="1" ht="15.75" customHeight="1" x14ac:dyDescent="0.2"/>
    <row r="1073" s="29" customFormat="1" ht="15.75" customHeight="1" x14ac:dyDescent="0.2"/>
    <row r="1074" s="29" customFormat="1" ht="15.75" customHeight="1" x14ac:dyDescent="0.2"/>
    <row r="1075" s="29" customFormat="1" ht="15.75" customHeight="1" x14ac:dyDescent="0.2"/>
    <row r="1076" s="29" customFormat="1" ht="15.75" customHeight="1" x14ac:dyDescent="0.2"/>
    <row r="1077" s="29" customFormat="1" ht="15.75" customHeight="1" x14ac:dyDescent="0.2"/>
    <row r="1078" s="29" customFormat="1" ht="15.75" customHeight="1" x14ac:dyDescent="0.2"/>
    <row r="1079" s="29" customFormat="1" ht="15.75" customHeight="1" x14ac:dyDescent="0.2"/>
    <row r="1080" s="29" customFormat="1" ht="15.75" customHeight="1" x14ac:dyDescent="0.2"/>
    <row r="1081" s="29" customFormat="1" ht="15.75" customHeight="1" x14ac:dyDescent="0.2"/>
    <row r="1082" s="29" customFormat="1" ht="15.75" customHeight="1" x14ac:dyDescent="0.2"/>
    <row r="1083" s="29" customFormat="1" ht="15.75" customHeight="1" x14ac:dyDescent="0.2"/>
    <row r="1084" s="29" customFormat="1" ht="15.75" customHeight="1" x14ac:dyDescent="0.2"/>
    <row r="1085" s="29" customFormat="1" ht="15.75" customHeight="1" x14ac:dyDescent="0.2"/>
    <row r="1086" s="29" customFormat="1" ht="15.75" customHeight="1" x14ac:dyDescent="0.2"/>
    <row r="1087" s="29" customFormat="1" ht="15.75" customHeight="1" x14ac:dyDescent="0.2"/>
    <row r="1088" s="29" customFormat="1" ht="15.75" customHeight="1" x14ac:dyDescent="0.2"/>
    <row r="1089" s="29" customFormat="1" ht="15.75" customHeight="1" x14ac:dyDescent="0.2"/>
    <row r="1090" s="29" customFormat="1" ht="15.75" customHeight="1" x14ac:dyDescent="0.2"/>
    <row r="1091" s="29" customFormat="1" ht="15.75" customHeight="1" x14ac:dyDescent="0.2"/>
    <row r="1092" s="29" customFormat="1" ht="15.75" customHeight="1" x14ac:dyDescent="0.2"/>
    <row r="1093" s="29" customFormat="1" ht="15.75" customHeight="1" x14ac:dyDescent="0.2"/>
    <row r="1094" s="29" customFormat="1" ht="15.75" customHeight="1" x14ac:dyDescent="0.2"/>
    <row r="1095" s="29" customFormat="1" ht="15.75" customHeight="1" x14ac:dyDescent="0.2"/>
    <row r="1096" s="29" customFormat="1" ht="15.75" customHeight="1" x14ac:dyDescent="0.2"/>
    <row r="1097" s="29" customFormat="1" ht="15.75" customHeight="1" x14ac:dyDescent="0.2"/>
    <row r="1098" s="29" customFormat="1" ht="15.75" customHeight="1" x14ac:dyDescent="0.2"/>
    <row r="1099" s="29" customFormat="1" ht="15.75" customHeight="1" x14ac:dyDescent="0.2"/>
    <row r="1100" s="29" customFormat="1" ht="15.75" customHeight="1" x14ac:dyDescent="0.2"/>
    <row r="1101" s="29" customFormat="1" ht="15.75" customHeight="1" x14ac:dyDescent="0.2"/>
    <row r="1102" s="29" customFormat="1" ht="15.75" customHeight="1" x14ac:dyDescent="0.2"/>
    <row r="1103" s="29" customFormat="1" ht="15.75" customHeight="1" x14ac:dyDescent="0.2"/>
    <row r="1104" s="29" customFormat="1" ht="15.75" customHeight="1" x14ac:dyDescent="0.2"/>
    <row r="1105" s="29" customFormat="1" ht="15.75" customHeight="1" x14ac:dyDescent="0.2"/>
    <row r="1106" s="29" customFormat="1" ht="15.75" customHeight="1" x14ac:dyDescent="0.2"/>
    <row r="1107" s="29" customFormat="1" ht="15.75" customHeight="1" x14ac:dyDescent="0.2"/>
    <row r="1108" s="29" customFormat="1" ht="15.75" customHeight="1" x14ac:dyDescent="0.2"/>
    <row r="1109" s="29" customFormat="1" ht="15.75" customHeight="1" x14ac:dyDescent="0.2"/>
    <row r="1110" s="29" customFormat="1" ht="15.75" customHeight="1" x14ac:dyDescent="0.2"/>
    <row r="1111" s="29" customFormat="1" ht="15.75" customHeight="1" x14ac:dyDescent="0.2"/>
    <row r="1112" s="29" customFormat="1" ht="15.75" customHeight="1" x14ac:dyDescent="0.2"/>
    <row r="1113" s="29" customFormat="1" ht="15.75" customHeight="1" x14ac:dyDescent="0.2"/>
    <row r="1114" s="29" customFormat="1" ht="15.75" customHeight="1" x14ac:dyDescent="0.2"/>
    <row r="1115" s="29" customFormat="1" ht="15.75" customHeight="1" x14ac:dyDescent="0.2"/>
    <row r="1116" s="29" customFormat="1" ht="15.75" customHeight="1" x14ac:dyDescent="0.2"/>
    <row r="1117" s="29" customFormat="1" ht="15.75" customHeight="1" x14ac:dyDescent="0.2"/>
    <row r="1118" s="29" customFormat="1" ht="15.75" customHeight="1" x14ac:dyDescent="0.2"/>
    <row r="1119" s="29" customFormat="1" ht="15.75" customHeight="1" x14ac:dyDescent="0.2"/>
    <row r="1120" s="29" customFormat="1" ht="15.75" customHeight="1" x14ac:dyDescent="0.2"/>
    <row r="1121" s="29" customFormat="1" ht="15.75" customHeight="1" x14ac:dyDescent="0.2"/>
    <row r="1122" s="29" customFormat="1" ht="15.75" customHeight="1" x14ac:dyDescent="0.2"/>
    <row r="1123" s="29" customFormat="1" ht="15.75" customHeight="1" x14ac:dyDescent="0.2"/>
    <row r="1124" s="29" customFormat="1" ht="15.75" customHeight="1" x14ac:dyDescent="0.2"/>
    <row r="1125" s="29" customFormat="1" ht="15.75" customHeight="1" x14ac:dyDescent="0.2"/>
    <row r="1126" s="29" customFormat="1" ht="15.75" customHeight="1" x14ac:dyDescent="0.2"/>
    <row r="1127" s="29" customFormat="1" ht="15.75" customHeight="1" x14ac:dyDescent="0.2"/>
    <row r="1128" s="29" customFormat="1" ht="15.75" customHeight="1" x14ac:dyDescent="0.2"/>
    <row r="1129" s="29" customFormat="1" ht="15.75" customHeight="1" x14ac:dyDescent="0.2"/>
    <row r="1130" s="29" customFormat="1" ht="15.75" customHeight="1" x14ac:dyDescent="0.2"/>
    <row r="1131" s="29" customFormat="1" ht="15.75" customHeight="1" x14ac:dyDescent="0.2"/>
    <row r="1132" s="29" customFormat="1" ht="15.75" customHeight="1" x14ac:dyDescent="0.2"/>
    <row r="1133" s="29" customFormat="1" ht="15.75" customHeight="1" x14ac:dyDescent="0.2"/>
    <row r="1134" s="29" customFormat="1" ht="15.75" customHeight="1" x14ac:dyDescent="0.2"/>
    <row r="1135" s="29" customFormat="1" ht="15.75" customHeight="1" x14ac:dyDescent="0.2"/>
    <row r="1136" s="29" customFormat="1" ht="15.75" customHeight="1" x14ac:dyDescent="0.2"/>
    <row r="1137" s="29" customFormat="1" ht="15.75" customHeight="1" x14ac:dyDescent="0.2"/>
    <row r="1138" s="29" customFormat="1" ht="15.75" customHeight="1" x14ac:dyDescent="0.2"/>
    <row r="1139" s="29" customFormat="1" ht="15.75" customHeight="1" x14ac:dyDescent="0.2"/>
    <row r="1140" s="29" customFormat="1" ht="15.75" customHeight="1" x14ac:dyDescent="0.2"/>
    <row r="1141" s="29" customFormat="1" ht="15.75" customHeight="1" x14ac:dyDescent="0.2"/>
    <row r="1142" s="29" customFormat="1" ht="15.75" customHeight="1" x14ac:dyDescent="0.2"/>
    <row r="1143" s="29" customFormat="1" ht="15.75" customHeight="1" x14ac:dyDescent="0.2"/>
    <row r="1144" s="29" customFormat="1" ht="15.75" customHeight="1" x14ac:dyDescent="0.2"/>
    <row r="1145" s="29" customFormat="1" ht="15.75" customHeight="1" x14ac:dyDescent="0.2"/>
    <row r="1146" s="29" customFormat="1" ht="15.75" customHeight="1" x14ac:dyDescent="0.2"/>
    <row r="1147" s="29" customFormat="1" ht="15.75" customHeight="1" x14ac:dyDescent="0.2"/>
    <row r="1148" s="29" customFormat="1" ht="15.75" customHeight="1" x14ac:dyDescent="0.2"/>
    <row r="1149" s="29" customFormat="1" ht="15.75" customHeight="1" x14ac:dyDescent="0.2"/>
    <row r="1150" s="29" customFormat="1" ht="15.75" customHeight="1" x14ac:dyDescent="0.2"/>
    <row r="1151" s="29" customFormat="1" ht="15.75" customHeight="1" x14ac:dyDescent="0.2"/>
    <row r="1152" s="29" customFormat="1" ht="15.75" customHeight="1" x14ac:dyDescent="0.2"/>
    <row r="1153" s="29" customFormat="1" ht="15.75" customHeight="1" x14ac:dyDescent="0.2"/>
    <row r="1154" s="29" customFormat="1" ht="15.75" customHeight="1" x14ac:dyDescent="0.2"/>
    <row r="1155" s="29" customFormat="1" ht="15.75" customHeight="1" x14ac:dyDescent="0.2"/>
    <row r="1156" s="29" customFormat="1" ht="15.75" customHeight="1" x14ac:dyDescent="0.2"/>
    <row r="1157" s="29" customFormat="1" ht="15.75" customHeight="1" x14ac:dyDescent="0.2"/>
    <row r="1158" s="29" customFormat="1" ht="15.75" customHeight="1" x14ac:dyDescent="0.2"/>
    <row r="1159" s="29" customFormat="1" ht="15.75" customHeight="1" x14ac:dyDescent="0.2"/>
    <row r="1160" s="29" customFormat="1" ht="15.75" customHeight="1" x14ac:dyDescent="0.2"/>
    <row r="1161" s="29" customFormat="1" ht="15.75" customHeight="1" x14ac:dyDescent="0.2"/>
    <row r="1162" s="29" customFormat="1" ht="15.75" customHeight="1" x14ac:dyDescent="0.2"/>
    <row r="1163" s="29" customFormat="1" ht="15.75" customHeight="1" x14ac:dyDescent="0.2"/>
    <row r="1164" s="29" customFormat="1" ht="15.75" customHeight="1" x14ac:dyDescent="0.2"/>
    <row r="1165" s="29" customFormat="1" ht="15.75" customHeight="1" x14ac:dyDescent="0.2"/>
    <row r="1166" s="29" customFormat="1" ht="15.75" customHeight="1" x14ac:dyDescent="0.2"/>
    <row r="1167" s="29" customFormat="1" ht="15.75" customHeight="1" x14ac:dyDescent="0.2"/>
    <row r="1168" s="29" customFormat="1" ht="15.75" customHeight="1" x14ac:dyDescent="0.2"/>
    <row r="1169" s="29" customFormat="1" ht="15.75" customHeight="1" x14ac:dyDescent="0.2"/>
    <row r="1170" s="29" customFormat="1" ht="15.75" customHeight="1" x14ac:dyDescent="0.2"/>
    <row r="1171" s="29" customFormat="1" ht="15.75" customHeight="1" x14ac:dyDescent="0.2"/>
    <row r="1172" s="29" customFormat="1" ht="15.75" customHeight="1" x14ac:dyDescent="0.2"/>
    <row r="1173" s="29" customFormat="1" ht="15.75" customHeight="1" x14ac:dyDescent="0.2"/>
    <row r="1174" s="29" customFormat="1" ht="15.75" customHeight="1" x14ac:dyDescent="0.2"/>
    <row r="1175" s="29" customFormat="1" ht="15.75" customHeight="1" x14ac:dyDescent="0.2"/>
    <row r="1176" s="29" customFormat="1" ht="15.75" customHeight="1" x14ac:dyDescent="0.2"/>
    <row r="1177" s="29" customFormat="1" ht="15.75" customHeight="1" x14ac:dyDescent="0.2"/>
    <row r="1178" s="29" customFormat="1" ht="15.75" customHeight="1" x14ac:dyDescent="0.2"/>
    <row r="1179" s="29" customFormat="1" ht="15.75" customHeight="1" x14ac:dyDescent="0.2"/>
    <row r="1180" s="29" customFormat="1" ht="15.75" customHeight="1" x14ac:dyDescent="0.2"/>
    <row r="1181" s="29" customFormat="1" ht="15.75" customHeight="1" x14ac:dyDescent="0.2"/>
    <row r="1182" s="29" customFormat="1" ht="15.75" customHeight="1" x14ac:dyDescent="0.2"/>
    <row r="1183" s="29" customFormat="1" ht="15.75" customHeight="1" x14ac:dyDescent="0.2"/>
    <row r="1184" s="29" customFormat="1" ht="15.75" customHeight="1" x14ac:dyDescent="0.2"/>
    <row r="1185" s="29" customFormat="1" ht="15.75" customHeight="1" x14ac:dyDescent="0.2"/>
    <row r="1186" s="29" customFormat="1" ht="15.75" customHeight="1" x14ac:dyDescent="0.2"/>
    <row r="1187" s="29" customFormat="1" ht="15.75" customHeight="1" x14ac:dyDescent="0.2"/>
    <row r="1188" s="29" customFormat="1" ht="15.75" customHeight="1" x14ac:dyDescent="0.2"/>
    <row r="1189" s="29" customFormat="1" ht="15.75" customHeight="1" x14ac:dyDescent="0.2"/>
    <row r="1190" s="29" customFormat="1" ht="15.75" customHeight="1" x14ac:dyDescent="0.2"/>
    <row r="1191" s="29" customFormat="1" ht="15.75" customHeight="1" x14ac:dyDescent="0.2"/>
    <row r="1192" s="29" customFormat="1" ht="15.75" customHeight="1" x14ac:dyDescent="0.2"/>
    <row r="1193" s="29" customFormat="1" ht="15.75" customHeight="1" x14ac:dyDescent="0.2"/>
    <row r="1194" s="29" customFormat="1" ht="15.75" customHeight="1" x14ac:dyDescent="0.2"/>
    <row r="1195" s="29" customFormat="1" ht="15.75" customHeight="1" x14ac:dyDescent="0.2"/>
    <row r="1196" s="29" customFormat="1" ht="15.75" customHeight="1" x14ac:dyDescent="0.2"/>
    <row r="1197" s="29" customFormat="1" ht="15.75" customHeight="1" x14ac:dyDescent="0.2"/>
    <row r="1198" s="29" customFormat="1" ht="15.75" customHeight="1" x14ac:dyDescent="0.2"/>
    <row r="1199" s="29" customFormat="1" ht="15.75" customHeight="1" x14ac:dyDescent="0.2"/>
    <row r="1200" s="29" customFormat="1" ht="15.75" customHeight="1" x14ac:dyDescent="0.2"/>
    <row r="1201" s="29" customFormat="1" ht="15.75" customHeight="1" x14ac:dyDescent="0.2"/>
    <row r="1202" s="29" customFormat="1" ht="15.75" customHeight="1" x14ac:dyDescent="0.2"/>
    <row r="1203" s="29" customFormat="1" ht="15.75" customHeight="1" x14ac:dyDescent="0.2"/>
    <row r="1204" s="29" customFormat="1" ht="15.75" customHeight="1" x14ac:dyDescent="0.2"/>
    <row r="1205" s="29" customFormat="1" ht="15.75" customHeight="1" x14ac:dyDescent="0.2"/>
    <row r="1206" s="29" customFormat="1" ht="15.75" customHeight="1" x14ac:dyDescent="0.2"/>
    <row r="1207" s="29" customFormat="1" ht="15.75" customHeight="1" x14ac:dyDescent="0.2"/>
    <row r="1208" s="29" customFormat="1" ht="15.75" customHeight="1" x14ac:dyDescent="0.2"/>
    <row r="1209" s="29" customFormat="1" ht="15.75" customHeight="1" x14ac:dyDescent="0.2"/>
    <row r="1210" s="29" customFormat="1" ht="15.75" customHeight="1" x14ac:dyDescent="0.2"/>
    <row r="1211" s="29" customFormat="1" ht="15.75" customHeight="1" x14ac:dyDescent="0.2"/>
    <row r="1212" s="29" customFormat="1" ht="15.75" customHeight="1" x14ac:dyDescent="0.2"/>
    <row r="1213" s="29" customFormat="1" ht="15.75" customHeight="1" x14ac:dyDescent="0.2"/>
    <row r="1214" s="29" customFormat="1" ht="15.75" customHeight="1" x14ac:dyDescent="0.2"/>
    <row r="1215" s="29" customFormat="1" ht="15.75" customHeight="1" x14ac:dyDescent="0.2"/>
    <row r="1216" s="29" customFormat="1" ht="15.75" customHeight="1" x14ac:dyDescent="0.2"/>
    <row r="1217" s="29" customFormat="1" ht="15.75" customHeight="1" x14ac:dyDescent="0.2"/>
    <row r="1218" s="29" customFormat="1" ht="15.75" customHeight="1" x14ac:dyDescent="0.2"/>
    <row r="1219" s="29" customFormat="1" ht="15.75" customHeight="1" x14ac:dyDescent="0.2"/>
    <row r="1220" s="29" customFormat="1" ht="15.75" customHeight="1" x14ac:dyDescent="0.2"/>
    <row r="1221" s="29" customFormat="1" ht="15.75" customHeight="1" x14ac:dyDescent="0.2"/>
    <row r="1222" s="29" customFormat="1" ht="15.75" customHeight="1" x14ac:dyDescent="0.2"/>
    <row r="1223" s="29" customFormat="1" ht="15.75" customHeight="1" x14ac:dyDescent="0.2"/>
    <row r="1224" s="29" customFormat="1" ht="15.75" customHeight="1" x14ac:dyDescent="0.2"/>
    <row r="1225" s="29" customFormat="1" ht="15.75" customHeight="1" x14ac:dyDescent="0.2"/>
    <row r="1226" s="29" customFormat="1" ht="15.75" customHeight="1" x14ac:dyDescent="0.2"/>
    <row r="1227" s="29" customFormat="1" ht="15.75" customHeight="1" x14ac:dyDescent="0.2"/>
    <row r="1228" s="29" customFormat="1" ht="15.75" customHeight="1" x14ac:dyDescent="0.2"/>
    <row r="1229" s="29" customFormat="1" ht="15.75" customHeight="1" x14ac:dyDescent="0.2"/>
    <row r="1230" s="29" customFormat="1" ht="15.75" customHeight="1" x14ac:dyDescent="0.2"/>
    <row r="1231" s="29" customFormat="1" ht="15.75" customHeight="1" x14ac:dyDescent="0.2"/>
    <row r="1232" s="29" customFormat="1" ht="15.75" customHeight="1" x14ac:dyDescent="0.2"/>
    <row r="1233" s="29" customFormat="1" ht="15.75" customHeight="1" x14ac:dyDescent="0.2"/>
    <row r="1234" s="29" customFormat="1" ht="15.75" customHeight="1" x14ac:dyDescent="0.2"/>
    <row r="1235" s="29" customFormat="1" ht="15.75" customHeight="1" x14ac:dyDescent="0.2"/>
    <row r="1236" s="29" customFormat="1" ht="15.75" customHeight="1" x14ac:dyDescent="0.2"/>
    <row r="1237" s="29" customFormat="1" ht="15.75" customHeight="1" x14ac:dyDescent="0.2"/>
    <row r="1238" s="29" customFormat="1" ht="15.75" customHeight="1" x14ac:dyDescent="0.2"/>
    <row r="1239" s="29" customFormat="1" ht="15.75" customHeight="1" x14ac:dyDescent="0.2"/>
    <row r="1240" s="29" customFormat="1" ht="15.75" customHeight="1" x14ac:dyDescent="0.2"/>
    <row r="1241" s="29" customFormat="1" ht="15.75" customHeight="1" x14ac:dyDescent="0.2"/>
    <row r="1242" s="29" customFormat="1" ht="15.75" customHeight="1" x14ac:dyDescent="0.2"/>
    <row r="1243" s="29" customFormat="1" ht="15.75" customHeight="1" x14ac:dyDescent="0.2"/>
    <row r="1244" s="29" customFormat="1" ht="15.75" customHeight="1" x14ac:dyDescent="0.2"/>
    <row r="1245" s="29" customFormat="1" ht="15.75" customHeight="1" x14ac:dyDescent="0.2"/>
    <row r="1246" s="29" customFormat="1" ht="15.75" customHeight="1" x14ac:dyDescent="0.2"/>
    <row r="1247" s="29" customFormat="1" ht="15.75" customHeight="1" x14ac:dyDescent="0.2"/>
    <row r="1248" s="29" customFormat="1" ht="15.75" customHeight="1" x14ac:dyDescent="0.2"/>
    <row r="1249" s="29" customFormat="1" ht="15.75" customHeight="1" x14ac:dyDescent="0.2"/>
    <row r="1250" s="29" customFormat="1" ht="15.75" customHeight="1" x14ac:dyDescent="0.2"/>
    <row r="1251" s="29" customFormat="1" ht="15.75" customHeight="1" x14ac:dyDescent="0.2"/>
    <row r="1252" s="29" customFormat="1" ht="15.75" customHeight="1" x14ac:dyDescent="0.2"/>
    <row r="1253" s="29" customFormat="1" ht="15.75" customHeight="1" x14ac:dyDescent="0.2"/>
    <row r="1254" s="29" customFormat="1" ht="15.75" customHeight="1" x14ac:dyDescent="0.2"/>
    <row r="1255" s="29" customFormat="1" ht="15.75" customHeight="1" x14ac:dyDescent="0.2"/>
    <row r="1256" s="29" customFormat="1" ht="15.75" customHeight="1" x14ac:dyDescent="0.2"/>
    <row r="1257" s="29" customFormat="1" ht="15.75" customHeight="1" x14ac:dyDescent="0.2"/>
    <row r="1258" s="29" customFormat="1" ht="15.75" customHeight="1" x14ac:dyDescent="0.2"/>
    <row r="1259" s="29" customFormat="1" ht="15.75" customHeight="1" x14ac:dyDescent="0.2"/>
    <row r="1260" s="29" customFormat="1" ht="15.75" customHeight="1" x14ac:dyDescent="0.2"/>
    <row r="1261" s="29" customFormat="1" ht="15.75" customHeight="1" x14ac:dyDescent="0.2"/>
    <row r="1262" s="29" customFormat="1" ht="15.75" customHeight="1" x14ac:dyDescent="0.2"/>
    <row r="1263" s="29" customFormat="1" ht="15.75" customHeight="1" x14ac:dyDescent="0.2"/>
    <row r="1264" s="29" customFormat="1" ht="15.75" customHeight="1" x14ac:dyDescent="0.2"/>
    <row r="1265" s="29" customFormat="1" ht="15.75" customHeight="1" x14ac:dyDescent="0.2"/>
    <row r="1266" s="29" customFormat="1" ht="15.75" customHeight="1" x14ac:dyDescent="0.2"/>
    <row r="1267" s="29" customFormat="1" ht="15.75" customHeight="1" x14ac:dyDescent="0.2"/>
    <row r="1268" s="29" customFormat="1" ht="15.75" customHeight="1" x14ac:dyDescent="0.2"/>
    <row r="1269" s="29" customFormat="1" ht="15.75" customHeight="1" x14ac:dyDescent="0.2"/>
    <row r="1270" s="29" customFormat="1" ht="15.75" customHeight="1" x14ac:dyDescent="0.2"/>
    <row r="1271" s="29" customFormat="1" ht="15.75" customHeight="1" x14ac:dyDescent="0.2"/>
    <row r="1272" s="29" customFormat="1" ht="15.75" customHeight="1" x14ac:dyDescent="0.2"/>
    <row r="1273" s="29" customFormat="1" ht="15.75" customHeight="1" x14ac:dyDescent="0.2"/>
    <row r="1274" s="29" customFormat="1" ht="15.75" customHeight="1" x14ac:dyDescent="0.2"/>
    <row r="1275" s="29" customFormat="1" ht="15.75" customHeight="1" x14ac:dyDescent="0.2"/>
    <row r="1276" s="29" customFormat="1" ht="15.75" customHeight="1" x14ac:dyDescent="0.2"/>
    <row r="1277" s="29" customFormat="1" ht="15.75" customHeight="1" x14ac:dyDescent="0.2"/>
    <row r="1278" s="29" customFormat="1" ht="15.75" customHeight="1" x14ac:dyDescent="0.2"/>
    <row r="1279" s="29" customFormat="1" ht="15.75" customHeight="1" x14ac:dyDescent="0.2"/>
    <row r="1280" s="29" customFormat="1" ht="15.75" customHeight="1" x14ac:dyDescent="0.2"/>
    <row r="1281" s="29" customFormat="1" ht="15.75" customHeight="1" x14ac:dyDescent="0.2"/>
    <row r="1282" s="29" customFormat="1" ht="15.75" customHeight="1" x14ac:dyDescent="0.2"/>
    <row r="1283" s="29" customFormat="1" ht="15.75" customHeight="1" x14ac:dyDescent="0.2"/>
    <row r="1284" s="29" customFormat="1" ht="15.75" customHeight="1" x14ac:dyDescent="0.2"/>
    <row r="1285" s="29" customFormat="1" ht="15.75" customHeight="1" x14ac:dyDescent="0.2"/>
    <row r="1286" s="29" customFormat="1" ht="15.75" customHeight="1" x14ac:dyDescent="0.2"/>
    <row r="1287" s="29" customFormat="1" ht="15.75" customHeight="1" x14ac:dyDescent="0.2"/>
    <row r="1288" s="29" customFormat="1" ht="15.75" customHeight="1" x14ac:dyDescent="0.2"/>
    <row r="1289" s="29" customFormat="1" ht="15.75" customHeight="1" x14ac:dyDescent="0.2"/>
    <row r="1290" s="29" customFormat="1" ht="15.75" customHeight="1" x14ac:dyDescent="0.2"/>
    <row r="1291" s="29" customFormat="1" ht="15.75" customHeight="1" x14ac:dyDescent="0.2"/>
    <row r="1292" s="29" customFormat="1" ht="15.75" customHeight="1" x14ac:dyDescent="0.2"/>
    <row r="1293" s="29" customFormat="1" ht="15.75" customHeight="1" x14ac:dyDescent="0.2"/>
    <row r="1294" s="29" customFormat="1" ht="15.75" customHeight="1" x14ac:dyDescent="0.2"/>
    <row r="1295" s="29" customFormat="1" ht="15.75" customHeight="1" x14ac:dyDescent="0.2"/>
    <row r="1296" s="29" customFormat="1" ht="15.75" customHeight="1" x14ac:dyDescent="0.2"/>
    <row r="1297" s="29" customFormat="1" ht="15.75" customHeight="1" x14ac:dyDescent="0.2"/>
    <row r="1298" s="29" customFormat="1" ht="15.75" customHeight="1" x14ac:dyDescent="0.2"/>
    <row r="1299" s="28" customFormat="1" ht="15.75" customHeight="1" thickBot="1" x14ac:dyDescent="0.25"/>
    <row r="3035" ht="15.75" hidden="1" customHeight="1" thickTop="1" thickBot="1" x14ac:dyDescent="0.25"/>
    <row r="3036" ht="15.75" hidden="1" customHeight="1" thickTop="1" thickBot="1" x14ac:dyDescent="0.25"/>
    <row r="3037" ht="15.75" hidden="1" customHeight="1" thickTop="1" thickBot="1" x14ac:dyDescent="0.25"/>
    <row r="3057" spans="1:1" ht="15.75" customHeight="1" thickTop="1" thickBot="1" x14ac:dyDescent="0.25">
      <c r="A3057" s="12" t="s">
        <v>8</v>
      </c>
    </row>
    <row r="3058" spans="1:1" ht="15.75" customHeight="1" thickTop="1" thickBot="1" x14ac:dyDescent="0.25">
      <c r="A3058" s="12" t="s">
        <v>29</v>
      </c>
    </row>
  </sheetData>
  <sheetProtection algorithmName="SHA-512" hashValue="yWhJk0zx3TOHVnh2DeLX7r+hA4yhmUd9vs/qhjataI0mVLmxFdgTWsPG/kp9lXJ/drIGeL41xN63ygCkQLO70A==" saltValue="KpepGLxBWTOYfJWhHiXwjQ==" spinCount="100000" sheet="1" objects="1" scenarios="1"/>
  <mergeCells count="30">
    <mergeCell ref="A102:E103"/>
    <mergeCell ref="A105:E108"/>
    <mergeCell ref="A140:E144"/>
    <mergeCell ref="A146:E153"/>
    <mergeCell ref="A110:E115"/>
    <mergeCell ref="A117:E123"/>
    <mergeCell ref="A125:E127"/>
    <mergeCell ref="A129:E132"/>
    <mergeCell ref="A134:E138"/>
    <mergeCell ref="A82:E83"/>
    <mergeCell ref="A66:E68"/>
    <mergeCell ref="A85:E88"/>
    <mergeCell ref="A90:E93"/>
    <mergeCell ref="A95:E100"/>
    <mergeCell ref="D17:E17"/>
    <mergeCell ref="D8:E8"/>
    <mergeCell ref="H159:J159"/>
    <mergeCell ref="A1:E1"/>
    <mergeCell ref="A51:E55"/>
    <mergeCell ref="A44:E49"/>
    <mergeCell ref="A41:E42"/>
    <mergeCell ref="A40:E40"/>
    <mergeCell ref="A34:E39"/>
    <mergeCell ref="A79:E80"/>
    <mergeCell ref="A70:E73"/>
    <mergeCell ref="A61:E64"/>
    <mergeCell ref="A57:E59"/>
    <mergeCell ref="D2:E2"/>
    <mergeCell ref="A2:B2"/>
    <mergeCell ref="A75:E77"/>
  </mergeCells>
  <phoneticPr fontId="0" type="noConversion"/>
  <dataValidations xWindow="375" yWindow="316" count="10">
    <dataValidation type="decimal" allowBlank="1" showInputMessage="1" showErrorMessage="1" errorTitle="Input Error" error="Please enter a positive gross pay amount." sqref="B5" xr:uid="{00000000-0002-0000-0100-000001000000}">
      <formula1>0</formula1>
      <formula2>1000000</formula2>
    </dataValidation>
    <dataValidation type="decimal" allowBlank="1" showInputMessage="1" showErrorMessage="1" errorTitle="Input Error" error="Please enter a positive value or zero." sqref="B6:B7 B9" xr:uid="{00000000-0002-0000-0100-000002000000}">
      <formula1>0</formula1>
      <formula2>1000000</formula2>
    </dataValidation>
    <dataValidation type="decimal" allowBlank="1" showInputMessage="1" showErrorMessage="1" errorTitle="Input Error" error="Please enter a positive amount or zero." sqref="B13 B23 B20" xr:uid="{00000000-0002-0000-0100-000003000000}">
      <formula1>0</formula1>
      <formula2>1000000</formula2>
    </dataValidation>
    <dataValidation type="list" showDropDown="1" showInputMessage="1" showErrorMessage="1" errorTitle="Input Error" error="Please enter &quot;Y&quot; or &quot;N&quot;." sqref="B14:B18" xr:uid="{00000000-0002-0000-0100-000005000000}">
      <formula1>$A$245:$A$246</formula1>
    </dataValidation>
    <dataValidation type="list" allowBlank="1" showInputMessage="1" showErrorMessage="1" sqref="B4" xr:uid="{00000000-0002-0000-0100-000007000000}">
      <formula1>$A$252:$A$256</formula1>
    </dataValidation>
    <dataValidation type="decimal" allowBlank="1" showInputMessage="1" showErrorMessage="1" errorTitle="Input Error" error="Please enter a positive tax rate" sqref="B22 B19" xr:uid="{B40BBF8A-10B2-4DAA-8E7B-5A8E05AD4F08}">
      <formula1>0</formula1>
      <formula2>100</formula2>
    </dataValidation>
    <dataValidation type="list" showDropDown="1" showInputMessage="1" showErrorMessage="1" errorTitle="Input Error" error="Please enter &quot;Y&quot; or &quot;N&quot;" sqref="B21" xr:uid="{4F1DADE0-8D1B-415F-ABEE-EC7ACE6AE94C}">
      <formula1>$A$245:$A$246</formula1>
    </dataValidation>
    <dataValidation type="list" allowBlank="1" showInputMessage="1" showErrorMessage="1" errorTitle="Input Error" error="Please enter a positive tax rate" sqref="B24" xr:uid="{A4293043-A5EC-4F41-83F1-CB1CDFEB62D0}">
      <formula1>$D$252:$D$256</formula1>
    </dataValidation>
    <dataValidation type="list" allowBlank="1" showInputMessage="1" showErrorMessage="1" errorTitle="Input Error" error="Please enter a positive tax rate" sqref="B8" xr:uid="{4AF3EAE7-2F56-447A-AC1D-E746118EA30C}">
      <formula1>$A$248:$A$250</formula1>
    </dataValidation>
    <dataValidation type="decimal" allowBlank="1" showInputMessage="1" showErrorMessage="1" errorTitle="Input Error" error="Please enter a positive currency deduction amount or zero." sqref="B10:B12 B25:B33" xr:uid="{00000000-0002-0000-0100-000008000000}">
      <formula1>0</formula1>
      <formula2>1000000</formula2>
    </dataValidation>
  </dataValidations>
  <hyperlinks>
    <hyperlink ref="A103:E103" location="A1" display="Back to Top" xr:uid="{524299AD-35C8-47D0-BA6D-591F009394E2}"/>
    <hyperlink ref="A108:E108" location="A1" display="Back to Top" xr:uid="{E6FC6DBB-17B5-4743-8849-83CF2B769441}"/>
    <hyperlink ref="A83:E83" location="A1" display="Back to Top" xr:uid="{6A6F4B2D-4C23-411C-ABCD-49E693671909}"/>
  </hyperlinks>
  <pageMargins left="0" right="0" top="0" bottom="0" header="0" footer="0"/>
  <pageSetup scale="80" fitToHeight="2" orientation="landscape" r:id="rId1"/>
  <headerFooter alignWithMargins="0"/>
  <drawing r:id="rId2"/>
  <legacyDrawing r:id="rId3"/>
  <picture r:id="rId4"/>
  <mc:AlternateContent xmlns:mc="http://schemas.openxmlformats.org/markup-compatibility/2006">
    <mc:Choice Requires="x14">
      <controls>
        <mc:AlternateContent xmlns:mc="http://schemas.openxmlformats.org/markup-compatibility/2006">
          <mc:Choice Requires="x14">
            <control shapeId="1038" r:id="rId5" name="Check Box 14">
              <controlPr defaultSize="0" autoFill="0" autoLine="0" autoPict="0" altText="New W-4 Box">
                <anchor>
                  <from>
                    <xdr:col>1</xdr:col>
                    <xdr:colOff>2200275</xdr:colOff>
                    <xdr:row>8</xdr:row>
                    <xdr:rowOff>104775</xdr:rowOff>
                  </from>
                  <to>
                    <xdr:col>1</xdr:col>
                    <xdr:colOff>2419350</xdr:colOff>
                    <xdr:row>9</xdr:row>
                    <xdr:rowOff>9525</xdr:rowOff>
                  </to>
                </anchor>
              </controlPr>
            </control>
          </mc:Choice>
        </mc:AlternateContent>
      </controls>
    </mc:Choice>
  </mc:AlternateContent>
  <webPublishItems count="2">
    <webPublishItem id="20995" divId="netpaycalculator_20995" sourceType="sheet" destinationFile="E:\BMIS\Application Design and Customer Service\Payroll Systems Design\Intranet Docs\EMPLOYE PAYROLL SERVICES\On-line FWT Calculator\Page.htm"/>
    <webPublishItem id="27632" divId="netpaycalculator_27632" sourceType="sheet" destinationFile="E:\BMIS\Application Design and Customer Service\Payroll Systems Design\Intranet Docs\EMPLOYE PAYROLL SERVICES\On-line FWT Calculator\NETPAY.htm"/>
  </webPublishItem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1BA871BB9E1EC4BAB29F598697AB0C6" ma:contentTypeVersion="7" ma:contentTypeDescription="Create a new document." ma:contentTypeScope="" ma:versionID="56577f13ee7e06f9599edde5f4c4d298">
  <xsd:schema xmlns:xsd="http://www.w3.org/2001/XMLSchema" xmlns:xs="http://www.w3.org/2001/XMLSchema" xmlns:p="http://schemas.microsoft.com/office/2006/metadata/properties" xmlns:ns3="d04a30bb-b2f1-43b2-96cc-abd04a022632" targetNamespace="http://schemas.microsoft.com/office/2006/metadata/properties" ma:root="true" ma:fieldsID="a3bd660bca2922f3408b9ec877058756" ns3:_="">
    <xsd:import namespace="d04a30bb-b2f1-43b2-96cc-abd04a02263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a30bb-b2f1-43b2-96cc-abd04a0226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097334-AB5E-46F1-9C66-F7F1E96803E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04a30bb-b2f1-43b2-96cc-abd04a022632"/>
    <ds:schemaRef ds:uri="http://www.w3.org/XML/1998/namespace"/>
    <ds:schemaRef ds:uri="http://purl.org/dc/dcmitype/"/>
  </ds:schemaRefs>
</ds:datastoreItem>
</file>

<file path=customXml/itemProps2.xml><?xml version="1.0" encoding="utf-8"?>
<ds:datastoreItem xmlns:ds="http://schemas.openxmlformats.org/officeDocument/2006/customXml" ds:itemID="{DB48B8A8-FE33-4660-8D2C-132F283212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a30bb-b2f1-43b2-96cc-abd04a022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195485-95F6-455A-A5F2-CC38699651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CalcFWT</vt:lpstr>
      <vt:lpstr>CalcFWT!Print_Area</vt:lpstr>
    </vt:vector>
  </TitlesOfParts>
  <Company>Commonwealth of 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 Pay Calculator</dc:title>
  <dc:creator>ggrandon</dc:creator>
  <cp:lastModifiedBy>Long, Rich</cp:lastModifiedBy>
  <cp:lastPrinted>2020-01-28T16:15:17Z</cp:lastPrinted>
  <dcterms:created xsi:type="dcterms:W3CDTF">2001-02-15T16:50:50Z</dcterms:created>
  <dcterms:modified xsi:type="dcterms:W3CDTF">2024-12-17T14:10:21Z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0x010100C1BA871BB9E1EC4BAB29F598697AB0C6</vt:lpwstr>
  </property>
  <property fmtid="{D5CDD505-2E9C-101B-9397-08002B2CF9AE}" pid="4" name="Order">
    <vt:r8>2400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ies>
</file>