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angbixler-local/Desktop/Website Updates 2025/IFF 2025/"/>
    </mc:Choice>
  </mc:AlternateContent>
  <xr:revisionPtr revIDLastSave="0" documentId="13_ncr:1_{99C11A8C-34F5-3144-B162-FFBFBB0CC3D1}" xr6:coauthVersionLast="47" xr6:coauthVersionMax="47" xr10:uidLastSave="{00000000-0000-0000-0000-000000000000}"/>
  <bookViews>
    <workbookView xWindow="780" yWindow="760" windowWidth="29460" windowHeight="18880" xr2:uid="{A113D095-1C3A-484D-87F1-CB06924BC0D0}"/>
  </bookViews>
  <sheets>
    <sheet name="Attachment C Results" sheetId="1" r:id="rId1"/>
    <sheet name="Data Results by County" sheetId="2" r:id="rId2"/>
    <sheet name="Data Results by AAA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3" l="1"/>
  <c r="AE61" i="3"/>
  <c r="AD61" i="3"/>
  <c r="AA61" i="3"/>
  <c r="Y61" i="3"/>
  <c r="X61" i="3"/>
  <c r="V61" i="3"/>
  <c r="W61" i="3" s="1"/>
  <c r="U61" i="3"/>
  <c r="S61" i="3"/>
  <c r="R61" i="3"/>
  <c r="O61" i="3"/>
  <c r="M61" i="3"/>
  <c r="N61" i="3" s="1"/>
  <c r="L61" i="3"/>
  <c r="J61" i="3"/>
  <c r="K61" i="3" s="1"/>
  <c r="I61" i="3"/>
  <c r="G61" i="3"/>
  <c r="F61" i="3"/>
  <c r="B61" i="3"/>
  <c r="AB61" i="3" s="1"/>
  <c r="AB60" i="3"/>
  <c r="AA60" i="3"/>
  <c r="Y60" i="3"/>
  <c r="V60" i="3"/>
  <c r="W60" i="3" s="1"/>
  <c r="S60" i="3"/>
  <c r="P60" i="3"/>
  <c r="O60" i="3"/>
  <c r="N60" i="3"/>
  <c r="M60" i="3"/>
  <c r="L60" i="3"/>
  <c r="J60" i="3"/>
  <c r="K60" i="3" s="1"/>
  <c r="H60" i="3"/>
  <c r="G60" i="3"/>
  <c r="F60" i="3"/>
  <c r="B60" i="3"/>
  <c r="AD60" i="3" s="1"/>
  <c r="AB59" i="3"/>
  <c r="AC59" i="3" s="1"/>
  <c r="X59" i="3"/>
  <c r="V59" i="3"/>
  <c r="W59" i="3" s="1"/>
  <c r="P59" i="3"/>
  <c r="Q59" i="3" s="1"/>
  <c r="O59" i="3"/>
  <c r="L59" i="3"/>
  <c r="B59" i="3"/>
  <c r="AD59" i="3" s="1"/>
  <c r="AA58" i="3"/>
  <c r="Y58" i="3"/>
  <c r="Z58" i="3" s="1"/>
  <c r="V58" i="3"/>
  <c r="W58" i="3" s="1"/>
  <c r="B58" i="3"/>
  <c r="B57" i="3"/>
  <c r="AE56" i="3"/>
  <c r="AF56" i="3" s="1"/>
  <c r="AD56" i="3"/>
  <c r="AB56" i="3"/>
  <c r="AA56" i="3"/>
  <c r="Y56" i="3"/>
  <c r="X56" i="3"/>
  <c r="V56" i="3"/>
  <c r="U56" i="3"/>
  <c r="S56" i="3"/>
  <c r="T56" i="3" s="1"/>
  <c r="R56" i="3"/>
  <c r="P56" i="3"/>
  <c r="O56" i="3"/>
  <c r="M56" i="3"/>
  <c r="N56" i="3" s="1"/>
  <c r="L56" i="3"/>
  <c r="K56" i="3"/>
  <c r="J56" i="3"/>
  <c r="I56" i="3"/>
  <c r="H56" i="3"/>
  <c r="G56" i="3"/>
  <c r="F56" i="3"/>
  <c r="B56" i="3"/>
  <c r="AE55" i="3"/>
  <c r="AF55" i="3" s="1"/>
  <c r="AD55" i="3"/>
  <c r="AB55" i="3"/>
  <c r="AA55" i="3"/>
  <c r="Y55" i="3"/>
  <c r="U55" i="3"/>
  <c r="R55" i="3"/>
  <c r="P55" i="3"/>
  <c r="Q55" i="3" s="1"/>
  <c r="O55" i="3"/>
  <c r="L55" i="3"/>
  <c r="I55" i="3"/>
  <c r="B55" i="3"/>
  <c r="Y54" i="3"/>
  <c r="Z54" i="3" s="1"/>
  <c r="U54" i="3"/>
  <c r="S54" i="3"/>
  <c r="T54" i="3" s="1"/>
  <c r="B54" i="3"/>
  <c r="L54" i="3" s="1"/>
  <c r="AD53" i="3"/>
  <c r="AB53" i="3"/>
  <c r="AA53" i="3"/>
  <c r="X53" i="3"/>
  <c r="V53" i="3"/>
  <c r="U53" i="3"/>
  <c r="S53" i="3"/>
  <c r="P53" i="3"/>
  <c r="Q53" i="3" s="1"/>
  <c r="O53" i="3"/>
  <c r="N53" i="3"/>
  <c r="M53" i="3"/>
  <c r="J53" i="3"/>
  <c r="K53" i="3" s="1"/>
  <c r="I53" i="3"/>
  <c r="G53" i="3"/>
  <c r="H53" i="3" s="1"/>
  <c r="F53" i="3"/>
  <c r="B53" i="3"/>
  <c r="Y53" i="3" s="1"/>
  <c r="AA52" i="3"/>
  <c r="V52" i="3"/>
  <c r="S52" i="3"/>
  <c r="T52" i="3" s="1"/>
  <c r="R52" i="3"/>
  <c r="L52" i="3"/>
  <c r="B52" i="3"/>
  <c r="AB51" i="3"/>
  <c r="AC51" i="3" s="1"/>
  <c r="AA51" i="3"/>
  <c r="Y51" i="3"/>
  <c r="V51" i="3"/>
  <c r="U51" i="3"/>
  <c r="P51" i="3"/>
  <c r="Q51" i="3" s="1"/>
  <c r="O51" i="3"/>
  <c r="M51" i="3"/>
  <c r="N51" i="3" s="1"/>
  <c r="L51" i="3"/>
  <c r="J51" i="3"/>
  <c r="K51" i="3" s="1"/>
  <c r="I51" i="3"/>
  <c r="H51" i="3"/>
  <c r="G51" i="3"/>
  <c r="B51" i="3"/>
  <c r="AE51" i="3" s="1"/>
  <c r="B50" i="3"/>
  <c r="Y49" i="3"/>
  <c r="V49" i="3"/>
  <c r="U49" i="3"/>
  <c r="T49" i="3"/>
  <c r="S49" i="3"/>
  <c r="R49" i="3"/>
  <c r="M49" i="3"/>
  <c r="N49" i="3" s="1"/>
  <c r="L49" i="3"/>
  <c r="B49" i="3"/>
  <c r="Y48" i="3"/>
  <c r="X48" i="3"/>
  <c r="R48" i="3"/>
  <c r="P48" i="3"/>
  <c r="Q48" i="3" s="1"/>
  <c r="B48" i="3"/>
  <c r="AE48" i="3" s="1"/>
  <c r="AE47" i="3"/>
  <c r="AB47" i="3"/>
  <c r="AA47" i="3"/>
  <c r="Y47" i="3"/>
  <c r="X47" i="3"/>
  <c r="S47" i="3"/>
  <c r="T47" i="3" s="1"/>
  <c r="R47" i="3"/>
  <c r="M47" i="3"/>
  <c r="L47" i="3"/>
  <c r="J47" i="3"/>
  <c r="K47" i="3" s="1"/>
  <c r="G47" i="3"/>
  <c r="H47" i="3" s="1"/>
  <c r="F47" i="3"/>
  <c r="B47" i="3"/>
  <c r="AD46" i="3"/>
  <c r="AB46" i="3"/>
  <c r="AA46" i="3"/>
  <c r="Y46" i="3"/>
  <c r="X46" i="3"/>
  <c r="V46" i="3"/>
  <c r="U46" i="3"/>
  <c r="Q46" i="3"/>
  <c r="P46" i="3"/>
  <c r="O46" i="3"/>
  <c r="N46" i="3"/>
  <c r="M46" i="3"/>
  <c r="L46" i="3"/>
  <c r="J46" i="3"/>
  <c r="K46" i="3" s="1"/>
  <c r="I46" i="3"/>
  <c r="F46" i="3"/>
  <c r="B46" i="3"/>
  <c r="Y45" i="3"/>
  <c r="M45" i="3"/>
  <c r="N45" i="3" s="1"/>
  <c r="F45" i="3"/>
  <c r="B45" i="3"/>
  <c r="AF44" i="3"/>
  <c r="AE44" i="3"/>
  <c r="AD44" i="3"/>
  <c r="AB44" i="3"/>
  <c r="AA44" i="3"/>
  <c r="Y44" i="3"/>
  <c r="X44" i="3"/>
  <c r="V44" i="3"/>
  <c r="W44" i="3" s="1"/>
  <c r="U44" i="3"/>
  <c r="T44" i="3"/>
  <c r="S44" i="3"/>
  <c r="R44" i="3"/>
  <c r="P44" i="3"/>
  <c r="O44" i="3"/>
  <c r="M44" i="3"/>
  <c r="N44" i="3" s="1"/>
  <c r="L44" i="3"/>
  <c r="J44" i="3"/>
  <c r="K44" i="3" s="1"/>
  <c r="I44" i="3"/>
  <c r="G44" i="3"/>
  <c r="H44" i="3" s="1"/>
  <c r="F44" i="3"/>
  <c r="B44" i="3"/>
  <c r="AA43" i="3"/>
  <c r="S43" i="3"/>
  <c r="T43" i="3" s="1"/>
  <c r="R43" i="3"/>
  <c r="L43" i="3"/>
  <c r="B43" i="3"/>
  <c r="AD42" i="3"/>
  <c r="AB42" i="3"/>
  <c r="Y42" i="3"/>
  <c r="X42" i="3"/>
  <c r="V42" i="3"/>
  <c r="W42" i="3" s="1"/>
  <c r="U42" i="3"/>
  <c r="S42" i="3"/>
  <c r="P42" i="3"/>
  <c r="Q42" i="3" s="1"/>
  <c r="M42" i="3"/>
  <c r="N42" i="3" s="1"/>
  <c r="L42" i="3"/>
  <c r="J42" i="3"/>
  <c r="K42" i="3" s="1"/>
  <c r="I42" i="3"/>
  <c r="H42" i="3"/>
  <c r="G42" i="3"/>
  <c r="F42" i="3"/>
  <c r="B42" i="3"/>
  <c r="AB41" i="3"/>
  <c r="AC41" i="3" s="1"/>
  <c r="X41" i="3"/>
  <c r="S41" i="3"/>
  <c r="T41" i="3" s="1"/>
  <c r="P41" i="3"/>
  <c r="Q41" i="3" s="1"/>
  <c r="O41" i="3"/>
  <c r="M41" i="3"/>
  <c r="N41" i="3" s="1"/>
  <c r="B41" i="3"/>
  <c r="AD41" i="3" s="1"/>
  <c r="AB40" i="3"/>
  <c r="AA40" i="3"/>
  <c r="V40" i="3"/>
  <c r="W40" i="3" s="1"/>
  <c r="U40" i="3"/>
  <c r="B40" i="3"/>
  <c r="AE39" i="3"/>
  <c r="AB39" i="3"/>
  <c r="AC39" i="3" s="1"/>
  <c r="Y39" i="3"/>
  <c r="V39" i="3"/>
  <c r="U39" i="3"/>
  <c r="S39" i="3"/>
  <c r="P39" i="3"/>
  <c r="Q39" i="3" s="1"/>
  <c r="O39" i="3"/>
  <c r="L39" i="3"/>
  <c r="J39" i="3"/>
  <c r="K39" i="3" s="1"/>
  <c r="I39" i="3"/>
  <c r="B39" i="3"/>
  <c r="X38" i="3"/>
  <c r="U38" i="3"/>
  <c r="O38" i="3"/>
  <c r="M38" i="3"/>
  <c r="N38" i="3" s="1"/>
  <c r="B38" i="3"/>
  <c r="AE38" i="3" s="1"/>
  <c r="B37" i="3"/>
  <c r="X37" i="3" s="1"/>
  <c r="AE36" i="3"/>
  <c r="AF36" i="3" s="1"/>
  <c r="AD36" i="3"/>
  <c r="AA36" i="3"/>
  <c r="S36" i="3"/>
  <c r="R36" i="3"/>
  <c r="P36" i="3"/>
  <c r="Q36" i="3" s="1"/>
  <c r="N36" i="3"/>
  <c r="M36" i="3"/>
  <c r="L36" i="3"/>
  <c r="G36" i="3"/>
  <c r="H36" i="3" s="1"/>
  <c r="B36" i="3"/>
  <c r="AD35" i="3"/>
  <c r="AB35" i="3"/>
  <c r="AC35" i="3" s="1"/>
  <c r="AA35" i="3"/>
  <c r="Y35" i="3"/>
  <c r="V35" i="3"/>
  <c r="W35" i="3" s="1"/>
  <c r="U35" i="3"/>
  <c r="S35" i="3"/>
  <c r="T35" i="3" s="1"/>
  <c r="Q35" i="3"/>
  <c r="P35" i="3"/>
  <c r="O35" i="3"/>
  <c r="M35" i="3"/>
  <c r="N35" i="3" s="1"/>
  <c r="L35" i="3"/>
  <c r="J35" i="3"/>
  <c r="K35" i="3" s="1"/>
  <c r="I35" i="3"/>
  <c r="G35" i="3"/>
  <c r="H35" i="3" s="1"/>
  <c r="F35" i="3"/>
  <c r="B35" i="3"/>
  <c r="X35" i="3" s="1"/>
  <c r="AD34" i="3"/>
  <c r="V34" i="3"/>
  <c r="W34" i="3" s="1"/>
  <c r="P34" i="3"/>
  <c r="Q34" i="3" s="1"/>
  <c r="O34" i="3"/>
  <c r="M34" i="3"/>
  <c r="N34" i="3" s="1"/>
  <c r="L34" i="3"/>
  <c r="B34" i="3"/>
  <c r="AB33" i="3"/>
  <c r="AC33" i="3" s="1"/>
  <c r="AA33" i="3"/>
  <c r="Y33" i="3"/>
  <c r="V33" i="3"/>
  <c r="W33" i="3" s="1"/>
  <c r="I33" i="3"/>
  <c r="G33" i="3"/>
  <c r="H33" i="3" s="1"/>
  <c r="F33" i="3"/>
  <c r="B33" i="3"/>
  <c r="AE32" i="3"/>
  <c r="AD32" i="3"/>
  <c r="AB32" i="3"/>
  <c r="AA32" i="3"/>
  <c r="Y32" i="3"/>
  <c r="X32" i="3"/>
  <c r="V32" i="3"/>
  <c r="W32" i="3" s="1"/>
  <c r="U32" i="3"/>
  <c r="S32" i="3"/>
  <c r="T32" i="3" s="1"/>
  <c r="R32" i="3"/>
  <c r="P32" i="3"/>
  <c r="O32" i="3"/>
  <c r="M32" i="3"/>
  <c r="L32" i="3"/>
  <c r="J32" i="3"/>
  <c r="K32" i="3" s="1"/>
  <c r="I32" i="3"/>
  <c r="H32" i="3"/>
  <c r="G32" i="3"/>
  <c r="F32" i="3"/>
  <c r="B32" i="3"/>
  <c r="U31" i="3"/>
  <c r="S31" i="3"/>
  <c r="T31" i="3" s="1"/>
  <c r="R31" i="3"/>
  <c r="P31" i="3"/>
  <c r="Q31" i="3" s="1"/>
  <c r="M31" i="3"/>
  <c r="N31" i="3" s="1"/>
  <c r="B31" i="3"/>
  <c r="AA31" i="3" s="1"/>
  <c r="Y30" i="3"/>
  <c r="X30" i="3"/>
  <c r="B30" i="3"/>
  <c r="J30" i="3" s="1"/>
  <c r="K30" i="3" s="1"/>
  <c r="V29" i="3"/>
  <c r="W29" i="3" s="1"/>
  <c r="U29" i="3"/>
  <c r="S29" i="3"/>
  <c r="T29" i="3" s="1"/>
  <c r="R29" i="3"/>
  <c r="O29" i="3"/>
  <c r="B29" i="3"/>
  <c r="AD29" i="3" s="1"/>
  <c r="AE28" i="3"/>
  <c r="AD28" i="3"/>
  <c r="AB28" i="3"/>
  <c r="AC28" i="3" s="1"/>
  <c r="AA28" i="3"/>
  <c r="O28" i="3"/>
  <c r="J28" i="3"/>
  <c r="K28" i="3" s="1"/>
  <c r="I28" i="3"/>
  <c r="B28" i="3"/>
  <c r="R27" i="3"/>
  <c r="B27" i="3"/>
  <c r="AE26" i="3"/>
  <c r="AF26" i="3" s="1"/>
  <c r="AD26" i="3"/>
  <c r="S26" i="3"/>
  <c r="T26" i="3" s="1"/>
  <c r="R26" i="3"/>
  <c r="P26" i="3"/>
  <c r="Q26" i="3" s="1"/>
  <c r="M26" i="3"/>
  <c r="N26" i="3" s="1"/>
  <c r="L26" i="3"/>
  <c r="B26" i="3"/>
  <c r="B25" i="3"/>
  <c r="J25" i="3" s="1"/>
  <c r="K25" i="3" s="1"/>
  <c r="B24" i="3"/>
  <c r="I24" i="3" s="1"/>
  <c r="AE23" i="3"/>
  <c r="AF23" i="3" s="1"/>
  <c r="Y23" i="3"/>
  <c r="Z23" i="3" s="1"/>
  <c r="S23" i="3"/>
  <c r="T23" i="3" s="1"/>
  <c r="P23" i="3"/>
  <c r="Q23" i="3" s="1"/>
  <c r="O23" i="3"/>
  <c r="M23" i="3"/>
  <c r="N23" i="3" s="1"/>
  <c r="B23" i="3"/>
  <c r="I23" i="3" s="1"/>
  <c r="AF22" i="3"/>
  <c r="AE22" i="3"/>
  <c r="AD22" i="3"/>
  <c r="AB22" i="3"/>
  <c r="AA22" i="3"/>
  <c r="Y22" i="3"/>
  <c r="X22" i="3"/>
  <c r="V22" i="3"/>
  <c r="U22" i="3"/>
  <c r="S22" i="3"/>
  <c r="T22" i="3" s="1"/>
  <c r="R22" i="3"/>
  <c r="P22" i="3"/>
  <c r="Q22" i="3" s="1"/>
  <c r="O22" i="3"/>
  <c r="M22" i="3"/>
  <c r="N22" i="3" s="1"/>
  <c r="L22" i="3"/>
  <c r="J22" i="3"/>
  <c r="K22" i="3" s="1"/>
  <c r="I22" i="3"/>
  <c r="G22" i="3"/>
  <c r="F22" i="3"/>
  <c r="B22" i="3"/>
  <c r="AE21" i="3"/>
  <c r="AF21" i="3" s="1"/>
  <c r="AD21" i="3"/>
  <c r="AA21" i="3"/>
  <c r="Y21" i="3"/>
  <c r="Z21" i="3" s="1"/>
  <c r="S21" i="3"/>
  <c r="T21" i="3" s="1"/>
  <c r="R21" i="3"/>
  <c r="O21" i="3"/>
  <c r="M21" i="3"/>
  <c r="N21" i="3" s="1"/>
  <c r="L21" i="3"/>
  <c r="G21" i="3"/>
  <c r="H21" i="3" s="1"/>
  <c r="F21" i="3"/>
  <c r="B21" i="3"/>
  <c r="AB20" i="3"/>
  <c r="R20" i="3"/>
  <c r="G20" i="3"/>
  <c r="H20" i="3" s="1"/>
  <c r="F20" i="3"/>
  <c r="B20" i="3"/>
  <c r="AE19" i="3"/>
  <c r="AF19" i="3" s="1"/>
  <c r="P19" i="3"/>
  <c r="Q19" i="3" s="1"/>
  <c r="G19" i="3"/>
  <c r="H19" i="3" s="1"/>
  <c r="B19" i="3"/>
  <c r="P18" i="3"/>
  <c r="Q18" i="3" s="1"/>
  <c r="M18" i="3"/>
  <c r="N18" i="3" s="1"/>
  <c r="B18" i="3"/>
  <c r="AD17" i="3"/>
  <c r="AB17" i="3"/>
  <c r="AC17" i="3" s="1"/>
  <c r="AA17" i="3"/>
  <c r="Y17" i="3"/>
  <c r="V17" i="3"/>
  <c r="W17" i="3" s="1"/>
  <c r="U17" i="3"/>
  <c r="T17" i="3"/>
  <c r="S17" i="3"/>
  <c r="P17" i="3"/>
  <c r="Q17" i="3" s="1"/>
  <c r="O17" i="3"/>
  <c r="N17" i="3"/>
  <c r="M17" i="3"/>
  <c r="K17" i="3"/>
  <c r="J17" i="3"/>
  <c r="I17" i="3"/>
  <c r="G17" i="3"/>
  <c r="H17" i="3" s="1"/>
  <c r="F17" i="3"/>
  <c r="B17" i="3"/>
  <c r="AF16" i="3"/>
  <c r="AE16" i="3"/>
  <c r="AD16" i="3"/>
  <c r="AB16" i="3"/>
  <c r="AA16" i="3"/>
  <c r="Y16" i="3"/>
  <c r="X16" i="3"/>
  <c r="V16" i="3"/>
  <c r="W16" i="3" s="1"/>
  <c r="U16" i="3"/>
  <c r="S16" i="3"/>
  <c r="T16" i="3" s="1"/>
  <c r="R16" i="3"/>
  <c r="P16" i="3"/>
  <c r="Q16" i="3" s="1"/>
  <c r="O16" i="3"/>
  <c r="M16" i="3"/>
  <c r="N16" i="3" s="1"/>
  <c r="L16" i="3"/>
  <c r="K16" i="3"/>
  <c r="J16" i="3"/>
  <c r="I16" i="3"/>
  <c r="G16" i="3"/>
  <c r="F16" i="3"/>
  <c r="B16" i="3"/>
  <c r="AF15" i="3"/>
  <c r="AE15" i="3"/>
  <c r="AD15" i="3"/>
  <c r="AB15" i="3"/>
  <c r="AC15" i="3" s="1"/>
  <c r="S15" i="3"/>
  <c r="T15" i="3" s="1"/>
  <c r="R15" i="3"/>
  <c r="P15" i="3"/>
  <c r="Q15" i="3" s="1"/>
  <c r="O15" i="3"/>
  <c r="M15" i="3"/>
  <c r="N15" i="3" s="1"/>
  <c r="B15" i="3"/>
  <c r="G15" i="3" s="1"/>
  <c r="H15" i="3" s="1"/>
  <c r="AE14" i="3"/>
  <c r="AF14" i="3" s="1"/>
  <c r="AD14" i="3"/>
  <c r="Y14" i="3"/>
  <c r="X14" i="3"/>
  <c r="S14" i="3"/>
  <c r="T14" i="3" s="1"/>
  <c r="R14" i="3"/>
  <c r="P14" i="3"/>
  <c r="Q14" i="3" s="1"/>
  <c r="L14" i="3"/>
  <c r="J14" i="3"/>
  <c r="K14" i="3" s="1"/>
  <c r="I14" i="3"/>
  <c r="B14" i="3"/>
  <c r="U14" i="3" s="1"/>
  <c r="AE13" i="3"/>
  <c r="AB13" i="3"/>
  <c r="AA13" i="3"/>
  <c r="Y13" i="3"/>
  <c r="X13" i="3"/>
  <c r="W13" i="3"/>
  <c r="V13" i="3"/>
  <c r="S13" i="3"/>
  <c r="R13" i="3"/>
  <c r="O13" i="3"/>
  <c r="N13" i="3"/>
  <c r="M13" i="3"/>
  <c r="L13" i="3"/>
  <c r="J13" i="3"/>
  <c r="K13" i="3" s="1"/>
  <c r="I13" i="3"/>
  <c r="G13" i="3"/>
  <c r="H13" i="3" s="1"/>
  <c r="F13" i="3"/>
  <c r="B13" i="3"/>
  <c r="AA12" i="3"/>
  <c r="X12" i="3"/>
  <c r="J12" i="3"/>
  <c r="K12" i="3" s="1"/>
  <c r="I12" i="3"/>
  <c r="B12" i="3"/>
  <c r="Y11" i="3"/>
  <c r="Z11" i="3" s="1"/>
  <c r="G11" i="3"/>
  <c r="H11" i="3" s="1"/>
  <c r="B11" i="3"/>
  <c r="AE10" i="3"/>
  <c r="B10" i="3"/>
  <c r="G10" i="3" s="1"/>
  <c r="AD6" i="3"/>
  <c r="AA6" i="3"/>
  <c r="X6" i="3"/>
  <c r="U6" i="3"/>
  <c r="R6" i="3"/>
  <c r="O6" i="3"/>
  <c r="L6" i="3"/>
  <c r="I6" i="3"/>
  <c r="F6" i="3"/>
  <c r="AD5" i="3"/>
  <c r="AA5" i="3"/>
  <c r="X5" i="3"/>
  <c r="U5" i="3"/>
  <c r="W53" i="3" s="1"/>
  <c r="R5" i="3"/>
  <c r="O5" i="3"/>
  <c r="L5" i="3"/>
  <c r="I5" i="3"/>
  <c r="F5" i="3"/>
  <c r="AD4" i="3"/>
  <c r="AA4" i="3"/>
  <c r="X4" i="3"/>
  <c r="U4" i="3"/>
  <c r="R4" i="3"/>
  <c r="O4" i="3"/>
  <c r="L4" i="3"/>
  <c r="I4" i="3"/>
  <c r="F4" i="3"/>
  <c r="AD3" i="3"/>
  <c r="AA3" i="3"/>
  <c r="X3" i="3"/>
  <c r="U3" i="3"/>
  <c r="R3" i="3"/>
  <c r="O3" i="3"/>
  <c r="L3" i="3"/>
  <c r="I3" i="3"/>
  <c r="F3" i="3"/>
  <c r="D81" i="2"/>
  <c r="AE76" i="2"/>
  <c r="AD76" i="2"/>
  <c r="AB76" i="2"/>
  <c r="AA76" i="2"/>
  <c r="Y76" i="2"/>
  <c r="X76" i="2"/>
  <c r="W76" i="2"/>
  <c r="V76" i="2"/>
  <c r="U76" i="2"/>
  <c r="S76" i="2"/>
  <c r="R76" i="2"/>
  <c r="P76" i="2"/>
  <c r="Q76" i="2" s="1"/>
  <c r="O76" i="2"/>
  <c r="M76" i="2"/>
  <c r="N76" i="2" s="1"/>
  <c r="L76" i="2"/>
  <c r="J76" i="2"/>
  <c r="K76" i="2" s="1"/>
  <c r="I76" i="2"/>
  <c r="G76" i="2"/>
  <c r="H76" i="2" s="1"/>
  <c r="F76" i="2"/>
  <c r="C76" i="2"/>
  <c r="AE75" i="2"/>
  <c r="AD75" i="2"/>
  <c r="AC75" i="2"/>
  <c r="AB75" i="2"/>
  <c r="AA75" i="2"/>
  <c r="Y75" i="2"/>
  <c r="X75" i="2"/>
  <c r="V75" i="2"/>
  <c r="U75" i="2"/>
  <c r="S75" i="2"/>
  <c r="R75" i="2"/>
  <c r="P75" i="2"/>
  <c r="Q75" i="2" s="1"/>
  <c r="O75" i="2"/>
  <c r="M75" i="2"/>
  <c r="N75" i="2" s="1"/>
  <c r="L75" i="2"/>
  <c r="J75" i="2"/>
  <c r="K75" i="2" s="1"/>
  <c r="I75" i="2"/>
  <c r="G75" i="2"/>
  <c r="H75" i="2" s="1"/>
  <c r="F75" i="2"/>
  <c r="C75" i="2"/>
  <c r="AE74" i="2"/>
  <c r="AD74" i="2"/>
  <c r="AC74" i="2"/>
  <c r="AB74" i="2"/>
  <c r="AA74" i="2"/>
  <c r="Y74" i="2"/>
  <c r="X74" i="2"/>
  <c r="V74" i="2"/>
  <c r="W74" i="2" s="1"/>
  <c r="U74" i="2"/>
  <c r="S74" i="2"/>
  <c r="T74" i="2" s="1"/>
  <c r="R74" i="2"/>
  <c r="Q74" i="2"/>
  <c r="P74" i="2"/>
  <c r="O74" i="2"/>
  <c r="M74" i="2"/>
  <c r="N74" i="2" s="1"/>
  <c r="L74" i="2"/>
  <c r="K74" i="2"/>
  <c r="J74" i="2"/>
  <c r="I74" i="2"/>
  <c r="G74" i="2"/>
  <c r="H74" i="2" s="1"/>
  <c r="F74" i="2"/>
  <c r="C74" i="2"/>
  <c r="AE73" i="2"/>
  <c r="AD73" i="2"/>
  <c r="AB73" i="2"/>
  <c r="AC73" i="2" s="1"/>
  <c r="AA73" i="2"/>
  <c r="Y73" i="2"/>
  <c r="X73" i="2"/>
  <c r="V73" i="2"/>
  <c r="W73" i="2" s="1"/>
  <c r="U73" i="2"/>
  <c r="S73" i="2"/>
  <c r="R73" i="2"/>
  <c r="P73" i="2"/>
  <c r="Q73" i="2" s="1"/>
  <c r="O73" i="2"/>
  <c r="N73" i="2"/>
  <c r="M73" i="2"/>
  <c r="L73" i="2"/>
  <c r="J73" i="2"/>
  <c r="K73" i="2" s="1"/>
  <c r="I73" i="2"/>
  <c r="G73" i="2"/>
  <c r="F73" i="2"/>
  <c r="C73" i="2"/>
  <c r="AF72" i="2"/>
  <c r="AE72" i="2"/>
  <c r="AD72" i="2"/>
  <c r="AB72" i="2"/>
  <c r="AA72" i="2"/>
  <c r="Y72" i="2"/>
  <c r="X72" i="2"/>
  <c r="V72" i="2"/>
  <c r="U72" i="2"/>
  <c r="S72" i="2"/>
  <c r="T72" i="2" s="1"/>
  <c r="R72" i="2"/>
  <c r="P72" i="2"/>
  <c r="Q72" i="2" s="1"/>
  <c r="O72" i="2"/>
  <c r="M72" i="2"/>
  <c r="N72" i="2" s="1"/>
  <c r="L72" i="2"/>
  <c r="J72" i="2"/>
  <c r="K72" i="2" s="1"/>
  <c r="I72" i="2"/>
  <c r="G72" i="2"/>
  <c r="H72" i="2" s="1"/>
  <c r="F72" i="2"/>
  <c r="C72" i="2"/>
  <c r="AF71" i="2"/>
  <c r="AE71" i="2"/>
  <c r="AD71" i="2"/>
  <c r="AB71" i="2"/>
  <c r="AA71" i="2"/>
  <c r="Y71" i="2"/>
  <c r="X71" i="2"/>
  <c r="V71" i="2"/>
  <c r="W71" i="2" s="1"/>
  <c r="U71" i="2"/>
  <c r="T71" i="2"/>
  <c r="S71" i="2"/>
  <c r="R71" i="2"/>
  <c r="P71" i="2"/>
  <c r="O71" i="2"/>
  <c r="M71" i="2"/>
  <c r="N71" i="2" s="1"/>
  <c r="L71" i="2"/>
  <c r="K71" i="2"/>
  <c r="J71" i="2"/>
  <c r="I71" i="2"/>
  <c r="H71" i="2"/>
  <c r="G71" i="2"/>
  <c r="F71" i="2"/>
  <c r="C71" i="2"/>
  <c r="AE70" i="2"/>
  <c r="AD70" i="2"/>
  <c r="AB70" i="2"/>
  <c r="AA70" i="2"/>
  <c r="Y70" i="2"/>
  <c r="X70" i="2"/>
  <c r="V70" i="2"/>
  <c r="U70" i="2"/>
  <c r="T70" i="2"/>
  <c r="S70" i="2"/>
  <c r="R70" i="2"/>
  <c r="P70" i="2"/>
  <c r="Q70" i="2" s="1"/>
  <c r="O70" i="2"/>
  <c r="M70" i="2"/>
  <c r="N70" i="2" s="1"/>
  <c r="L70" i="2"/>
  <c r="J70" i="2"/>
  <c r="I70" i="2"/>
  <c r="G70" i="2"/>
  <c r="H70" i="2" s="1"/>
  <c r="F70" i="2"/>
  <c r="C70" i="2"/>
  <c r="AE69" i="2"/>
  <c r="AD69" i="2"/>
  <c r="AB69" i="2"/>
  <c r="AC69" i="2" s="1"/>
  <c r="AA69" i="2"/>
  <c r="Y69" i="2"/>
  <c r="X69" i="2"/>
  <c r="W69" i="2"/>
  <c r="V69" i="2"/>
  <c r="U69" i="2"/>
  <c r="S69" i="2"/>
  <c r="T69" i="2" s="1"/>
  <c r="R69" i="2"/>
  <c r="P69" i="2"/>
  <c r="Q69" i="2" s="1"/>
  <c r="O69" i="2"/>
  <c r="M69" i="2"/>
  <c r="N69" i="2" s="1"/>
  <c r="L69" i="2"/>
  <c r="J69" i="2"/>
  <c r="K69" i="2" s="1"/>
  <c r="I69" i="2"/>
  <c r="H69" i="2"/>
  <c r="G69" i="2"/>
  <c r="F69" i="2"/>
  <c r="C69" i="2"/>
  <c r="AE68" i="2"/>
  <c r="AD68" i="2"/>
  <c r="AB68" i="2"/>
  <c r="AC68" i="2" s="1"/>
  <c r="AA68" i="2"/>
  <c r="Y68" i="2"/>
  <c r="X68" i="2"/>
  <c r="W68" i="2"/>
  <c r="V68" i="2"/>
  <c r="U68" i="2"/>
  <c r="S68" i="2"/>
  <c r="R68" i="2"/>
  <c r="P68" i="2"/>
  <c r="Q68" i="2" s="1"/>
  <c r="O68" i="2"/>
  <c r="M68" i="2"/>
  <c r="N68" i="2" s="1"/>
  <c r="L68" i="2"/>
  <c r="K68" i="2"/>
  <c r="J68" i="2"/>
  <c r="I68" i="2"/>
  <c r="G68" i="2"/>
  <c r="H68" i="2" s="1"/>
  <c r="F68" i="2"/>
  <c r="C68" i="2"/>
  <c r="AE67" i="2"/>
  <c r="AD67" i="2"/>
  <c r="AB67" i="2"/>
  <c r="AC67" i="2" s="1"/>
  <c r="AA67" i="2"/>
  <c r="Y67" i="2"/>
  <c r="X67" i="2"/>
  <c r="V67" i="2"/>
  <c r="W67" i="2" s="1"/>
  <c r="U67" i="2"/>
  <c r="S67" i="2"/>
  <c r="R67" i="2"/>
  <c r="P67" i="2"/>
  <c r="Q67" i="2" s="1"/>
  <c r="O67" i="2"/>
  <c r="M67" i="2"/>
  <c r="L67" i="2"/>
  <c r="J67" i="2"/>
  <c r="K67" i="2" s="1"/>
  <c r="I67" i="2"/>
  <c r="G67" i="2"/>
  <c r="H67" i="2" s="1"/>
  <c r="F67" i="2"/>
  <c r="C67" i="2"/>
  <c r="AE66" i="2"/>
  <c r="AD66" i="2"/>
  <c r="AB66" i="2"/>
  <c r="AA66" i="2"/>
  <c r="Y66" i="2"/>
  <c r="X66" i="2"/>
  <c r="V66" i="2"/>
  <c r="U66" i="2"/>
  <c r="S66" i="2"/>
  <c r="T66" i="2" s="1"/>
  <c r="R66" i="2"/>
  <c r="P66" i="2"/>
  <c r="Q66" i="2" s="1"/>
  <c r="O66" i="2"/>
  <c r="M66" i="2"/>
  <c r="N66" i="2" s="1"/>
  <c r="L66" i="2"/>
  <c r="J66" i="2"/>
  <c r="K66" i="2" s="1"/>
  <c r="I66" i="2"/>
  <c r="G66" i="2"/>
  <c r="H66" i="2" s="1"/>
  <c r="F66" i="2"/>
  <c r="C66" i="2"/>
  <c r="AF65" i="2"/>
  <c r="AE65" i="2"/>
  <c r="AD65" i="2"/>
  <c r="AB65" i="2"/>
  <c r="AA65" i="2"/>
  <c r="Y65" i="2"/>
  <c r="X65" i="2"/>
  <c r="V65" i="2"/>
  <c r="W65" i="2" s="1"/>
  <c r="U65" i="2"/>
  <c r="S65" i="2"/>
  <c r="T65" i="2" s="1"/>
  <c r="R65" i="2"/>
  <c r="P65" i="2"/>
  <c r="Q65" i="2" s="1"/>
  <c r="O65" i="2"/>
  <c r="N65" i="2"/>
  <c r="M65" i="2"/>
  <c r="L65" i="2"/>
  <c r="J65" i="2"/>
  <c r="K65" i="2" s="1"/>
  <c r="I65" i="2"/>
  <c r="G65" i="2"/>
  <c r="H65" i="2" s="1"/>
  <c r="F65" i="2"/>
  <c r="C65" i="2"/>
  <c r="AE64" i="2"/>
  <c r="AD64" i="2"/>
  <c r="AB64" i="2"/>
  <c r="AA64" i="2"/>
  <c r="Y64" i="2"/>
  <c r="X64" i="2"/>
  <c r="V64" i="2"/>
  <c r="W64" i="2" s="1"/>
  <c r="U64" i="2"/>
  <c r="T64" i="2"/>
  <c r="S64" i="2"/>
  <c r="R64" i="2"/>
  <c r="P64" i="2"/>
  <c r="O64" i="2"/>
  <c r="M64" i="2"/>
  <c r="N64" i="2" s="1"/>
  <c r="L64" i="2"/>
  <c r="J64" i="2"/>
  <c r="J77" i="2" s="1"/>
  <c r="J79" i="2" s="1"/>
  <c r="I64" i="2"/>
  <c r="G64" i="2"/>
  <c r="H64" i="2" s="1"/>
  <c r="F64" i="2"/>
  <c r="C64" i="2"/>
  <c r="AE63" i="2"/>
  <c r="AD63" i="2"/>
  <c r="AB63" i="2"/>
  <c r="AA63" i="2"/>
  <c r="Y63" i="2"/>
  <c r="X63" i="2"/>
  <c r="V63" i="2"/>
  <c r="U63" i="2"/>
  <c r="S63" i="2"/>
  <c r="T63" i="2" s="1"/>
  <c r="R63" i="2"/>
  <c r="P63" i="2"/>
  <c r="Q63" i="2" s="1"/>
  <c r="O63" i="2"/>
  <c r="M63" i="2"/>
  <c r="N63" i="2" s="1"/>
  <c r="L63" i="2"/>
  <c r="J63" i="2"/>
  <c r="K63" i="2" s="1"/>
  <c r="I63" i="2"/>
  <c r="G63" i="2"/>
  <c r="H63" i="2" s="1"/>
  <c r="F63" i="2"/>
  <c r="C63" i="2"/>
  <c r="AE62" i="2"/>
  <c r="AD62" i="2"/>
  <c r="AB62" i="2"/>
  <c r="AA62" i="2"/>
  <c r="Y62" i="2"/>
  <c r="X62" i="2"/>
  <c r="V62" i="2"/>
  <c r="W62" i="2" s="1"/>
  <c r="U62" i="2"/>
  <c r="S62" i="2"/>
  <c r="T62" i="2" s="1"/>
  <c r="R62" i="2"/>
  <c r="Q62" i="2"/>
  <c r="P62" i="2"/>
  <c r="O62" i="2"/>
  <c r="M62" i="2"/>
  <c r="N62" i="2" s="1"/>
  <c r="L62" i="2"/>
  <c r="J62" i="2"/>
  <c r="K62" i="2" s="1"/>
  <c r="I62" i="2"/>
  <c r="H62" i="2"/>
  <c r="G62" i="2"/>
  <c r="F62" i="2"/>
  <c r="C62" i="2"/>
  <c r="AE61" i="2"/>
  <c r="AD61" i="2"/>
  <c r="AB61" i="2"/>
  <c r="AC61" i="2" s="1"/>
  <c r="AA61" i="2"/>
  <c r="Y61" i="2"/>
  <c r="X61" i="2"/>
  <c r="W61" i="2"/>
  <c r="V61" i="2"/>
  <c r="U61" i="2"/>
  <c r="S61" i="2"/>
  <c r="R61" i="2"/>
  <c r="P61" i="2"/>
  <c r="Q61" i="2" s="1"/>
  <c r="O61" i="2"/>
  <c r="N61" i="2"/>
  <c r="M61" i="2"/>
  <c r="L61" i="2"/>
  <c r="J61" i="2"/>
  <c r="K61" i="2" s="1"/>
  <c r="I61" i="2"/>
  <c r="G61" i="2"/>
  <c r="F61" i="2"/>
  <c r="C61" i="2"/>
  <c r="AE60" i="2"/>
  <c r="AD60" i="2"/>
  <c r="AC60" i="2"/>
  <c r="AB60" i="2"/>
  <c r="AA60" i="2"/>
  <c r="Y60" i="2"/>
  <c r="X60" i="2"/>
  <c r="V60" i="2"/>
  <c r="U60" i="2"/>
  <c r="S60" i="2"/>
  <c r="T60" i="2" s="1"/>
  <c r="R60" i="2"/>
  <c r="P60" i="2"/>
  <c r="Q60" i="2" s="1"/>
  <c r="O60" i="2"/>
  <c r="M60" i="2"/>
  <c r="N60" i="2" s="1"/>
  <c r="L60" i="2"/>
  <c r="J60" i="2"/>
  <c r="K60" i="2" s="1"/>
  <c r="I60" i="2"/>
  <c r="G60" i="2"/>
  <c r="H60" i="2" s="1"/>
  <c r="F60" i="2"/>
  <c r="C60" i="2"/>
  <c r="AF59" i="2"/>
  <c r="AE59" i="2"/>
  <c r="AD59" i="2"/>
  <c r="AB59" i="2"/>
  <c r="AA59" i="2"/>
  <c r="Y59" i="2"/>
  <c r="X59" i="2"/>
  <c r="V59" i="2"/>
  <c r="W59" i="2" s="1"/>
  <c r="U59" i="2"/>
  <c r="T59" i="2"/>
  <c r="S59" i="2"/>
  <c r="R59" i="2"/>
  <c r="P59" i="2"/>
  <c r="Q59" i="2" s="1"/>
  <c r="O59" i="2"/>
  <c r="M59" i="2"/>
  <c r="N59" i="2" s="1"/>
  <c r="L59" i="2"/>
  <c r="J59" i="2"/>
  <c r="K59" i="2" s="1"/>
  <c r="I59" i="2"/>
  <c r="H59" i="2"/>
  <c r="G59" i="2"/>
  <c r="F59" i="2"/>
  <c r="C59" i="2"/>
  <c r="AF58" i="2"/>
  <c r="AE58" i="2"/>
  <c r="AD58" i="2"/>
  <c r="AB58" i="2"/>
  <c r="AA58" i="2"/>
  <c r="Y58" i="2"/>
  <c r="X58" i="2"/>
  <c r="V58" i="2"/>
  <c r="U58" i="2"/>
  <c r="S58" i="2"/>
  <c r="T58" i="2" s="1"/>
  <c r="R58" i="2"/>
  <c r="P58" i="2"/>
  <c r="Q58" i="2" s="1"/>
  <c r="O58" i="2"/>
  <c r="M58" i="2"/>
  <c r="N58" i="2" s="1"/>
  <c r="L58" i="2"/>
  <c r="J58" i="2"/>
  <c r="I58" i="2"/>
  <c r="G58" i="2"/>
  <c r="H58" i="2" s="1"/>
  <c r="F58" i="2"/>
  <c r="C58" i="2"/>
  <c r="AE57" i="2"/>
  <c r="AD57" i="2"/>
  <c r="AB57" i="2"/>
  <c r="AA57" i="2"/>
  <c r="Y57" i="2"/>
  <c r="X57" i="2"/>
  <c r="V57" i="2"/>
  <c r="W57" i="2" s="1"/>
  <c r="U57" i="2"/>
  <c r="T57" i="2"/>
  <c r="S57" i="2"/>
  <c r="R57" i="2"/>
  <c r="P57" i="2"/>
  <c r="O57" i="2"/>
  <c r="M57" i="2"/>
  <c r="N57" i="2" s="1"/>
  <c r="L57" i="2"/>
  <c r="J57" i="2"/>
  <c r="K57" i="2" s="1"/>
  <c r="I57" i="2"/>
  <c r="G57" i="2"/>
  <c r="H57" i="2" s="1"/>
  <c r="F57" i="2"/>
  <c r="C57" i="2"/>
  <c r="AE56" i="2"/>
  <c r="AD56" i="2"/>
  <c r="AB56" i="2"/>
  <c r="AA56" i="2"/>
  <c r="Y56" i="2"/>
  <c r="X56" i="2"/>
  <c r="V56" i="2"/>
  <c r="U56" i="2"/>
  <c r="S56" i="2"/>
  <c r="T56" i="2" s="1"/>
  <c r="R56" i="2"/>
  <c r="P56" i="2"/>
  <c r="O56" i="2"/>
  <c r="M56" i="2"/>
  <c r="N56" i="2" s="1"/>
  <c r="L56" i="2"/>
  <c r="K56" i="2"/>
  <c r="J56" i="2"/>
  <c r="I56" i="2"/>
  <c r="G56" i="2"/>
  <c r="H56" i="2" s="1"/>
  <c r="F56" i="2"/>
  <c r="C56" i="2"/>
  <c r="AE55" i="2"/>
  <c r="AD55" i="2"/>
  <c r="AB55" i="2"/>
  <c r="AC55" i="2" s="1"/>
  <c r="AA55" i="2"/>
  <c r="Y55" i="2"/>
  <c r="X55" i="2"/>
  <c r="V55" i="2"/>
  <c r="W55" i="2" s="1"/>
  <c r="U55" i="2"/>
  <c r="S55" i="2"/>
  <c r="R55" i="2"/>
  <c r="P55" i="2"/>
  <c r="Q55" i="2" s="1"/>
  <c r="O55" i="2"/>
  <c r="M55" i="2"/>
  <c r="L55" i="2"/>
  <c r="K55" i="2"/>
  <c r="J55" i="2"/>
  <c r="I55" i="2"/>
  <c r="H55" i="2"/>
  <c r="G55" i="2"/>
  <c r="F55" i="2"/>
  <c r="C55" i="2"/>
  <c r="AE54" i="2"/>
  <c r="AD54" i="2"/>
  <c r="AB54" i="2"/>
  <c r="AA54" i="2"/>
  <c r="Y54" i="2"/>
  <c r="Z54" i="2" s="1"/>
  <c r="X54" i="2"/>
  <c r="W54" i="2"/>
  <c r="V54" i="2"/>
  <c r="U54" i="2"/>
  <c r="S54" i="2"/>
  <c r="R54" i="2"/>
  <c r="P54" i="2"/>
  <c r="Q54" i="2" s="1"/>
  <c r="O54" i="2"/>
  <c r="M54" i="2"/>
  <c r="N54" i="2" s="1"/>
  <c r="L54" i="2"/>
  <c r="K54" i="2"/>
  <c r="J54" i="2"/>
  <c r="I54" i="2"/>
  <c r="G54" i="2"/>
  <c r="H54" i="2" s="1"/>
  <c r="F54" i="2"/>
  <c r="C54" i="2"/>
  <c r="AE53" i="2"/>
  <c r="AD53" i="2"/>
  <c r="AB53" i="2"/>
  <c r="AC53" i="2" s="1"/>
  <c r="AA53" i="2"/>
  <c r="Y53" i="2"/>
  <c r="X53" i="2"/>
  <c r="V53" i="2"/>
  <c r="U53" i="2"/>
  <c r="S53" i="2"/>
  <c r="T53" i="2" s="1"/>
  <c r="R53" i="2"/>
  <c r="P53" i="2"/>
  <c r="Q53" i="2" s="1"/>
  <c r="O53" i="2"/>
  <c r="N53" i="2"/>
  <c r="M53" i="2"/>
  <c r="L53" i="2"/>
  <c r="J53" i="2"/>
  <c r="K53" i="2" s="1"/>
  <c r="I53" i="2"/>
  <c r="G53" i="2"/>
  <c r="H53" i="2" s="1"/>
  <c r="F53" i="2"/>
  <c r="C53" i="2"/>
  <c r="AE52" i="2"/>
  <c r="AD52" i="2"/>
  <c r="AB52" i="2"/>
  <c r="AA52" i="2"/>
  <c r="Y52" i="2"/>
  <c r="X52" i="2"/>
  <c r="V52" i="2"/>
  <c r="U52" i="2"/>
  <c r="S52" i="2"/>
  <c r="T52" i="2" s="1"/>
  <c r="R52" i="2"/>
  <c r="P52" i="2"/>
  <c r="O52" i="2"/>
  <c r="N52" i="2"/>
  <c r="M52" i="2"/>
  <c r="L52" i="2"/>
  <c r="J52" i="2"/>
  <c r="K52" i="2" s="1"/>
  <c r="I52" i="2"/>
  <c r="G52" i="2"/>
  <c r="H52" i="2" s="1"/>
  <c r="F52" i="2"/>
  <c r="C52" i="2"/>
  <c r="AE51" i="2"/>
  <c r="AD51" i="2"/>
  <c r="AB51" i="2"/>
  <c r="AA51" i="2"/>
  <c r="Y51" i="2"/>
  <c r="X51" i="2"/>
  <c r="V51" i="2"/>
  <c r="W51" i="2" s="1"/>
  <c r="U51" i="2"/>
  <c r="S51" i="2"/>
  <c r="T51" i="2" s="1"/>
  <c r="R51" i="2"/>
  <c r="Q51" i="2"/>
  <c r="P51" i="2"/>
  <c r="O51" i="2"/>
  <c r="M51" i="2"/>
  <c r="N51" i="2" s="1"/>
  <c r="L51" i="2"/>
  <c r="J51" i="2"/>
  <c r="K51" i="2" s="1"/>
  <c r="I51" i="2"/>
  <c r="H51" i="2"/>
  <c r="G51" i="2"/>
  <c r="F51" i="2"/>
  <c r="C51" i="2"/>
  <c r="AE50" i="2"/>
  <c r="AD50" i="2"/>
  <c r="AB50" i="2"/>
  <c r="AA50" i="2"/>
  <c r="Y50" i="2"/>
  <c r="X50" i="2"/>
  <c r="V50" i="2"/>
  <c r="W50" i="2" s="1"/>
  <c r="U50" i="2"/>
  <c r="T50" i="2"/>
  <c r="S50" i="2"/>
  <c r="R50" i="2"/>
  <c r="P50" i="2"/>
  <c r="O50" i="2"/>
  <c r="M50" i="2"/>
  <c r="N50" i="2" s="1"/>
  <c r="L50" i="2"/>
  <c r="J50" i="2"/>
  <c r="K50" i="2" s="1"/>
  <c r="I50" i="2"/>
  <c r="H50" i="2"/>
  <c r="G50" i="2"/>
  <c r="F50" i="2"/>
  <c r="C50" i="2"/>
  <c r="AE49" i="2"/>
  <c r="AD49" i="2"/>
  <c r="AB49" i="2"/>
  <c r="AA49" i="2"/>
  <c r="Y49" i="2"/>
  <c r="X49" i="2"/>
  <c r="V49" i="2"/>
  <c r="W49" i="2" s="1"/>
  <c r="U49" i="2"/>
  <c r="S49" i="2"/>
  <c r="R49" i="2"/>
  <c r="P49" i="2"/>
  <c r="Q49" i="2" s="1"/>
  <c r="O49" i="2"/>
  <c r="M49" i="2"/>
  <c r="N49" i="2" s="1"/>
  <c r="L49" i="2"/>
  <c r="J49" i="2"/>
  <c r="K49" i="2" s="1"/>
  <c r="I49" i="2"/>
  <c r="G49" i="2"/>
  <c r="F49" i="2"/>
  <c r="C49" i="2"/>
  <c r="AE48" i="2"/>
  <c r="AD48" i="2"/>
  <c r="AB48" i="2"/>
  <c r="AC48" i="2" s="1"/>
  <c r="AA48" i="2"/>
  <c r="Y48" i="2"/>
  <c r="X48" i="2"/>
  <c r="V48" i="2"/>
  <c r="W48" i="2" s="1"/>
  <c r="U48" i="2"/>
  <c r="S48" i="2"/>
  <c r="T48" i="2" s="1"/>
  <c r="R48" i="2"/>
  <c r="P48" i="2"/>
  <c r="Q48" i="2" s="1"/>
  <c r="O48" i="2"/>
  <c r="M48" i="2"/>
  <c r="N48" i="2" s="1"/>
  <c r="L48" i="2"/>
  <c r="K48" i="2"/>
  <c r="J48" i="2"/>
  <c r="I48" i="2"/>
  <c r="G48" i="2"/>
  <c r="H48" i="2" s="1"/>
  <c r="F48" i="2"/>
  <c r="C48" i="2"/>
  <c r="AE47" i="2"/>
  <c r="AD47" i="2"/>
  <c r="AB47" i="2"/>
  <c r="AA47" i="2"/>
  <c r="Y47" i="2"/>
  <c r="X47" i="2"/>
  <c r="V47" i="2"/>
  <c r="W47" i="2" s="1"/>
  <c r="U47" i="2"/>
  <c r="T47" i="2"/>
  <c r="S47" i="2"/>
  <c r="R47" i="2"/>
  <c r="P47" i="2"/>
  <c r="Q47" i="2" s="1"/>
  <c r="O47" i="2"/>
  <c r="N47" i="2"/>
  <c r="M47" i="2"/>
  <c r="L47" i="2"/>
  <c r="J47" i="2"/>
  <c r="K47" i="2" s="1"/>
  <c r="I47" i="2"/>
  <c r="H47" i="2"/>
  <c r="G47" i="2"/>
  <c r="F47" i="2"/>
  <c r="C47" i="2"/>
  <c r="AE46" i="2"/>
  <c r="AD46" i="2"/>
  <c r="AB46" i="2"/>
  <c r="AA46" i="2"/>
  <c r="Y46" i="2"/>
  <c r="X46" i="2"/>
  <c r="V46" i="2"/>
  <c r="U46" i="2"/>
  <c r="S46" i="2"/>
  <c r="T46" i="2" s="1"/>
  <c r="R46" i="2"/>
  <c r="P46" i="2"/>
  <c r="Q46" i="2" s="1"/>
  <c r="O46" i="2"/>
  <c r="M46" i="2"/>
  <c r="N46" i="2" s="1"/>
  <c r="L46" i="2"/>
  <c r="J46" i="2"/>
  <c r="I46" i="2"/>
  <c r="G46" i="2"/>
  <c r="H46" i="2" s="1"/>
  <c r="F46" i="2"/>
  <c r="C46" i="2"/>
  <c r="AE45" i="2"/>
  <c r="AD45" i="2"/>
  <c r="AB45" i="2"/>
  <c r="AA45" i="2"/>
  <c r="Y45" i="2"/>
  <c r="X45" i="2"/>
  <c r="V45" i="2"/>
  <c r="W45" i="2" s="1"/>
  <c r="U45" i="2"/>
  <c r="S45" i="2"/>
  <c r="T45" i="2" s="1"/>
  <c r="R45" i="2"/>
  <c r="P45" i="2"/>
  <c r="Q45" i="2" s="1"/>
  <c r="O45" i="2"/>
  <c r="M45" i="2"/>
  <c r="N45" i="2" s="1"/>
  <c r="L45" i="2"/>
  <c r="J45" i="2"/>
  <c r="K45" i="2" s="1"/>
  <c r="I45" i="2"/>
  <c r="H45" i="2"/>
  <c r="G45" i="2"/>
  <c r="F45" i="2"/>
  <c r="C45" i="2"/>
  <c r="AE44" i="2"/>
  <c r="AD44" i="2"/>
  <c r="AB44" i="2"/>
  <c r="AC44" i="2" s="1"/>
  <c r="AA44" i="2"/>
  <c r="Y44" i="2"/>
  <c r="X44" i="2"/>
  <c r="W44" i="2"/>
  <c r="V44" i="2"/>
  <c r="U44" i="2"/>
  <c r="S44" i="2"/>
  <c r="R44" i="2"/>
  <c r="P44" i="2"/>
  <c r="Q44" i="2" s="1"/>
  <c r="O44" i="2"/>
  <c r="M44" i="2"/>
  <c r="N44" i="2" s="1"/>
  <c r="L44" i="2"/>
  <c r="K44" i="2"/>
  <c r="J44" i="2"/>
  <c r="I44" i="2"/>
  <c r="G44" i="2"/>
  <c r="H44" i="2" s="1"/>
  <c r="F44" i="2"/>
  <c r="C44" i="2"/>
  <c r="AF43" i="2"/>
  <c r="AE43" i="2"/>
  <c r="AD43" i="2"/>
  <c r="AB43" i="2"/>
  <c r="AC43" i="2" s="1"/>
  <c r="AA43" i="2"/>
  <c r="Y43" i="2"/>
  <c r="X43" i="2"/>
  <c r="V43" i="2"/>
  <c r="U43" i="2"/>
  <c r="S43" i="2"/>
  <c r="T43" i="2" s="1"/>
  <c r="R43" i="2"/>
  <c r="Q43" i="2"/>
  <c r="P43" i="2"/>
  <c r="O43" i="2"/>
  <c r="M43" i="2"/>
  <c r="L43" i="2"/>
  <c r="J43" i="2"/>
  <c r="K43" i="2" s="1"/>
  <c r="I43" i="2"/>
  <c r="G43" i="2"/>
  <c r="H43" i="2" s="1"/>
  <c r="F43" i="2"/>
  <c r="C43" i="2"/>
  <c r="AE42" i="2"/>
  <c r="AD42" i="2"/>
  <c r="AB42" i="2"/>
  <c r="AC42" i="2" s="1"/>
  <c r="AA42" i="2"/>
  <c r="Y42" i="2"/>
  <c r="X42" i="2"/>
  <c r="V42" i="2"/>
  <c r="W42" i="2" s="1"/>
  <c r="U42" i="2"/>
  <c r="S42" i="2"/>
  <c r="T42" i="2" s="1"/>
  <c r="R42" i="2"/>
  <c r="P42" i="2"/>
  <c r="Q42" i="2" s="1"/>
  <c r="O42" i="2"/>
  <c r="M42" i="2"/>
  <c r="N42" i="2" s="1"/>
  <c r="L42" i="2"/>
  <c r="J42" i="2"/>
  <c r="K42" i="2" s="1"/>
  <c r="I42" i="2"/>
  <c r="G42" i="2"/>
  <c r="H42" i="2" s="1"/>
  <c r="F42" i="2"/>
  <c r="C42" i="2"/>
  <c r="AF41" i="2"/>
  <c r="AE41" i="2"/>
  <c r="AD41" i="2"/>
  <c r="AB41" i="2"/>
  <c r="AA41" i="2"/>
  <c r="Y41" i="2"/>
  <c r="X41" i="2"/>
  <c r="V41" i="2"/>
  <c r="W41" i="2" s="1"/>
  <c r="U41" i="2"/>
  <c r="S41" i="2"/>
  <c r="T41" i="2" s="1"/>
  <c r="R41" i="2"/>
  <c r="P41" i="2"/>
  <c r="Q41" i="2" s="1"/>
  <c r="O41" i="2"/>
  <c r="N41" i="2"/>
  <c r="M41" i="2"/>
  <c r="L41" i="2"/>
  <c r="J41" i="2"/>
  <c r="K41" i="2" s="1"/>
  <c r="I41" i="2"/>
  <c r="H41" i="2"/>
  <c r="G41" i="2"/>
  <c r="F41" i="2"/>
  <c r="C41" i="2"/>
  <c r="AE40" i="2"/>
  <c r="AD40" i="2"/>
  <c r="AB40" i="2"/>
  <c r="AA40" i="2"/>
  <c r="Y40" i="2"/>
  <c r="X40" i="2"/>
  <c r="V40" i="2"/>
  <c r="W40" i="2" s="1"/>
  <c r="U40" i="2"/>
  <c r="S40" i="2"/>
  <c r="R40" i="2"/>
  <c r="P40" i="2"/>
  <c r="O40" i="2"/>
  <c r="M40" i="2"/>
  <c r="N40" i="2" s="1"/>
  <c r="L40" i="2"/>
  <c r="J40" i="2"/>
  <c r="K40" i="2" s="1"/>
  <c r="I40" i="2"/>
  <c r="H40" i="2"/>
  <c r="G40" i="2"/>
  <c r="F40" i="2"/>
  <c r="C40" i="2"/>
  <c r="AE39" i="2"/>
  <c r="AD39" i="2"/>
  <c r="AB39" i="2"/>
  <c r="AC39" i="2" s="1"/>
  <c r="AA39" i="2"/>
  <c r="Y39" i="2"/>
  <c r="X39" i="2"/>
  <c r="V39" i="2"/>
  <c r="U39" i="2"/>
  <c r="S39" i="2"/>
  <c r="R39" i="2"/>
  <c r="P39" i="2"/>
  <c r="Q39" i="2" s="1"/>
  <c r="O39" i="2"/>
  <c r="N39" i="2"/>
  <c r="M39" i="2"/>
  <c r="L39" i="2"/>
  <c r="J39" i="2"/>
  <c r="K39" i="2" s="1"/>
  <c r="I39" i="2"/>
  <c r="H39" i="2"/>
  <c r="G39" i="2"/>
  <c r="F39" i="2"/>
  <c r="C39" i="2"/>
  <c r="AF38" i="2"/>
  <c r="AE38" i="2"/>
  <c r="AD38" i="2"/>
  <c r="AC38" i="2"/>
  <c r="AB38" i="2"/>
  <c r="AA38" i="2"/>
  <c r="Y38" i="2"/>
  <c r="X38" i="2"/>
  <c r="V38" i="2"/>
  <c r="U38" i="2"/>
  <c r="S38" i="2"/>
  <c r="T38" i="2" s="1"/>
  <c r="R38" i="2"/>
  <c r="Q38" i="2"/>
  <c r="P38" i="2"/>
  <c r="O38" i="2"/>
  <c r="M38" i="2"/>
  <c r="N38" i="2" s="1"/>
  <c r="L38" i="2"/>
  <c r="K38" i="2"/>
  <c r="J38" i="2"/>
  <c r="I38" i="2"/>
  <c r="G38" i="2"/>
  <c r="H38" i="2" s="1"/>
  <c r="F38" i="2"/>
  <c r="C38" i="2"/>
  <c r="AE37" i="2"/>
  <c r="AD37" i="2"/>
  <c r="AB37" i="2"/>
  <c r="AC37" i="2" s="1"/>
  <c r="AA37" i="2"/>
  <c r="Y37" i="2"/>
  <c r="X37" i="2"/>
  <c r="V37" i="2"/>
  <c r="W37" i="2" s="1"/>
  <c r="U37" i="2"/>
  <c r="S37" i="2"/>
  <c r="R37" i="2"/>
  <c r="P37" i="2"/>
  <c r="Q37" i="2" s="1"/>
  <c r="O37" i="2"/>
  <c r="M37" i="2"/>
  <c r="N37" i="2" s="1"/>
  <c r="L37" i="2"/>
  <c r="J37" i="2"/>
  <c r="K37" i="2" s="1"/>
  <c r="I37" i="2"/>
  <c r="H37" i="2"/>
  <c r="G37" i="2"/>
  <c r="F37" i="2"/>
  <c r="C37" i="2"/>
  <c r="AE36" i="2"/>
  <c r="AD36" i="2"/>
  <c r="AB36" i="2"/>
  <c r="AC36" i="2" s="1"/>
  <c r="AA36" i="2"/>
  <c r="Y36" i="2"/>
  <c r="X36" i="2"/>
  <c r="V36" i="2"/>
  <c r="W36" i="2" s="1"/>
  <c r="U36" i="2"/>
  <c r="S36" i="2"/>
  <c r="T36" i="2" s="1"/>
  <c r="R36" i="2"/>
  <c r="P36" i="2"/>
  <c r="O36" i="2"/>
  <c r="M36" i="2"/>
  <c r="N36" i="2" s="1"/>
  <c r="L36" i="2"/>
  <c r="J36" i="2"/>
  <c r="K36" i="2" s="1"/>
  <c r="I36" i="2"/>
  <c r="H36" i="2"/>
  <c r="G36" i="2"/>
  <c r="F36" i="2"/>
  <c r="C36" i="2"/>
  <c r="AE35" i="2"/>
  <c r="AD35" i="2"/>
  <c r="AB35" i="2"/>
  <c r="AA35" i="2"/>
  <c r="Y35" i="2"/>
  <c r="X35" i="2"/>
  <c r="V35" i="2"/>
  <c r="W35" i="2" s="1"/>
  <c r="U35" i="2"/>
  <c r="S35" i="2"/>
  <c r="R35" i="2"/>
  <c r="P35" i="2"/>
  <c r="Q35" i="2" s="1"/>
  <c r="O35" i="2"/>
  <c r="M35" i="2"/>
  <c r="N35" i="2" s="1"/>
  <c r="L35" i="2"/>
  <c r="J35" i="2"/>
  <c r="K35" i="2" s="1"/>
  <c r="I35" i="2"/>
  <c r="H35" i="2"/>
  <c r="G35" i="2"/>
  <c r="F35" i="2"/>
  <c r="C35" i="2"/>
  <c r="AE34" i="2"/>
  <c r="AD34" i="2"/>
  <c r="AC34" i="2"/>
  <c r="AB34" i="2"/>
  <c r="AA34" i="2"/>
  <c r="Y34" i="2"/>
  <c r="X34" i="2"/>
  <c r="V34" i="2"/>
  <c r="U34" i="2"/>
  <c r="S34" i="2"/>
  <c r="T34" i="2" s="1"/>
  <c r="R34" i="2"/>
  <c r="P34" i="2"/>
  <c r="Q34" i="2" s="1"/>
  <c r="O34" i="2"/>
  <c r="O77" i="2" s="1"/>
  <c r="O79" i="2" s="1"/>
  <c r="N34" i="2"/>
  <c r="M34" i="2"/>
  <c r="L34" i="2"/>
  <c r="J34" i="2"/>
  <c r="I34" i="2"/>
  <c r="G34" i="2"/>
  <c r="H34" i="2" s="1"/>
  <c r="F34" i="2"/>
  <c r="C34" i="2"/>
  <c r="AF33" i="2"/>
  <c r="AE33" i="2"/>
  <c r="AD33" i="2"/>
  <c r="AB33" i="2"/>
  <c r="AC33" i="2" s="1"/>
  <c r="AA33" i="2"/>
  <c r="Y33" i="2"/>
  <c r="X33" i="2"/>
  <c r="V33" i="2"/>
  <c r="W33" i="2" s="1"/>
  <c r="U33" i="2"/>
  <c r="S33" i="2"/>
  <c r="T33" i="2" s="1"/>
  <c r="R33" i="2"/>
  <c r="P33" i="2"/>
  <c r="Q33" i="2" s="1"/>
  <c r="O33" i="2"/>
  <c r="M33" i="2"/>
  <c r="N33" i="2" s="1"/>
  <c r="L33" i="2"/>
  <c r="J33" i="2"/>
  <c r="K33" i="2" s="1"/>
  <c r="I33" i="2"/>
  <c r="G33" i="2"/>
  <c r="H33" i="2" s="1"/>
  <c r="F33" i="2"/>
  <c r="C33" i="2"/>
  <c r="AE32" i="2"/>
  <c r="AD32" i="2"/>
  <c r="AB32" i="2"/>
  <c r="AA32" i="2"/>
  <c r="Y32" i="2"/>
  <c r="X32" i="2"/>
  <c r="W32" i="2"/>
  <c r="V32" i="2"/>
  <c r="U32" i="2"/>
  <c r="S32" i="2"/>
  <c r="T32" i="2" s="1"/>
  <c r="R32" i="2"/>
  <c r="Q32" i="2"/>
  <c r="P32" i="2"/>
  <c r="O32" i="2"/>
  <c r="M32" i="2"/>
  <c r="N32" i="2" s="1"/>
  <c r="L32" i="2"/>
  <c r="K32" i="2"/>
  <c r="J32" i="2"/>
  <c r="I32" i="2"/>
  <c r="G32" i="2"/>
  <c r="H32" i="2" s="1"/>
  <c r="F32" i="2"/>
  <c r="C32" i="2"/>
  <c r="AE31" i="2"/>
  <c r="AD31" i="2"/>
  <c r="AB31" i="2"/>
  <c r="AA31" i="2"/>
  <c r="Y31" i="2"/>
  <c r="X31" i="2"/>
  <c r="W31" i="2"/>
  <c r="V31" i="2"/>
  <c r="U31" i="2"/>
  <c r="T31" i="2"/>
  <c r="S31" i="2"/>
  <c r="R31" i="2"/>
  <c r="P31" i="2"/>
  <c r="Q31" i="2" s="1"/>
  <c r="O31" i="2"/>
  <c r="M31" i="2"/>
  <c r="L31" i="2"/>
  <c r="J31" i="2"/>
  <c r="K31" i="2" s="1"/>
  <c r="I31" i="2"/>
  <c r="G31" i="2"/>
  <c r="H31" i="2" s="1"/>
  <c r="F31" i="2"/>
  <c r="C31" i="2"/>
  <c r="AE30" i="2"/>
  <c r="AD30" i="2"/>
  <c r="AB30" i="2"/>
  <c r="AC30" i="2" s="1"/>
  <c r="AA30" i="2"/>
  <c r="Y30" i="2"/>
  <c r="X30" i="2"/>
  <c r="W30" i="2"/>
  <c r="V30" i="2"/>
  <c r="U30" i="2"/>
  <c r="S30" i="2"/>
  <c r="R30" i="2"/>
  <c r="P30" i="2"/>
  <c r="Q30" i="2" s="1"/>
  <c r="O30" i="2"/>
  <c r="M30" i="2"/>
  <c r="N30" i="2" s="1"/>
  <c r="L30" i="2"/>
  <c r="J30" i="2"/>
  <c r="K30" i="2" s="1"/>
  <c r="I30" i="2"/>
  <c r="G30" i="2"/>
  <c r="H30" i="2" s="1"/>
  <c r="F30" i="2"/>
  <c r="C30" i="2"/>
  <c r="AE29" i="2"/>
  <c r="AD29" i="2"/>
  <c r="AB29" i="2"/>
  <c r="AC29" i="2" s="1"/>
  <c r="AA29" i="2"/>
  <c r="Y29" i="2"/>
  <c r="X29" i="2"/>
  <c r="V29" i="2"/>
  <c r="U29" i="2"/>
  <c r="S29" i="2"/>
  <c r="T29" i="2" s="1"/>
  <c r="R29" i="2"/>
  <c r="P29" i="2"/>
  <c r="Q29" i="2" s="1"/>
  <c r="O29" i="2"/>
  <c r="N29" i="2"/>
  <c r="M29" i="2"/>
  <c r="L29" i="2"/>
  <c r="J29" i="2"/>
  <c r="K29" i="2" s="1"/>
  <c r="I29" i="2"/>
  <c r="G29" i="2"/>
  <c r="H29" i="2" s="1"/>
  <c r="F29" i="2"/>
  <c r="C29" i="2"/>
  <c r="AE28" i="2"/>
  <c r="AD28" i="2"/>
  <c r="AB28" i="2"/>
  <c r="AA28" i="2"/>
  <c r="Y28" i="2"/>
  <c r="X28" i="2"/>
  <c r="V28" i="2"/>
  <c r="W28" i="2" s="1"/>
  <c r="U28" i="2"/>
  <c r="S28" i="2"/>
  <c r="T28" i="2" s="1"/>
  <c r="R28" i="2"/>
  <c r="P28" i="2"/>
  <c r="O28" i="2"/>
  <c r="M28" i="2"/>
  <c r="N28" i="2" s="1"/>
  <c r="L28" i="2"/>
  <c r="J28" i="2"/>
  <c r="K28" i="2" s="1"/>
  <c r="I28" i="2"/>
  <c r="H28" i="2"/>
  <c r="G28" i="2"/>
  <c r="F28" i="2"/>
  <c r="C28" i="2"/>
  <c r="AF27" i="2"/>
  <c r="AE27" i="2"/>
  <c r="AD27" i="2"/>
  <c r="AB27" i="2"/>
  <c r="AA27" i="2"/>
  <c r="Y27" i="2"/>
  <c r="X27" i="2"/>
  <c r="V27" i="2"/>
  <c r="W27" i="2" s="1"/>
  <c r="U27" i="2"/>
  <c r="S27" i="2"/>
  <c r="T27" i="2" s="1"/>
  <c r="R27" i="2"/>
  <c r="P27" i="2"/>
  <c r="Q27" i="2" s="1"/>
  <c r="O27" i="2"/>
  <c r="M27" i="2"/>
  <c r="N27" i="2" s="1"/>
  <c r="L27" i="2"/>
  <c r="J27" i="2"/>
  <c r="K27" i="2" s="1"/>
  <c r="I27" i="2"/>
  <c r="G27" i="2"/>
  <c r="H27" i="2" s="1"/>
  <c r="F27" i="2"/>
  <c r="C27" i="2"/>
  <c r="AE26" i="2"/>
  <c r="AD26" i="2"/>
  <c r="AB26" i="2"/>
  <c r="AA26" i="2"/>
  <c r="Y26" i="2"/>
  <c r="X26" i="2"/>
  <c r="V26" i="2"/>
  <c r="W26" i="2" s="1"/>
  <c r="U26" i="2"/>
  <c r="S26" i="2"/>
  <c r="T26" i="2" s="1"/>
  <c r="R26" i="2"/>
  <c r="Q26" i="2"/>
  <c r="P26" i="2"/>
  <c r="O26" i="2"/>
  <c r="M26" i="2"/>
  <c r="N26" i="2" s="1"/>
  <c r="L26" i="2"/>
  <c r="J26" i="2"/>
  <c r="K26" i="2" s="1"/>
  <c r="I26" i="2"/>
  <c r="H26" i="2"/>
  <c r="G26" i="2"/>
  <c r="F26" i="2"/>
  <c r="C26" i="2"/>
  <c r="AE25" i="2"/>
  <c r="AD25" i="2"/>
  <c r="AB25" i="2"/>
  <c r="AC25" i="2" s="1"/>
  <c r="AA25" i="2"/>
  <c r="Y25" i="2"/>
  <c r="X25" i="2"/>
  <c r="W25" i="2"/>
  <c r="V25" i="2"/>
  <c r="U25" i="2"/>
  <c r="S25" i="2"/>
  <c r="R25" i="2"/>
  <c r="P25" i="2"/>
  <c r="Q25" i="2" s="1"/>
  <c r="O25" i="2"/>
  <c r="N25" i="2"/>
  <c r="M25" i="2"/>
  <c r="L25" i="2"/>
  <c r="J25" i="2"/>
  <c r="K25" i="2" s="1"/>
  <c r="I25" i="2"/>
  <c r="H25" i="2"/>
  <c r="G25" i="2"/>
  <c r="F25" i="2"/>
  <c r="C25" i="2"/>
  <c r="AF24" i="2"/>
  <c r="AE24" i="2"/>
  <c r="AD24" i="2"/>
  <c r="AB24" i="2"/>
  <c r="AC24" i="2" s="1"/>
  <c r="AA24" i="2"/>
  <c r="Y24" i="2"/>
  <c r="X24" i="2"/>
  <c r="V24" i="2"/>
  <c r="W24" i="2" s="1"/>
  <c r="U24" i="2"/>
  <c r="S24" i="2"/>
  <c r="T24" i="2" s="1"/>
  <c r="R24" i="2"/>
  <c r="Q24" i="2"/>
  <c r="P24" i="2"/>
  <c r="O24" i="2"/>
  <c r="M24" i="2"/>
  <c r="N24" i="2" s="1"/>
  <c r="L24" i="2"/>
  <c r="K24" i="2"/>
  <c r="J24" i="2"/>
  <c r="I24" i="2"/>
  <c r="G24" i="2"/>
  <c r="H24" i="2" s="1"/>
  <c r="F24" i="2"/>
  <c r="C24" i="2"/>
  <c r="AF23" i="2"/>
  <c r="AE23" i="2"/>
  <c r="AD23" i="2"/>
  <c r="AB23" i="2"/>
  <c r="AA23" i="2"/>
  <c r="Y23" i="2"/>
  <c r="X23" i="2"/>
  <c r="V23" i="2"/>
  <c r="W23" i="2" s="1"/>
  <c r="U23" i="2"/>
  <c r="T23" i="2"/>
  <c r="S23" i="2"/>
  <c r="R23" i="2"/>
  <c r="P23" i="2"/>
  <c r="Q23" i="2" s="1"/>
  <c r="O23" i="2"/>
  <c r="N23" i="2"/>
  <c r="M23" i="2"/>
  <c r="L23" i="2"/>
  <c r="J23" i="2"/>
  <c r="K23" i="2" s="1"/>
  <c r="I23" i="2"/>
  <c r="H23" i="2"/>
  <c r="G23" i="2"/>
  <c r="F23" i="2"/>
  <c r="C23" i="2"/>
  <c r="AE22" i="2"/>
  <c r="AD22" i="2"/>
  <c r="AB22" i="2"/>
  <c r="AA22" i="2"/>
  <c r="Y22" i="2"/>
  <c r="X22" i="2"/>
  <c r="V22" i="2"/>
  <c r="U22" i="2"/>
  <c r="T22" i="2"/>
  <c r="S22" i="2"/>
  <c r="R22" i="2"/>
  <c r="P22" i="2"/>
  <c r="Q22" i="2" s="1"/>
  <c r="O22" i="2"/>
  <c r="M22" i="2"/>
  <c r="N22" i="2" s="1"/>
  <c r="L22" i="2"/>
  <c r="J22" i="2"/>
  <c r="I22" i="2"/>
  <c r="H22" i="2"/>
  <c r="G22" i="2"/>
  <c r="F22" i="2"/>
  <c r="C22" i="2"/>
  <c r="AE21" i="2"/>
  <c r="AD21" i="2"/>
  <c r="AB21" i="2"/>
  <c r="AA21" i="2"/>
  <c r="Y21" i="2"/>
  <c r="X21" i="2"/>
  <c r="W21" i="2"/>
  <c r="V21" i="2"/>
  <c r="U21" i="2"/>
  <c r="S21" i="2"/>
  <c r="T21" i="2" s="1"/>
  <c r="R21" i="2"/>
  <c r="P21" i="2"/>
  <c r="Q21" i="2" s="1"/>
  <c r="O21" i="2"/>
  <c r="M21" i="2"/>
  <c r="N21" i="2" s="1"/>
  <c r="L21" i="2"/>
  <c r="J21" i="2"/>
  <c r="K21" i="2" s="1"/>
  <c r="I21" i="2"/>
  <c r="H21" i="2"/>
  <c r="G21" i="2"/>
  <c r="F21" i="2"/>
  <c r="C21" i="2"/>
  <c r="AE20" i="2"/>
  <c r="AD20" i="2"/>
  <c r="AB20" i="2"/>
  <c r="AC20" i="2" s="1"/>
  <c r="AA20" i="2"/>
  <c r="Y20" i="2"/>
  <c r="X20" i="2"/>
  <c r="V20" i="2"/>
  <c r="U20" i="2"/>
  <c r="S20" i="2"/>
  <c r="R20" i="2"/>
  <c r="Q20" i="2"/>
  <c r="P20" i="2"/>
  <c r="O20" i="2"/>
  <c r="M20" i="2"/>
  <c r="N20" i="2" s="1"/>
  <c r="L20" i="2"/>
  <c r="K20" i="2"/>
  <c r="J20" i="2"/>
  <c r="I20" i="2"/>
  <c r="G20" i="2"/>
  <c r="H20" i="2" s="1"/>
  <c r="F20" i="2"/>
  <c r="C20" i="2"/>
  <c r="AE19" i="2"/>
  <c r="AD19" i="2"/>
  <c r="AB19" i="2"/>
  <c r="AC19" i="2" s="1"/>
  <c r="AA19" i="2"/>
  <c r="Y19" i="2"/>
  <c r="X19" i="2"/>
  <c r="V19" i="2"/>
  <c r="W19" i="2" s="1"/>
  <c r="U19" i="2"/>
  <c r="S19" i="2"/>
  <c r="T19" i="2" s="1"/>
  <c r="R19" i="2"/>
  <c r="P19" i="2"/>
  <c r="Q19" i="2" s="1"/>
  <c r="O19" i="2"/>
  <c r="M19" i="2"/>
  <c r="L19" i="2"/>
  <c r="J19" i="2"/>
  <c r="K19" i="2" s="1"/>
  <c r="I19" i="2"/>
  <c r="G19" i="2"/>
  <c r="H19" i="2" s="1"/>
  <c r="F19" i="2"/>
  <c r="C19" i="2"/>
  <c r="AE18" i="2"/>
  <c r="AD18" i="2"/>
  <c r="AB18" i="2"/>
  <c r="AA18" i="2"/>
  <c r="Y18" i="2"/>
  <c r="X18" i="2"/>
  <c r="W18" i="2"/>
  <c r="V18" i="2"/>
  <c r="U18" i="2"/>
  <c r="S18" i="2"/>
  <c r="T18" i="2" s="1"/>
  <c r="R18" i="2"/>
  <c r="Q18" i="2"/>
  <c r="P18" i="2"/>
  <c r="O18" i="2"/>
  <c r="M18" i="2"/>
  <c r="N18" i="2" s="1"/>
  <c r="L18" i="2"/>
  <c r="J18" i="2"/>
  <c r="K18" i="2" s="1"/>
  <c r="I18" i="2"/>
  <c r="G18" i="2"/>
  <c r="H18" i="2" s="1"/>
  <c r="F18" i="2"/>
  <c r="C18" i="2"/>
  <c r="AE17" i="2"/>
  <c r="AD17" i="2"/>
  <c r="AB17" i="2"/>
  <c r="AA17" i="2"/>
  <c r="Y17" i="2"/>
  <c r="X17" i="2"/>
  <c r="V17" i="2"/>
  <c r="W17" i="2" s="1"/>
  <c r="U17" i="2"/>
  <c r="T17" i="2"/>
  <c r="S17" i="2"/>
  <c r="R17" i="2"/>
  <c r="P17" i="2"/>
  <c r="Q17" i="2" s="1"/>
  <c r="O17" i="2"/>
  <c r="N17" i="2"/>
  <c r="M17" i="2"/>
  <c r="L17" i="2"/>
  <c r="J17" i="2"/>
  <c r="K17" i="2" s="1"/>
  <c r="I17" i="2"/>
  <c r="H17" i="2"/>
  <c r="G17" i="2"/>
  <c r="F17" i="2"/>
  <c r="C17" i="2"/>
  <c r="AE16" i="2"/>
  <c r="AD16" i="2"/>
  <c r="AB16" i="2"/>
  <c r="AA16" i="2"/>
  <c r="Y16" i="2"/>
  <c r="X16" i="2"/>
  <c r="W16" i="2"/>
  <c r="V16" i="2"/>
  <c r="U16" i="2"/>
  <c r="S16" i="2"/>
  <c r="T16" i="2" s="1"/>
  <c r="R16" i="2"/>
  <c r="P16" i="2"/>
  <c r="O16" i="2"/>
  <c r="M16" i="2"/>
  <c r="N16" i="2" s="1"/>
  <c r="L16" i="2"/>
  <c r="J16" i="2"/>
  <c r="K16" i="2" s="1"/>
  <c r="I16" i="2"/>
  <c r="H16" i="2"/>
  <c r="G16" i="2"/>
  <c r="F16" i="2"/>
  <c r="C16" i="2"/>
  <c r="AF15" i="2"/>
  <c r="AE15" i="2"/>
  <c r="AD15" i="2"/>
  <c r="AB15" i="2"/>
  <c r="AC15" i="2" s="1"/>
  <c r="AA15" i="2"/>
  <c r="Y15" i="2"/>
  <c r="X15" i="2"/>
  <c r="V15" i="2"/>
  <c r="U15" i="2"/>
  <c r="S15" i="2"/>
  <c r="T15" i="2" s="1"/>
  <c r="R15" i="2"/>
  <c r="P15" i="2"/>
  <c r="Q15" i="2" s="1"/>
  <c r="O15" i="2"/>
  <c r="M15" i="2"/>
  <c r="N15" i="2" s="1"/>
  <c r="L15" i="2"/>
  <c r="J15" i="2"/>
  <c r="K15" i="2" s="1"/>
  <c r="I15" i="2"/>
  <c r="G15" i="2"/>
  <c r="H15" i="2" s="1"/>
  <c r="F15" i="2"/>
  <c r="C15" i="2"/>
  <c r="AE14" i="2"/>
  <c r="AD14" i="2"/>
  <c r="AB14" i="2"/>
  <c r="AA14" i="2"/>
  <c r="Y14" i="2"/>
  <c r="X14" i="2"/>
  <c r="V14" i="2"/>
  <c r="W14" i="2" s="1"/>
  <c r="U14" i="2"/>
  <c r="S14" i="2"/>
  <c r="T14" i="2" s="1"/>
  <c r="R14" i="2"/>
  <c r="Q14" i="2"/>
  <c r="P14" i="2"/>
  <c r="O14" i="2"/>
  <c r="M14" i="2"/>
  <c r="N14" i="2" s="1"/>
  <c r="L14" i="2"/>
  <c r="J14" i="2"/>
  <c r="K14" i="2" s="1"/>
  <c r="I14" i="2"/>
  <c r="G14" i="2"/>
  <c r="H14" i="2" s="1"/>
  <c r="F14" i="2"/>
  <c r="C14" i="2"/>
  <c r="AE13" i="2"/>
  <c r="AD13" i="2"/>
  <c r="AB13" i="2"/>
  <c r="AA13" i="2"/>
  <c r="Y13" i="2"/>
  <c r="X13" i="2"/>
  <c r="W13" i="2"/>
  <c r="V13" i="2"/>
  <c r="U13" i="2"/>
  <c r="S13" i="2"/>
  <c r="R13" i="2"/>
  <c r="Q13" i="2"/>
  <c r="P13" i="2"/>
  <c r="O13" i="2"/>
  <c r="M13" i="2"/>
  <c r="N13" i="2" s="1"/>
  <c r="L13" i="2"/>
  <c r="J13" i="2"/>
  <c r="K13" i="2" s="1"/>
  <c r="I13" i="2"/>
  <c r="H13" i="2"/>
  <c r="G13" i="2"/>
  <c r="F13" i="2"/>
  <c r="C13" i="2"/>
  <c r="AE12" i="2"/>
  <c r="AD12" i="2"/>
  <c r="AB12" i="2"/>
  <c r="AC12" i="2" s="1"/>
  <c r="AA12" i="2"/>
  <c r="Y12" i="2"/>
  <c r="X12" i="2"/>
  <c r="V12" i="2"/>
  <c r="W12" i="2" s="1"/>
  <c r="U12" i="2"/>
  <c r="S12" i="2"/>
  <c r="T12" i="2" s="1"/>
  <c r="R12" i="2"/>
  <c r="P12" i="2"/>
  <c r="Q12" i="2" s="1"/>
  <c r="O12" i="2"/>
  <c r="M12" i="2"/>
  <c r="N12" i="2" s="1"/>
  <c r="L12" i="2"/>
  <c r="J12" i="2"/>
  <c r="K12" i="2" s="1"/>
  <c r="I12" i="2"/>
  <c r="H12" i="2"/>
  <c r="G12" i="2"/>
  <c r="F12" i="2"/>
  <c r="C12" i="2"/>
  <c r="AF11" i="2"/>
  <c r="AE11" i="2"/>
  <c r="AD11" i="2"/>
  <c r="AB11" i="2"/>
  <c r="AA11" i="2"/>
  <c r="Y11" i="2"/>
  <c r="X11" i="2"/>
  <c r="V11" i="2"/>
  <c r="W11" i="2" s="1"/>
  <c r="U11" i="2"/>
  <c r="S11" i="2"/>
  <c r="R11" i="2"/>
  <c r="P11" i="2"/>
  <c r="Q11" i="2" s="1"/>
  <c r="O11" i="2"/>
  <c r="M11" i="2"/>
  <c r="N11" i="2" s="1"/>
  <c r="L11" i="2"/>
  <c r="K11" i="2"/>
  <c r="J11" i="2"/>
  <c r="I11" i="2"/>
  <c r="H11" i="2"/>
  <c r="G11" i="2"/>
  <c r="F11" i="2"/>
  <c r="C11" i="2"/>
  <c r="AF10" i="2"/>
  <c r="AE10" i="2"/>
  <c r="AD10" i="2"/>
  <c r="AB10" i="2"/>
  <c r="AC10" i="2" s="1"/>
  <c r="AA10" i="2"/>
  <c r="Y10" i="2"/>
  <c r="X10" i="2"/>
  <c r="V10" i="2"/>
  <c r="U10" i="2"/>
  <c r="S10" i="2"/>
  <c r="R10" i="2"/>
  <c r="P10" i="2"/>
  <c r="Q10" i="2" s="1"/>
  <c r="O10" i="2"/>
  <c r="M10" i="2"/>
  <c r="L10" i="2"/>
  <c r="J10" i="2"/>
  <c r="I10" i="2"/>
  <c r="H10" i="2"/>
  <c r="G10" i="2"/>
  <c r="F10" i="2"/>
  <c r="C10" i="2"/>
  <c r="AD6" i="2"/>
  <c r="AA6" i="2"/>
  <c r="X6" i="2"/>
  <c r="U6" i="2"/>
  <c r="R6" i="2"/>
  <c r="O6" i="2"/>
  <c r="L6" i="2"/>
  <c r="I6" i="2"/>
  <c r="F6" i="2"/>
  <c r="AD5" i="2"/>
  <c r="AA5" i="2"/>
  <c r="X5" i="2"/>
  <c r="Z53" i="2" s="1"/>
  <c r="U5" i="2"/>
  <c r="W56" i="2" s="1"/>
  <c r="R5" i="2"/>
  <c r="O5" i="2"/>
  <c r="Q36" i="2" s="1"/>
  <c r="L5" i="2"/>
  <c r="N67" i="2" s="1"/>
  <c r="I5" i="2"/>
  <c r="K70" i="2" s="1"/>
  <c r="F5" i="2"/>
  <c r="H73" i="2" s="1"/>
  <c r="AD4" i="2"/>
  <c r="AA4" i="2"/>
  <c r="X4" i="2"/>
  <c r="U4" i="2"/>
  <c r="R4" i="2"/>
  <c r="O4" i="2"/>
  <c r="L4" i="2"/>
  <c r="I4" i="2"/>
  <c r="F4" i="2"/>
  <c r="AD3" i="2"/>
  <c r="AA3" i="2"/>
  <c r="X3" i="2"/>
  <c r="U3" i="2"/>
  <c r="R3" i="2"/>
  <c r="O3" i="2"/>
  <c r="L3" i="2"/>
  <c r="I3" i="2"/>
  <c r="F3" i="2"/>
  <c r="J59" i="1"/>
  <c r="I59" i="1"/>
  <c r="H59" i="1"/>
  <c r="P59" i="1" s="1"/>
  <c r="G59" i="1"/>
  <c r="O59" i="1" s="1"/>
  <c r="F59" i="1"/>
  <c r="E59" i="1"/>
  <c r="M59" i="1" s="1"/>
  <c r="P57" i="1"/>
  <c r="J57" i="1"/>
  <c r="J34" i="1" s="1"/>
  <c r="I57" i="1"/>
  <c r="Q57" i="1" s="1"/>
  <c r="Q21" i="1" s="1"/>
  <c r="H57" i="1"/>
  <c r="H56" i="1" s="1"/>
  <c r="G57" i="1"/>
  <c r="G61" i="1" s="1"/>
  <c r="F57" i="1"/>
  <c r="F56" i="1" s="1"/>
  <c r="E57" i="1"/>
  <c r="E47" i="1" s="1"/>
  <c r="J56" i="1"/>
  <c r="G56" i="1"/>
  <c r="E56" i="1"/>
  <c r="C56" i="1"/>
  <c r="B56" i="1"/>
  <c r="C55" i="1"/>
  <c r="B55" i="1"/>
  <c r="I55" i="1" s="1"/>
  <c r="J54" i="1"/>
  <c r="F54" i="1"/>
  <c r="E54" i="1"/>
  <c r="C54" i="1"/>
  <c r="B54" i="1"/>
  <c r="C53" i="1"/>
  <c r="B53" i="1"/>
  <c r="C52" i="1"/>
  <c r="B52" i="1"/>
  <c r="Q51" i="1"/>
  <c r="C51" i="1"/>
  <c r="B51" i="1"/>
  <c r="C50" i="1"/>
  <c r="B50" i="1"/>
  <c r="Q49" i="1"/>
  <c r="C49" i="1"/>
  <c r="B49" i="1"/>
  <c r="C48" i="1"/>
  <c r="B48" i="1"/>
  <c r="Q47" i="1"/>
  <c r="I47" i="1"/>
  <c r="H47" i="1"/>
  <c r="C47" i="1"/>
  <c r="B47" i="1"/>
  <c r="C46" i="1"/>
  <c r="B46" i="1"/>
  <c r="Q45" i="1"/>
  <c r="I45" i="1"/>
  <c r="H45" i="1"/>
  <c r="E45" i="1"/>
  <c r="C45" i="1"/>
  <c r="B45" i="1"/>
  <c r="C44" i="1"/>
  <c r="B44" i="1"/>
  <c r="J44" i="1" s="1"/>
  <c r="Q43" i="1"/>
  <c r="I43" i="1"/>
  <c r="H43" i="1"/>
  <c r="E43" i="1"/>
  <c r="C43" i="1"/>
  <c r="B43" i="1"/>
  <c r="C42" i="1"/>
  <c r="B42" i="1"/>
  <c r="C41" i="1"/>
  <c r="B41" i="1"/>
  <c r="C40" i="1"/>
  <c r="B40" i="1"/>
  <c r="C39" i="1"/>
  <c r="B39" i="1"/>
  <c r="I39" i="1" s="1"/>
  <c r="C38" i="1"/>
  <c r="B38" i="1"/>
  <c r="C37" i="1"/>
  <c r="B37" i="1"/>
  <c r="I37" i="1" s="1"/>
  <c r="J36" i="1"/>
  <c r="G36" i="1"/>
  <c r="C36" i="1"/>
  <c r="B36" i="1"/>
  <c r="C35" i="1"/>
  <c r="B35" i="1"/>
  <c r="I35" i="1" s="1"/>
  <c r="C34" i="1"/>
  <c r="B34" i="1"/>
  <c r="C33" i="1"/>
  <c r="B33" i="1"/>
  <c r="C32" i="1"/>
  <c r="B32" i="1"/>
  <c r="J32" i="1" s="1"/>
  <c r="Q31" i="1"/>
  <c r="I31" i="1"/>
  <c r="H31" i="1"/>
  <c r="E31" i="1"/>
  <c r="C31" i="1"/>
  <c r="B31" i="1"/>
  <c r="C30" i="1"/>
  <c r="B30" i="1"/>
  <c r="J30" i="1" s="1"/>
  <c r="Q29" i="1"/>
  <c r="I29" i="1"/>
  <c r="H29" i="1"/>
  <c r="C29" i="1"/>
  <c r="B29" i="1"/>
  <c r="C28" i="1"/>
  <c r="B28" i="1"/>
  <c r="J28" i="1" s="1"/>
  <c r="Q27" i="1"/>
  <c r="I27" i="1"/>
  <c r="C27" i="1"/>
  <c r="B27" i="1"/>
  <c r="C26" i="1"/>
  <c r="B26" i="1"/>
  <c r="Q25" i="1"/>
  <c r="I25" i="1"/>
  <c r="H25" i="1"/>
  <c r="E25" i="1"/>
  <c r="C25" i="1"/>
  <c r="B25" i="1"/>
  <c r="C24" i="1"/>
  <c r="B24" i="1"/>
  <c r="C23" i="1"/>
  <c r="B23" i="1"/>
  <c r="I23" i="1" s="1"/>
  <c r="C22" i="1"/>
  <c r="B22" i="1"/>
  <c r="C21" i="1"/>
  <c r="B21" i="1"/>
  <c r="I21" i="1" s="1"/>
  <c r="C20" i="1"/>
  <c r="B20" i="1"/>
  <c r="Q19" i="1"/>
  <c r="I19" i="1"/>
  <c r="C19" i="1"/>
  <c r="B19" i="1"/>
  <c r="C18" i="1"/>
  <c r="B18" i="1"/>
  <c r="Q17" i="1"/>
  <c r="I17" i="1"/>
  <c r="H17" i="1"/>
  <c r="E17" i="1"/>
  <c r="C17" i="1"/>
  <c r="B17" i="1"/>
  <c r="C16" i="1"/>
  <c r="B16" i="1"/>
  <c r="Q15" i="1"/>
  <c r="I15" i="1"/>
  <c r="H15" i="1"/>
  <c r="E15" i="1"/>
  <c r="C15" i="1"/>
  <c r="B15" i="1"/>
  <c r="C14" i="1"/>
  <c r="B14" i="1"/>
  <c r="C13" i="1"/>
  <c r="B13" i="1"/>
  <c r="C12" i="1"/>
  <c r="B12" i="1"/>
  <c r="J12" i="1" s="1"/>
  <c r="Q11" i="1"/>
  <c r="I11" i="1"/>
  <c r="H11" i="1"/>
  <c r="E11" i="1"/>
  <c r="C11" i="1"/>
  <c r="B11" i="1"/>
  <c r="C10" i="1"/>
  <c r="B10" i="1"/>
  <c r="J10" i="1" s="1"/>
  <c r="Q9" i="1"/>
  <c r="I9" i="1"/>
  <c r="C9" i="1"/>
  <c r="B9" i="1"/>
  <c r="C8" i="1"/>
  <c r="B8" i="1"/>
  <c r="Q7" i="1"/>
  <c r="C7" i="1"/>
  <c r="B7" i="1"/>
  <c r="I7" i="1" s="1"/>
  <c r="J6" i="1"/>
  <c r="G6" i="1"/>
  <c r="F6" i="1"/>
  <c r="E6" i="1"/>
  <c r="C6" i="1"/>
  <c r="B6" i="1"/>
  <c r="C5" i="1"/>
  <c r="B5" i="1"/>
  <c r="Q5" i="1" s="1"/>
  <c r="Z46" i="3" l="1"/>
  <c r="Z17" i="3"/>
  <c r="AH17" i="3" s="1"/>
  <c r="Z44" i="3"/>
  <c r="Z22" i="3"/>
  <c r="Z16" i="3"/>
  <c r="Z42" i="3"/>
  <c r="AH5" i="3"/>
  <c r="Z60" i="3"/>
  <c r="H10" i="3"/>
  <c r="Z13" i="3"/>
  <c r="AF10" i="3"/>
  <c r="Z33" i="3"/>
  <c r="AH35" i="3"/>
  <c r="Z30" i="3"/>
  <c r="U50" i="3"/>
  <c r="G50" i="3"/>
  <c r="H50" i="3" s="1"/>
  <c r="AA50" i="3"/>
  <c r="P50" i="3"/>
  <c r="Q50" i="3" s="1"/>
  <c r="AE50" i="3"/>
  <c r="AF50" i="3" s="1"/>
  <c r="O50" i="3"/>
  <c r="V50" i="3"/>
  <c r="W50" i="3" s="1"/>
  <c r="Y50" i="3"/>
  <c r="Z50" i="3" s="1"/>
  <c r="R50" i="3"/>
  <c r="X50" i="3"/>
  <c r="S50" i="3"/>
  <c r="T50" i="3" s="1"/>
  <c r="AC53" i="3"/>
  <c r="X57" i="3"/>
  <c r="L57" i="3"/>
  <c r="AA57" i="3"/>
  <c r="M57" i="3"/>
  <c r="N57" i="3" s="1"/>
  <c r="S57" i="3"/>
  <c r="T57" i="3" s="1"/>
  <c r="F57" i="3"/>
  <c r="Y57" i="3"/>
  <c r="Z57" i="3" s="1"/>
  <c r="G57" i="3"/>
  <c r="H57" i="3" s="1"/>
  <c r="AE57" i="3"/>
  <c r="AF57" i="3" s="1"/>
  <c r="O57" i="3"/>
  <c r="U57" i="3"/>
  <c r="P57" i="3"/>
  <c r="Q57" i="3" s="1"/>
  <c r="R57" i="3"/>
  <c r="AF32" i="3"/>
  <c r="F10" i="3"/>
  <c r="AE18" i="3"/>
  <c r="AF18" i="3" s="1"/>
  <c r="S18" i="3"/>
  <c r="T18" i="3" s="1"/>
  <c r="G18" i="3"/>
  <c r="H18" i="3" s="1"/>
  <c r="AB18" i="3"/>
  <c r="AC18" i="3" s="1"/>
  <c r="O18" i="3"/>
  <c r="AA18" i="3"/>
  <c r="V18" i="3"/>
  <c r="W18" i="3" s="1"/>
  <c r="Y18" i="3"/>
  <c r="Z18" i="3" s="1"/>
  <c r="J18" i="3"/>
  <c r="K18" i="3" s="1"/>
  <c r="F18" i="3"/>
  <c r="X18" i="3"/>
  <c r="I18" i="3"/>
  <c r="Y19" i="3"/>
  <c r="Z19" i="3" s="1"/>
  <c r="L19" i="3"/>
  <c r="X19" i="3"/>
  <c r="AD19" i="3"/>
  <c r="O19" i="3"/>
  <c r="M19" i="3"/>
  <c r="N19" i="3" s="1"/>
  <c r="AB19" i="3"/>
  <c r="AC19" i="3" s="1"/>
  <c r="J19" i="3"/>
  <c r="K19" i="3" s="1"/>
  <c r="AH19" i="3" s="1"/>
  <c r="AA19" i="3"/>
  <c r="I19" i="3"/>
  <c r="I25" i="3"/>
  <c r="AD27" i="3"/>
  <c r="V27" i="3"/>
  <c r="W27" i="3" s="1"/>
  <c r="J27" i="3"/>
  <c r="K27" i="3" s="1"/>
  <c r="AB27" i="3"/>
  <c r="AC27" i="3" s="1"/>
  <c r="P27" i="3"/>
  <c r="Q27" i="3" s="1"/>
  <c r="U27" i="3"/>
  <c r="G27" i="3"/>
  <c r="H27" i="3" s="1"/>
  <c r="AH27" i="3" s="1"/>
  <c r="F27" i="3"/>
  <c r="O27" i="3"/>
  <c r="L27" i="3"/>
  <c r="AA27" i="3"/>
  <c r="I27" i="3"/>
  <c r="AE27" i="3"/>
  <c r="AF27" i="3" s="1"/>
  <c r="M27" i="3"/>
  <c r="N27" i="3" s="1"/>
  <c r="AD30" i="3"/>
  <c r="Z48" i="3"/>
  <c r="F50" i="3"/>
  <c r="I57" i="3"/>
  <c r="AD11" i="3"/>
  <c r="R11" i="3"/>
  <c r="F11" i="3"/>
  <c r="J11" i="3"/>
  <c r="K11" i="3" s="1"/>
  <c r="V11" i="3"/>
  <c r="W11" i="3" s="1"/>
  <c r="I11" i="3"/>
  <c r="P11" i="3"/>
  <c r="Q11" i="3" s="1"/>
  <c r="L11" i="3"/>
  <c r="AE11" i="3"/>
  <c r="AF11" i="3" s="1"/>
  <c r="O11" i="3"/>
  <c r="AB11" i="3"/>
  <c r="AC11" i="3" s="1"/>
  <c r="M11" i="3"/>
  <c r="N11" i="3" s="1"/>
  <c r="AH11" i="3" s="1"/>
  <c r="AA11" i="3"/>
  <c r="Y12" i="3"/>
  <c r="Z12" i="3" s="1"/>
  <c r="M12" i="3"/>
  <c r="N12" i="3" s="1"/>
  <c r="G12" i="3"/>
  <c r="H12" i="3" s="1"/>
  <c r="S12" i="3"/>
  <c r="T12" i="3" s="1"/>
  <c r="F12" i="3"/>
  <c r="R12" i="3"/>
  <c r="AE12" i="3"/>
  <c r="AF12" i="3" s="1"/>
  <c r="P12" i="3"/>
  <c r="Q12" i="3" s="1"/>
  <c r="AD12" i="3"/>
  <c r="O12" i="3"/>
  <c r="AB12" i="3"/>
  <c r="AC12" i="3" s="1"/>
  <c r="L18" i="3"/>
  <c r="F19" i="3"/>
  <c r="U20" i="3"/>
  <c r="I20" i="3"/>
  <c r="AA20" i="3"/>
  <c r="O20" i="3"/>
  <c r="X20" i="3"/>
  <c r="J20" i="3"/>
  <c r="K20" i="3" s="1"/>
  <c r="P20" i="3"/>
  <c r="Q20" i="3" s="1"/>
  <c r="L20" i="3"/>
  <c r="AE20" i="3"/>
  <c r="AF20" i="3" s="1"/>
  <c r="AD20" i="3"/>
  <c r="M20" i="3"/>
  <c r="N20" i="3" s="1"/>
  <c r="AH20" i="3" s="1"/>
  <c r="AE30" i="3"/>
  <c r="AF30" i="3" s="1"/>
  <c r="X45" i="3"/>
  <c r="L45" i="3"/>
  <c r="V45" i="3"/>
  <c r="W45" i="3" s="1"/>
  <c r="I45" i="3"/>
  <c r="U45" i="3"/>
  <c r="AB45" i="3"/>
  <c r="AC45" i="3" s="1"/>
  <c r="O45" i="3"/>
  <c r="AA45" i="3"/>
  <c r="J45" i="3"/>
  <c r="K45" i="3" s="1"/>
  <c r="G45" i="3"/>
  <c r="H45" i="3" s="1"/>
  <c r="P45" i="3"/>
  <c r="Q45" i="3" s="1"/>
  <c r="R45" i="3"/>
  <c r="S45" i="3"/>
  <c r="T45" i="3" s="1"/>
  <c r="AC46" i="3"/>
  <c r="I50" i="3"/>
  <c r="J57" i="3"/>
  <c r="K57" i="3" s="1"/>
  <c r="M10" i="3"/>
  <c r="Y10" i="3"/>
  <c r="AD10" i="3"/>
  <c r="O10" i="3"/>
  <c r="L10" i="3"/>
  <c r="X10" i="3"/>
  <c r="X62" i="3" s="1"/>
  <c r="X64" i="3" s="1"/>
  <c r="I10" i="3"/>
  <c r="AB10" i="3"/>
  <c r="J10" i="3"/>
  <c r="AA10" i="3"/>
  <c r="AC16" i="3"/>
  <c r="AC20" i="3"/>
  <c r="AC22" i="3"/>
  <c r="V25" i="3"/>
  <c r="W25" i="3" s="1"/>
  <c r="G25" i="3"/>
  <c r="H25" i="3" s="1"/>
  <c r="U25" i="3"/>
  <c r="F25" i="3"/>
  <c r="S25" i="3"/>
  <c r="T25" i="3" s="1"/>
  <c r="P25" i="3"/>
  <c r="Q25" i="3" s="1"/>
  <c r="R25" i="3"/>
  <c r="AE25" i="3"/>
  <c r="AF25" i="3" s="1"/>
  <c r="AD25" i="3"/>
  <c r="AC40" i="3"/>
  <c r="Z47" i="3"/>
  <c r="J50" i="3"/>
  <c r="K50" i="3" s="1"/>
  <c r="V57" i="3"/>
  <c r="W57" i="3" s="1"/>
  <c r="U37" i="3"/>
  <c r="AC42" i="3"/>
  <c r="L50" i="3"/>
  <c r="AB57" i="3"/>
  <c r="AC57" i="3" s="1"/>
  <c r="S27" i="3"/>
  <c r="T27" i="3" s="1"/>
  <c r="F30" i="3"/>
  <c r="AC47" i="3"/>
  <c r="M50" i="3"/>
  <c r="N50" i="3" s="1"/>
  <c r="Z56" i="3"/>
  <c r="R10" i="3"/>
  <c r="O25" i="3"/>
  <c r="Z45" i="3"/>
  <c r="AF47" i="3"/>
  <c r="AB50" i="3"/>
  <c r="AC50" i="3" s="1"/>
  <c r="AD57" i="3"/>
  <c r="S10" i="3"/>
  <c r="S11" i="3"/>
  <c r="T11" i="3" s="1"/>
  <c r="L12" i="3"/>
  <c r="S19" i="3"/>
  <c r="T19" i="3" s="1"/>
  <c r="S20" i="3"/>
  <c r="T20" i="3" s="1"/>
  <c r="R24" i="3"/>
  <c r="X25" i="3"/>
  <c r="X27" i="3"/>
  <c r="AF28" i="3"/>
  <c r="I30" i="3"/>
  <c r="AF39" i="3"/>
  <c r="AF48" i="3"/>
  <c r="W52" i="3"/>
  <c r="AC60" i="3"/>
  <c r="P10" i="3"/>
  <c r="M25" i="3"/>
  <c r="N25" i="3" s="1"/>
  <c r="Y40" i="3"/>
  <c r="Z40" i="3" s="1"/>
  <c r="M40" i="3"/>
  <c r="N40" i="3" s="1"/>
  <c r="X40" i="3"/>
  <c r="J40" i="3"/>
  <c r="K40" i="3" s="1"/>
  <c r="AD40" i="3"/>
  <c r="AE40" i="3"/>
  <c r="AF40" i="3" s="1"/>
  <c r="L40" i="3"/>
  <c r="S40" i="3"/>
  <c r="T40" i="3" s="1"/>
  <c r="R40" i="3"/>
  <c r="G40" i="3"/>
  <c r="H40" i="3" s="1"/>
  <c r="P40" i="3"/>
  <c r="Q40" i="3" s="1"/>
  <c r="I40" i="3"/>
  <c r="O40" i="3"/>
  <c r="AD50" i="3"/>
  <c r="W51" i="3"/>
  <c r="AE58" i="3"/>
  <c r="AF58" i="3" s="1"/>
  <c r="S58" i="3"/>
  <c r="T58" i="3" s="1"/>
  <c r="G58" i="3"/>
  <c r="H58" i="3" s="1"/>
  <c r="X58" i="3"/>
  <c r="J58" i="3"/>
  <c r="K58" i="3" s="1"/>
  <c r="P58" i="3"/>
  <c r="Q58" i="3" s="1"/>
  <c r="AD58" i="3"/>
  <c r="M58" i="3"/>
  <c r="N58" i="3" s="1"/>
  <c r="O58" i="3"/>
  <c r="I58" i="3"/>
  <c r="AB58" i="3"/>
  <c r="AC58" i="3" s="1"/>
  <c r="F58" i="3"/>
  <c r="L58" i="3"/>
  <c r="AB37" i="3"/>
  <c r="AC37" i="3" s="1"/>
  <c r="P37" i="3"/>
  <c r="Q37" i="3" s="1"/>
  <c r="G37" i="3"/>
  <c r="H37" i="3" s="1"/>
  <c r="S37" i="3"/>
  <c r="T37" i="3" s="1"/>
  <c r="F37" i="3"/>
  <c r="Y37" i="3"/>
  <c r="Z37" i="3" s="1"/>
  <c r="L37" i="3"/>
  <c r="AD37" i="3"/>
  <c r="M37" i="3"/>
  <c r="N37" i="3" s="1"/>
  <c r="R37" i="3"/>
  <c r="O37" i="3"/>
  <c r="I37" i="3"/>
  <c r="AE37" i="3"/>
  <c r="AF37" i="3" s="1"/>
  <c r="J37" i="3"/>
  <c r="K37" i="3" s="1"/>
  <c r="V37" i="3"/>
  <c r="W37" i="3" s="1"/>
  <c r="U12" i="3"/>
  <c r="U18" i="3"/>
  <c r="Y25" i="3"/>
  <c r="Z25" i="3" s="1"/>
  <c r="Y27" i="3"/>
  <c r="Z27" i="3" s="1"/>
  <c r="AD45" i="3"/>
  <c r="T42" i="3"/>
  <c r="AH42" i="3" s="1"/>
  <c r="U10" i="3"/>
  <c r="U11" i="3"/>
  <c r="V12" i="3"/>
  <c r="W12" i="3" s="1"/>
  <c r="AC13" i="3"/>
  <c r="Z14" i="3"/>
  <c r="U19" i="3"/>
  <c r="V20" i="3"/>
  <c r="W20" i="3" s="1"/>
  <c r="AA25" i="3"/>
  <c r="Y28" i="3"/>
  <c r="Z28" i="3" s="1"/>
  <c r="M28" i="3"/>
  <c r="N28" i="3" s="1"/>
  <c r="S28" i="3"/>
  <c r="T28" i="3" s="1"/>
  <c r="F28" i="3"/>
  <c r="L28" i="3"/>
  <c r="V28" i="3"/>
  <c r="W28" i="3" s="1"/>
  <c r="G28" i="3"/>
  <c r="H28" i="3" s="1"/>
  <c r="X28" i="3"/>
  <c r="U28" i="3"/>
  <c r="R28" i="3"/>
  <c r="P28" i="3"/>
  <c r="Q28" i="3" s="1"/>
  <c r="X33" i="3"/>
  <c r="L33" i="3"/>
  <c r="AD33" i="3"/>
  <c r="J33" i="3"/>
  <c r="K33" i="3" s="1"/>
  <c r="AH33" i="3" s="1"/>
  <c r="P33" i="3"/>
  <c r="Q33" i="3" s="1"/>
  <c r="AE33" i="3"/>
  <c r="AF33" i="3" s="1"/>
  <c r="O33" i="3"/>
  <c r="U33" i="3"/>
  <c r="R33" i="3"/>
  <c r="M33" i="3"/>
  <c r="N33" i="3" s="1"/>
  <c r="S33" i="3"/>
  <c r="T33" i="3" s="1"/>
  <c r="T36" i="3"/>
  <c r="AA37" i="3"/>
  <c r="F40" i="3"/>
  <c r="AE45" i="3"/>
  <c r="AF45" i="3" s="1"/>
  <c r="AF51" i="3"/>
  <c r="Z51" i="3"/>
  <c r="Z53" i="3"/>
  <c r="R58" i="3"/>
  <c r="Y24" i="3"/>
  <c r="Z24" i="3" s="1"/>
  <c r="M24" i="3"/>
  <c r="N24" i="3" s="1"/>
  <c r="AE24" i="3"/>
  <c r="AF24" i="3" s="1"/>
  <c r="S24" i="3"/>
  <c r="T24" i="3" s="1"/>
  <c r="G24" i="3"/>
  <c r="H24" i="3" s="1"/>
  <c r="V24" i="3"/>
  <c r="W24" i="3" s="1"/>
  <c r="U24" i="3"/>
  <c r="F24" i="3"/>
  <c r="P24" i="3"/>
  <c r="Q24" i="3" s="1"/>
  <c r="O24" i="3"/>
  <c r="L24" i="3"/>
  <c r="AB24" i="3"/>
  <c r="AC24" i="3" s="1"/>
  <c r="AD24" i="3"/>
  <c r="AA24" i="3"/>
  <c r="J24" i="3"/>
  <c r="K24" i="3" s="1"/>
  <c r="L25" i="3"/>
  <c r="AA30" i="3"/>
  <c r="O30" i="3"/>
  <c r="M30" i="3"/>
  <c r="N30" i="3" s="1"/>
  <c r="G30" i="3"/>
  <c r="H30" i="3" s="1"/>
  <c r="L30" i="3"/>
  <c r="AB30" i="3"/>
  <c r="AC30" i="3" s="1"/>
  <c r="V30" i="3"/>
  <c r="W30" i="3" s="1"/>
  <c r="U30" i="3"/>
  <c r="R30" i="3"/>
  <c r="P30" i="3"/>
  <c r="Q30" i="3" s="1"/>
  <c r="S30" i="3"/>
  <c r="T30" i="3" s="1"/>
  <c r="R18" i="3"/>
  <c r="R19" i="3"/>
  <c r="W56" i="3"/>
  <c r="V10" i="3"/>
  <c r="X11" i="3"/>
  <c r="AF13" i="3"/>
  <c r="AD18" i="3"/>
  <c r="V19" i="3"/>
  <c r="W19" i="3" s="1"/>
  <c r="Y20" i="3"/>
  <c r="Z20" i="3" s="1"/>
  <c r="X24" i="3"/>
  <c r="AB25" i="3"/>
  <c r="AC25" i="3" s="1"/>
  <c r="AF38" i="3"/>
  <c r="W46" i="3"/>
  <c r="U58" i="3"/>
  <c r="T60" i="3"/>
  <c r="AC61" i="3"/>
  <c r="AE34" i="3"/>
  <c r="AF34" i="3" s="1"/>
  <c r="S34" i="3"/>
  <c r="T34" i="3" s="1"/>
  <c r="G34" i="3"/>
  <c r="H34" i="3" s="1"/>
  <c r="AA34" i="3"/>
  <c r="U34" i="3"/>
  <c r="R34" i="3"/>
  <c r="X34" i="3"/>
  <c r="Z61" i="3"/>
  <c r="AA26" i="3"/>
  <c r="O26" i="3"/>
  <c r="U26" i="3"/>
  <c r="I26" i="3"/>
  <c r="V26" i="3"/>
  <c r="W26" i="3" s="1"/>
  <c r="G26" i="3"/>
  <c r="H26" i="3" s="1"/>
  <c r="AH26" i="3" s="1"/>
  <c r="F26" i="3"/>
  <c r="F38" i="3"/>
  <c r="AB38" i="3"/>
  <c r="AC38" i="3" s="1"/>
  <c r="H61" i="3"/>
  <c r="T13" i="3"/>
  <c r="F14" i="3"/>
  <c r="Y26" i="3"/>
  <c r="Z26" i="3" s="1"/>
  <c r="L29" i="3"/>
  <c r="I34" i="3"/>
  <c r="J41" i="3"/>
  <c r="K41" i="3" s="1"/>
  <c r="AB49" i="3"/>
  <c r="AC49" i="3" s="1"/>
  <c r="P49" i="3"/>
  <c r="Q49" i="3" s="1"/>
  <c r="X49" i="3"/>
  <c r="J49" i="3"/>
  <c r="K49" i="3" s="1"/>
  <c r="AD49" i="3"/>
  <c r="AA49" i="3"/>
  <c r="I49" i="3"/>
  <c r="O49" i="3"/>
  <c r="Y52" i="3"/>
  <c r="Z52" i="3" s="1"/>
  <c r="M52" i="3"/>
  <c r="N52" i="3" s="1"/>
  <c r="P52" i="3"/>
  <c r="Q52" i="3" s="1"/>
  <c r="AB52" i="3"/>
  <c r="AC52" i="3" s="1"/>
  <c r="O52" i="3"/>
  <c r="U52" i="3"/>
  <c r="I52" i="3"/>
  <c r="X52" i="3"/>
  <c r="G52" i="3"/>
  <c r="H52" i="3" s="1"/>
  <c r="AD52" i="3"/>
  <c r="T53" i="3"/>
  <c r="AH53" i="3" s="1"/>
  <c r="Z55" i="3"/>
  <c r="F59" i="3"/>
  <c r="Q60" i="3"/>
  <c r="AH60" i="3" s="1"/>
  <c r="P29" i="3"/>
  <c r="Q29" i="3" s="1"/>
  <c r="J29" i="3"/>
  <c r="K29" i="3" s="1"/>
  <c r="Y29" i="3"/>
  <c r="Z29" i="3" s="1"/>
  <c r="I29" i="3"/>
  <c r="X29" i="3"/>
  <c r="V31" i="3"/>
  <c r="W31" i="3" s="1"/>
  <c r="J31" i="3"/>
  <c r="K31" i="3" s="1"/>
  <c r="X31" i="3"/>
  <c r="AD31" i="3"/>
  <c r="AE31" i="3"/>
  <c r="AF31" i="3" s="1"/>
  <c r="O31" i="3"/>
  <c r="U48" i="3"/>
  <c r="I48" i="3"/>
  <c r="AA48" i="3"/>
  <c r="M48" i="3"/>
  <c r="N48" i="3" s="1"/>
  <c r="S48" i="3"/>
  <c r="T48" i="3" s="1"/>
  <c r="F48" i="3"/>
  <c r="V48" i="3"/>
  <c r="W48" i="3" s="1"/>
  <c r="AB48" i="3"/>
  <c r="AC48" i="3" s="1"/>
  <c r="J48" i="3"/>
  <c r="K48" i="3" s="1"/>
  <c r="V15" i="3"/>
  <c r="W15" i="3" s="1"/>
  <c r="J15" i="3"/>
  <c r="K15" i="3" s="1"/>
  <c r="Y15" i="3"/>
  <c r="Z15" i="3" s="1"/>
  <c r="AH15" i="3" s="1"/>
  <c r="L15" i="3"/>
  <c r="X15" i="3"/>
  <c r="F29" i="3"/>
  <c r="AA29" i="3"/>
  <c r="F31" i="3"/>
  <c r="Y31" i="3"/>
  <c r="Z31" i="3" s="1"/>
  <c r="AD38" i="3"/>
  <c r="P38" i="3"/>
  <c r="Q38" i="3" s="1"/>
  <c r="V38" i="3"/>
  <c r="W38" i="3" s="1"/>
  <c r="I38" i="3"/>
  <c r="S38" i="3"/>
  <c r="T38" i="3" s="1"/>
  <c r="R38" i="3"/>
  <c r="Y38" i="3"/>
  <c r="Z38" i="3" s="1"/>
  <c r="G38" i="3"/>
  <c r="H38" i="3" s="1"/>
  <c r="AA38" i="3"/>
  <c r="G48" i="3"/>
  <c r="H48" i="3" s="1"/>
  <c r="W49" i="3"/>
  <c r="G54" i="3"/>
  <c r="H54" i="3" s="1"/>
  <c r="AD54" i="3"/>
  <c r="AA14" i="3"/>
  <c r="O14" i="3"/>
  <c r="AB14" i="3"/>
  <c r="AC14" i="3" s="1"/>
  <c r="M14" i="3"/>
  <c r="N14" i="3" s="1"/>
  <c r="F15" i="3"/>
  <c r="U15" i="3"/>
  <c r="H16" i="3"/>
  <c r="AH16" i="3" s="1"/>
  <c r="AD23" i="3"/>
  <c r="R23" i="3"/>
  <c r="F23" i="3"/>
  <c r="X23" i="3"/>
  <c r="L23" i="3"/>
  <c r="V23" i="3"/>
  <c r="W23" i="3" s="1"/>
  <c r="U23" i="3"/>
  <c r="G23" i="3"/>
  <c r="H23" i="3" s="1"/>
  <c r="X26" i="3"/>
  <c r="G29" i="3"/>
  <c r="H29" i="3" s="1"/>
  <c r="AB29" i="3"/>
  <c r="AC29" i="3" s="1"/>
  <c r="G31" i="3"/>
  <c r="H31" i="3" s="1"/>
  <c r="AH31" i="3" s="1"/>
  <c r="F34" i="3"/>
  <c r="Y34" i="3"/>
  <c r="Z34" i="3" s="1"/>
  <c r="T39" i="3"/>
  <c r="V41" i="3"/>
  <c r="W41" i="3" s="1"/>
  <c r="I41" i="3"/>
  <c r="U41" i="3"/>
  <c r="G41" i="3"/>
  <c r="H41" i="3" s="1"/>
  <c r="AA41" i="3"/>
  <c r="R41" i="3"/>
  <c r="Y41" i="3"/>
  <c r="Z41" i="3" s="1"/>
  <c r="F41" i="3"/>
  <c r="Z49" i="3"/>
  <c r="AE54" i="3"/>
  <c r="AF54" i="3" s="1"/>
  <c r="U59" i="3"/>
  <c r="G59" i="3"/>
  <c r="H59" i="3" s="1"/>
  <c r="AA59" i="3"/>
  <c r="M59" i="3"/>
  <c r="N59" i="3" s="1"/>
  <c r="S59" i="3"/>
  <c r="T59" i="3" s="1"/>
  <c r="R59" i="3"/>
  <c r="Y59" i="3"/>
  <c r="Z59" i="3" s="1"/>
  <c r="I59" i="3"/>
  <c r="AD13" i="3"/>
  <c r="P13" i="3"/>
  <c r="Q13" i="3" s="1"/>
  <c r="AH13" i="3" s="1"/>
  <c r="U13" i="3"/>
  <c r="G14" i="3"/>
  <c r="H14" i="3" s="1"/>
  <c r="AH14" i="3" s="1"/>
  <c r="V14" i="3"/>
  <c r="W14" i="3" s="1"/>
  <c r="H22" i="3"/>
  <c r="J23" i="3"/>
  <c r="K23" i="3" s="1"/>
  <c r="AA23" i="3"/>
  <c r="J26" i="3"/>
  <c r="K26" i="3" s="1"/>
  <c r="M29" i="3"/>
  <c r="N29" i="3" s="1"/>
  <c r="AE29" i="3"/>
  <c r="AF29" i="3" s="1"/>
  <c r="I31" i="3"/>
  <c r="AB31" i="3"/>
  <c r="AC31" i="3" s="1"/>
  <c r="J34" i="3"/>
  <c r="K34" i="3" s="1"/>
  <c r="AB34" i="3"/>
  <c r="AC34" i="3" s="1"/>
  <c r="J38" i="3"/>
  <c r="K38" i="3" s="1"/>
  <c r="W39" i="3"/>
  <c r="AE41" i="3"/>
  <c r="AF41" i="3" s="1"/>
  <c r="V43" i="3"/>
  <c r="W43" i="3" s="1"/>
  <c r="J43" i="3"/>
  <c r="K43" i="3" s="1"/>
  <c r="P43" i="3"/>
  <c r="Q43" i="3" s="1"/>
  <c r="AB43" i="3"/>
  <c r="AC43" i="3" s="1"/>
  <c r="O43" i="3"/>
  <c r="U43" i="3"/>
  <c r="Y43" i="3"/>
  <c r="Z43" i="3" s="1"/>
  <c r="G43" i="3"/>
  <c r="H43" i="3" s="1"/>
  <c r="AH43" i="3" s="1"/>
  <c r="X43" i="3"/>
  <c r="F43" i="3"/>
  <c r="AE43" i="3"/>
  <c r="AF43" i="3" s="1"/>
  <c r="M43" i="3"/>
  <c r="N43" i="3" s="1"/>
  <c r="AD43" i="3"/>
  <c r="L48" i="3"/>
  <c r="F49" i="3"/>
  <c r="AE49" i="3"/>
  <c r="AF49" i="3" s="1"/>
  <c r="F52" i="3"/>
  <c r="AE52" i="3"/>
  <c r="AF52" i="3" s="1"/>
  <c r="J59" i="3"/>
  <c r="K59" i="3" s="1"/>
  <c r="AE59" i="3"/>
  <c r="AF59" i="3" s="1"/>
  <c r="Z32" i="3"/>
  <c r="AA54" i="3"/>
  <c r="O54" i="3"/>
  <c r="J54" i="3"/>
  <c r="K54" i="3" s="1"/>
  <c r="V54" i="3"/>
  <c r="W54" i="3" s="1"/>
  <c r="I54" i="3"/>
  <c r="P54" i="3"/>
  <c r="Q54" i="3" s="1"/>
  <c r="R54" i="3"/>
  <c r="X54" i="3"/>
  <c r="F54" i="3"/>
  <c r="AB54" i="3"/>
  <c r="AC54" i="3" s="1"/>
  <c r="AD48" i="3"/>
  <c r="I15" i="3"/>
  <c r="AA15" i="3"/>
  <c r="AB21" i="3"/>
  <c r="AC21" i="3" s="1"/>
  <c r="P21" i="3"/>
  <c r="Q21" i="3" s="1"/>
  <c r="V21" i="3"/>
  <c r="W21" i="3" s="1"/>
  <c r="J21" i="3"/>
  <c r="K21" i="3" s="1"/>
  <c r="AH21" i="3" s="1"/>
  <c r="X21" i="3"/>
  <c r="I21" i="3"/>
  <c r="U21" i="3"/>
  <c r="AB23" i="3"/>
  <c r="AC23" i="3" s="1"/>
  <c r="AB26" i="3"/>
  <c r="AC26" i="3" s="1"/>
  <c r="L31" i="3"/>
  <c r="Q32" i="3"/>
  <c r="L38" i="3"/>
  <c r="Z39" i="3"/>
  <c r="L41" i="3"/>
  <c r="I43" i="3"/>
  <c r="Q44" i="3"/>
  <c r="AH44" i="3" s="1"/>
  <c r="O48" i="3"/>
  <c r="G49" i="3"/>
  <c r="H49" i="3" s="1"/>
  <c r="J52" i="3"/>
  <c r="K52" i="3" s="1"/>
  <c r="M54" i="3"/>
  <c r="N54" i="3" s="1"/>
  <c r="AC55" i="3"/>
  <c r="AC44" i="3"/>
  <c r="AD47" i="3"/>
  <c r="P47" i="3"/>
  <c r="Q47" i="3" s="1"/>
  <c r="V47" i="3"/>
  <c r="W47" i="3" s="1"/>
  <c r="I47" i="3"/>
  <c r="U47" i="3"/>
  <c r="T61" i="3"/>
  <c r="AC32" i="3"/>
  <c r="U36" i="3"/>
  <c r="I36" i="3"/>
  <c r="J36" i="3"/>
  <c r="K36" i="3" s="1"/>
  <c r="AH36" i="3" s="1"/>
  <c r="V36" i="3"/>
  <c r="W36" i="3" s="1"/>
  <c r="AB36" i="3"/>
  <c r="AC36" i="3" s="1"/>
  <c r="O36" i="3"/>
  <c r="X36" i="3"/>
  <c r="AD39" i="3"/>
  <c r="R39" i="3"/>
  <c r="F39" i="3"/>
  <c r="AA39" i="3"/>
  <c r="M39" i="3"/>
  <c r="N39" i="3" s="1"/>
  <c r="G39" i="3"/>
  <c r="H39" i="3" s="1"/>
  <c r="AH39" i="3" s="1"/>
  <c r="N47" i="3"/>
  <c r="AH47" i="3" s="1"/>
  <c r="AF61" i="3"/>
  <c r="X17" i="3"/>
  <c r="L17" i="3"/>
  <c r="R17" i="3"/>
  <c r="AE17" i="3"/>
  <c r="AF17" i="3" s="1"/>
  <c r="W22" i="3"/>
  <c r="N32" i="3"/>
  <c r="AH32" i="3" s="1"/>
  <c r="F36" i="3"/>
  <c r="Y36" i="3"/>
  <c r="Z36" i="3" s="1"/>
  <c r="X39" i="3"/>
  <c r="O47" i="3"/>
  <c r="V55" i="3"/>
  <c r="W55" i="3" s="1"/>
  <c r="J55" i="3"/>
  <c r="K55" i="3" s="1"/>
  <c r="G55" i="3"/>
  <c r="H55" i="3" s="1"/>
  <c r="S55" i="3"/>
  <c r="T55" i="3" s="1"/>
  <c r="F55" i="3"/>
  <c r="M55" i="3"/>
  <c r="N55" i="3" s="1"/>
  <c r="X55" i="3"/>
  <c r="R35" i="3"/>
  <c r="AE35" i="3"/>
  <c r="AF35" i="3" s="1"/>
  <c r="X51" i="3"/>
  <c r="R53" i="3"/>
  <c r="AE53" i="3"/>
  <c r="AF53" i="3" s="1"/>
  <c r="X60" i="3"/>
  <c r="AA42" i="3"/>
  <c r="O42" i="3"/>
  <c r="R42" i="3"/>
  <c r="AE42" i="3"/>
  <c r="AF42" i="3" s="1"/>
  <c r="AE46" i="3"/>
  <c r="AF46" i="3" s="1"/>
  <c r="S46" i="3"/>
  <c r="T46" i="3" s="1"/>
  <c r="G46" i="3"/>
  <c r="H46" i="3" s="1"/>
  <c r="R46" i="3"/>
  <c r="L53" i="3"/>
  <c r="AC56" i="3"/>
  <c r="Z35" i="3"/>
  <c r="AD51" i="3"/>
  <c r="R51" i="3"/>
  <c r="F51" i="3"/>
  <c r="S51" i="3"/>
  <c r="T51" i="3" s="1"/>
  <c r="AH51" i="3" s="1"/>
  <c r="Q56" i="3"/>
  <c r="U60" i="3"/>
  <c r="I60" i="3"/>
  <c r="R60" i="3"/>
  <c r="AE60" i="3"/>
  <c r="AF60" i="3" s="1"/>
  <c r="P61" i="3"/>
  <c r="Q61" i="3" s="1"/>
  <c r="Z20" i="2"/>
  <c r="AH21" i="2"/>
  <c r="Z39" i="2"/>
  <c r="AH65" i="2"/>
  <c r="Z21" i="2"/>
  <c r="R77" i="2"/>
  <c r="R79" i="2" s="1"/>
  <c r="AH12" i="2"/>
  <c r="Z30" i="2"/>
  <c r="AH54" i="2"/>
  <c r="AH72" i="2"/>
  <c r="AH76" i="2"/>
  <c r="Z16" i="2"/>
  <c r="Z49" i="2"/>
  <c r="Z68" i="2"/>
  <c r="Z76" i="2"/>
  <c r="Z67" i="2"/>
  <c r="Z55" i="2"/>
  <c r="Z43" i="2"/>
  <c r="Z31" i="2"/>
  <c r="Z19" i="2"/>
  <c r="Z73" i="2"/>
  <c r="Z41" i="2"/>
  <c r="AH41" i="2" s="1"/>
  <c r="Z42" i="2"/>
  <c r="Z37" i="2"/>
  <c r="Z33" i="2"/>
  <c r="AH33" i="2" s="1"/>
  <c r="Z28" i="2"/>
  <c r="Z10" i="2"/>
  <c r="Z65" i="2"/>
  <c r="Z59" i="2"/>
  <c r="AH59" i="2" s="1"/>
  <c r="Z17" i="2"/>
  <c r="Z15" i="2"/>
  <c r="AH15" i="2" s="1"/>
  <c r="AH5" i="2"/>
  <c r="Z34" i="2"/>
  <c r="AH34" i="2" s="1"/>
  <c r="Z61" i="2"/>
  <c r="Z11" i="2"/>
  <c r="Z29" i="2"/>
  <c r="AH29" i="2" s="1"/>
  <c r="Z45" i="2"/>
  <c r="K64" i="2"/>
  <c r="H77" i="2"/>
  <c r="AH23" i="2"/>
  <c r="Z25" i="2"/>
  <c r="Z56" i="2"/>
  <c r="AH56" i="2" s="1"/>
  <c r="AE77" i="2"/>
  <c r="AE79" i="2" s="1"/>
  <c r="Z44" i="2"/>
  <c r="Z63" i="2"/>
  <c r="AH63" i="2" s="1"/>
  <c r="Z70" i="2"/>
  <c r="AD77" i="2"/>
  <c r="AD79" i="2" s="1"/>
  <c r="Z22" i="2"/>
  <c r="Z64" i="2"/>
  <c r="Z71" i="2"/>
  <c r="Z75" i="2"/>
  <c r="Z52" i="2"/>
  <c r="I77" i="2"/>
  <c r="I79" i="2" s="1"/>
  <c r="Z32" i="2"/>
  <c r="Z40" i="2"/>
  <c r="AH47" i="2"/>
  <c r="Z66" i="2"/>
  <c r="Z35" i="2"/>
  <c r="AC64" i="2"/>
  <c r="AH64" i="2" s="1"/>
  <c r="AC52" i="2"/>
  <c r="AC40" i="2"/>
  <c r="AC28" i="2"/>
  <c r="AC16" i="2"/>
  <c r="AC46" i="2"/>
  <c r="AC41" i="2"/>
  <c r="AC27" i="2"/>
  <c r="AC62" i="2"/>
  <c r="AC26" i="2"/>
  <c r="AC50" i="2"/>
  <c r="S77" i="2"/>
  <c r="S79" i="2" s="1"/>
  <c r="AC58" i="2"/>
  <c r="AC59" i="2"/>
  <c r="AF66" i="2"/>
  <c r="AF54" i="2"/>
  <c r="AF42" i="2"/>
  <c r="AH42" i="2" s="1"/>
  <c r="AF30" i="2"/>
  <c r="AF18" i="2"/>
  <c r="AF73" i="2"/>
  <c r="AF61" i="2"/>
  <c r="AF49" i="2"/>
  <c r="AF37" i="2"/>
  <c r="AF25" i="2"/>
  <c r="AF13" i="2"/>
  <c r="AF77" i="2" s="1"/>
  <c r="AF79" i="2" s="1"/>
  <c r="AF68" i="2"/>
  <c r="AF56" i="2"/>
  <c r="AF44" i="2"/>
  <c r="AF32" i="2"/>
  <c r="AF20" i="2"/>
  <c r="AF75" i="2"/>
  <c r="AF63" i="2"/>
  <c r="AF70" i="2"/>
  <c r="AF50" i="2"/>
  <c r="AF31" i="2"/>
  <c r="AF22" i="2"/>
  <c r="AF17" i="2"/>
  <c r="AF16" i="2"/>
  <c r="AF53" i="2"/>
  <c r="AF62" i="2"/>
  <c r="AF55" i="2"/>
  <c r="AH55" i="2" s="1"/>
  <c r="AF45" i="2"/>
  <c r="AF40" i="2"/>
  <c r="AF26" i="2"/>
  <c r="AH26" i="2" s="1"/>
  <c r="AF12" i="2"/>
  <c r="AF35" i="2"/>
  <c r="AF76" i="2"/>
  <c r="AF69" i="2"/>
  <c r="AH69" i="2" s="1"/>
  <c r="AF39" i="2"/>
  <c r="AF21" i="2"/>
  <c r="AF48" i="2"/>
  <c r="F77" i="2"/>
  <c r="F79" i="2" s="1"/>
  <c r="T10" i="2"/>
  <c r="AH30" i="2"/>
  <c r="AH32" i="2"/>
  <c r="AF46" i="2"/>
  <c r="AF47" i="2"/>
  <c r="AH53" i="2"/>
  <c r="AC56" i="2"/>
  <c r="Z69" i="2"/>
  <c r="AC72" i="2"/>
  <c r="G77" i="2"/>
  <c r="G79" i="2" s="1"/>
  <c r="U77" i="2"/>
  <c r="U79" i="2" s="1"/>
  <c r="Z36" i="2"/>
  <c r="AH36" i="2" s="1"/>
  <c r="W52" i="2"/>
  <c r="AF57" i="2"/>
  <c r="AF60" i="2"/>
  <c r="W63" i="2"/>
  <c r="W66" i="2"/>
  <c r="AH66" i="2" s="1"/>
  <c r="AC70" i="2"/>
  <c r="AH70" i="2" s="1"/>
  <c r="AF74" i="2"/>
  <c r="T76" i="2"/>
  <c r="Z18" i="2"/>
  <c r="Z13" i="2"/>
  <c r="Z27" i="2"/>
  <c r="AH27" i="2" s="1"/>
  <c r="AH74" i="2"/>
  <c r="AC31" i="2"/>
  <c r="AH31" i="2" s="1"/>
  <c r="Z48" i="2"/>
  <c r="AH48" i="2" s="1"/>
  <c r="AC63" i="2"/>
  <c r="AF67" i="2"/>
  <c r="AC17" i="2"/>
  <c r="AC22" i="2"/>
  <c r="Z46" i="2"/>
  <c r="Z47" i="2"/>
  <c r="AC65" i="2"/>
  <c r="AB77" i="2"/>
  <c r="AB79" i="2" s="1"/>
  <c r="T73" i="2"/>
  <c r="AH73" i="2" s="1"/>
  <c r="T61" i="2"/>
  <c r="T49" i="2"/>
  <c r="T37" i="2"/>
  <c r="AH37" i="2" s="1"/>
  <c r="T25" i="2"/>
  <c r="AH25" i="2" s="1"/>
  <c r="T13" i="2"/>
  <c r="AH13" i="2" s="1"/>
  <c r="T35" i="2"/>
  <c r="AH35" i="2" s="1"/>
  <c r="T11" i="2"/>
  <c r="AC21" i="2"/>
  <c r="Z26" i="2"/>
  <c r="AF28" i="2"/>
  <c r="T39" i="2"/>
  <c r="AH39" i="2" s="1"/>
  <c r="T40" i="2"/>
  <c r="AC49" i="2"/>
  <c r="AF52" i="2"/>
  <c r="T55" i="2"/>
  <c r="Z58" i="2"/>
  <c r="Z62" i="2"/>
  <c r="AH62" i="2" s="1"/>
  <c r="AF64" i="2"/>
  <c r="T67" i="2"/>
  <c r="AH67" i="2" s="1"/>
  <c r="W72" i="2"/>
  <c r="AC35" i="2"/>
  <c r="Z51" i="2"/>
  <c r="AH51" i="2" s="1"/>
  <c r="P77" i="2"/>
  <c r="P79" i="2" s="1"/>
  <c r="AA77" i="2"/>
  <c r="AA79" i="2" s="1"/>
  <c r="Z12" i="2"/>
  <c r="Z23" i="2"/>
  <c r="AC32" i="2"/>
  <c r="Z50" i="2"/>
  <c r="AC54" i="2"/>
  <c r="AC66" i="2"/>
  <c r="AC14" i="2"/>
  <c r="AH14" i="2" s="1"/>
  <c r="AC18" i="2"/>
  <c r="AH18" i="2" s="1"/>
  <c r="AF34" i="2"/>
  <c r="AF36" i="2"/>
  <c r="AC51" i="2"/>
  <c r="AH60" i="2"/>
  <c r="AC13" i="2"/>
  <c r="Z60" i="2"/>
  <c r="Z74" i="2"/>
  <c r="AC11" i="2"/>
  <c r="AH11" i="2" s="1"/>
  <c r="W70" i="2"/>
  <c r="W58" i="2"/>
  <c r="AH58" i="2" s="1"/>
  <c r="W46" i="2"/>
  <c r="W34" i="2"/>
  <c r="W22" i="2"/>
  <c r="W10" i="2"/>
  <c r="W43" i="2"/>
  <c r="W20" i="2"/>
  <c r="AF14" i="2"/>
  <c r="AF19" i="2"/>
  <c r="AF29" i="2"/>
  <c r="W38" i="2"/>
  <c r="AH38" i="2" s="1"/>
  <c r="AC47" i="2"/>
  <c r="AF51" i="2"/>
  <c r="AC76" i="2"/>
  <c r="Z57" i="2"/>
  <c r="Z72" i="2"/>
  <c r="T75" i="2"/>
  <c r="AH75" i="2" s="1"/>
  <c r="L77" i="2"/>
  <c r="L79" i="2" s="1"/>
  <c r="Y77" i="2"/>
  <c r="Y79" i="2" s="1"/>
  <c r="Z14" i="2"/>
  <c r="W15" i="2"/>
  <c r="W29" i="2"/>
  <c r="T30" i="2"/>
  <c r="T44" i="2"/>
  <c r="AH44" i="2" s="1"/>
  <c r="Q50" i="2"/>
  <c r="AH50" i="2" s="1"/>
  <c r="T54" i="2"/>
  <c r="AC57" i="2"/>
  <c r="T68" i="2"/>
  <c r="T20" i="2"/>
  <c r="AH20" i="2" s="1"/>
  <c r="M77" i="2"/>
  <c r="M79" i="2" s="1"/>
  <c r="W53" i="2"/>
  <c r="W60" i="2"/>
  <c r="AH68" i="2"/>
  <c r="AC71" i="2"/>
  <c r="AH71" i="2" s="1"/>
  <c r="W75" i="2"/>
  <c r="V77" i="2"/>
  <c r="V79" i="2" s="1"/>
  <c r="AC45" i="2"/>
  <c r="AH45" i="2" s="1"/>
  <c r="X77" i="2"/>
  <c r="X79" i="2" s="1"/>
  <c r="Q64" i="2"/>
  <c r="Q52" i="2"/>
  <c r="AH52" i="2" s="1"/>
  <c r="Q40" i="2"/>
  <c r="AH40" i="2" s="1"/>
  <c r="Q28" i="2"/>
  <c r="AH28" i="2" s="1"/>
  <c r="Q16" i="2"/>
  <c r="AH16" i="2" s="1"/>
  <c r="N10" i="2"/>
  <c r="AC23" i="2"/>
  <c r="Z24" i="2"/>
  <c r="AH24" i="2" s="1"/>
  <c r="Z38" i="2"/>
  <c r="W39" i="2"/>
  <c r="Q56" i="2"/>
  <c r="Q57" i="2"/>
  <c r="Q71" i="2"/>
  <c r="H79" i="2"/>
  <c r="K10" i="2"/>
  <c r="N19" i="2"/>
  <c r="AH19" i="2" s="1"/>
  <c r="K22" i="2"/>
  <c r="AH22" i="2" s="1"/>
  <c r="N31" i="2"/>
  <c r="K34" i="2"/>
  <c r="N43" i="2"/>
  <c r="AH43" i="2" s="1"/>
  <c r="K46" i="2"/>
  <c r="AH46" i="2" s="1"/>
  <c r="H49" i="2"/>
  <c r="N55" i="2"/>
  <c r="K58" i="2"/>
  <c r="H61" i="2"/>
  <c r="E33" i="1"/>
  <c r="Q33" i="1"/>
  <c r="I33" i="1"/>
  <c r="H33" i="1"/>
  <c r="J50" i="1"/>
  <c r="F50" i="1"/>
  <c r="J8" i="1"/>
  <c r="G8" i="1"/>
  <c r="F8" i="1"/>
  <c r="P56" i="1"/>
  <c r="P61" i="1"/>
  <c r="P40" i="1"/>
  <c r="P32" i="1"/>
  <c r="P12" i="1"/>
  <c r="P44" i="1"/>
  <c r="P30" i="1"/>
  <c r="P14" i="1"/>
  <c r="P16" i="1"/>
  <c r="P10" i="1"/>
  <c r="P18" i="1"/>
  <c r="P8" i="1"/>
  <c r="P50" i="1"/>
  <c r="P6" i="1"/>
  <c r="P52" i="1"/>
  <c r="P36" i="1"/>
  <c r="P38" i="1"/>
  <c r="P34" i="1"/>
  <c r="P46" i="1"/>
  <c r="Q13" i="1"/>
  <c r="I13" i="1"/>
  <c r="H13" i="1"/>
  <c r="E13" i="1"/>
  <c r="I41" i="1"/>
  <c r="Q41" i="1"/>
  <c r="H41" i="1"/>
  <c r="E41" i="1"/>
  <c r="E55" i="1"/>
  <c r="E53" i="1"/>
  <c r="I5" i="1"/>
  <c r="E7" i="1"/>
  <c r="G12" i="1"/>
  <c r="H21" i="1"/>
  <c r="Q23" i="1"/>
  <c r="G30" i="1"/>
  <c r="F32" i="1"/>
  <c r="Q35" i="1"/>
  <c r="Q39" i="1"/>
  <c r="E49" i="1"/>
  <c r="H53" i="1"/>
  <c r="P28" i="1"/>
  <c r="E23" i="1"/>
  <c r="E35" i="1"/>
  <c r="E39" i="1"/>
  <c r="E48" i="1"/>
  <c r="E10" i="1"/>
  <c r="H23" i="1"/>
  <c r="E28" i="1"/>
  <c r="H35" i="1"/>
  <c r="H39" i="1"/>
  <c r="E5" i="1"/>
  <c r="G10" i="1"/>
  <c r="F28" i="1"/>
  <c r="E30" i="1"/>
  <c r="E37" i="1"/>
  <c r="H5" i="1"/>
  <c r="E12" i="1"/>
  <c r="E21" i="1"/>
  <c r="G28" i="1"/>
  <c r="F30" i="1"/>
  <c r="H37" i="1"/>
  <c r="F44" i="1"/>
  <c r="H7" i="1"/>
  <c r="G32" i="1"/>
  <c r="E34" i="1"/>
  <c r="E42" i="1"/>
  <c r="H49" i="1"/>
  <c r="E51" i="1"/>
  <c r="I53" i="1"/>
  <c r="G55" i="1"/>
  <c r="H55" i="1"/>
  <c r="E9" i="1"/>
  <c r="E19" i="1"/>
  <c r="E27" i="1"/>
  <c r="G34" i="1"/>
  <c r="Q37" i="1"/>
  <c r="I49" i="1"/>
  <c r="H51" i="1"/>
  <c r="Q55" i="1"/>
  <c r="M57" i="1"/>
  <c r="M44" i="1" s="1"/>
  <c r="H61" i="1"/>
  <c r="H65" i="1" s="1"/>
  <c r="H9" i="1"/>
  <c r="H19" i="1"/>
  <c r="H27" i="1"/>
  <c r="E29" i="1"/>
  <c r="K29" i="1" s="1"/>
  <c r="E36" i="1"/>
  <c r="I51" i="1"/>
  <c r="P54" i="1"/>
  <c r="I56" i="1"/>
  <c r="O57" i="1"/>
  <c r="O55" i="1" s="1"/>
  <c r="M20" i="1"/>
  <c r="I20" i="1"/>
  <c r="P20" i="1"/>
  <c r="J20" i="1"/>
  <c r="G20" i="1"/>
  <c r="E20" i="1"/>
  <c r="M26" i="1"/>
  <c r="I26" i="1"/>
  <c r="J26" i="1"/>
  <c r="G26" i="1"/>
  <c r="P26" i="1"/>
  <c r="I22" i="1"/>
  <c r="P22" i="1"/>
  <c r="J22" i="1"/>
  <c r="G22" i="1"/>
  <c r="F22" i="1"/>
  <c r="E22" i="1"/>
  <c r="M24" i="1"/>
  <c r="I24" i="1"/>
  <c r="G24" i="1"/>
  <c r="F24" i="1"/>
  <c r="P24" i="1"/>
  <c r="J24" i="1"/>
  <c r="E26" i="1"/>
  <c r="E24" i="1"/>
  <c r="K24" i="1" s="1"/>
  <c r="F26" i="1"/>
  <c r="I48" i="1"/>
  <c r="G48" i="1"/>
  <c r="P48" i="1"/>
  <c r="J48" i="1"/>
  <c r="F48" i="1"/>
  <c r="O51" i="1"/>
  <c r="O49" i="1"/>
  <c r="O47" i="1"/>
  <c r="O45" i="1"/>
  <c r="O43" i="1"/>
  <c r="O41" i="1"/>
  <c r="O37" i="1"/>
  <c r="O35" i="1"/>
  <c r="O27" i="1"/>
  <c r="O25" i="1"/>
  <c r="O23" i="1"/>
  <c r="O21" i="1"/>
  <c r="O19" i="1"/>
  <c r="O17" i="1"/>
  <c r="O13" i="1"/>
  <c r="O11" i="1"/>
  <c r="O52" i="1"/>
  <c r="O46" i="1"/>
  <c r="O40" i="1"/>
  <c r="O18" i="1"/>
  <c r="O30" i="1"/>
  <c r="O6" i="1"/>
  <c r="O22" i="1"/>
  <c r="O24" i="1"/>
  <c r="O42" i="1"/>
  <c r="O26" i="1"/>
  <c r="O61" i="1"/>
  <c r="O32" i="1"/>
  <c r="G67" i="1"/>
  <c r="G65" i="1"/>
  <c r="O38" i="1"/>
  <c r="O56" i="1"/>
  <c r="I42" i="1"/>
  <c r="G42" i="1"/>
  <c r="J42" i="1"/>
  <c r="P42" i="1"/>
  <c r="F42" i="1"/>
  <c r="K53" i="1"/>
  <c r="M18" i="1"/>
  <c r="I18" i="1"/>
  <c r="I16" i="1"/>
  <c r="M40" i="1"/>
  <c r="I40" i="1"/>
  <c r="G40" i="1"/>
  <c r="I46" i="1"/>
  <c r="G46" i="1"/>
  <c r="I52" i="1"/>
  <c r="G52" i="1"/>
  <c r="F20" i="1"/>
  <c r="M38" i="1"/>
  <c r="I38" i="1"/>
  <c r="I12" i="1"/>
  <c r="E16" i="1"/>
  <c r="F18" i="1"/>
  <c r="I36" i="1"/>
  <c r="E40" i="1"/>
  <c r="E46" i="1"/>
  <c r="E52" i="1"/>
  <c r="I61" i="1"/>
  <c r="I65" i="1" s="1"/>
  <c r="Q59" i="1"/>
  <c r="Q61" i="1" s="1"/>
  <c r="I14" i="1"/>
  <c r="E18" i="1"/>
  <c r="I10" i="1"/>
  <c r="E14" i="1"/>
  <c r="F16" i="1"/>
  <c r="G18" i="1"/>
  <c r="M34" i="1"/>
  <c r="I34" i="1"/>
  <c r="E38" i="1"/>
  <c r="F40" i="1"/>
  <c r="F46" i="1"/>
  <c r="F52" i="1"/>
  <c r="Q56" i="1"/>
  <c r="Q54" i="1"/>
  <c r="Q52" i="1"/>
  <c r="Q50" i="1"/>
  <c r="Q48" i="1"/>
  <c r="Q46" i="1"/>
  <c r="Q44" i="1"/>
  <c r="Q42" i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  <c r="Q8" i="1"/>
  <c r="Q6" i="1"/>
  <c r="R59" i="1"/>
  <c r="N59" i="1"/>
  <c r="K59" i="1"/>
  <c r="M8" i="1"/>
  <c r="I8" i="1"/>
  <c r="F14" i="1"/>
  <c r="G16" i="1"/>
  <c r="I32" i="1"/>
  <c r="F38" i="1"/>
  <c r="J40" i="1"/>
  <c r="I44" i="1"/>
  <c r="G44" i="1"/>
  <c r="J46" i="1"/>
  <c r="I50" i="1"/>
  <c r="G50" i="1"/>
  <c r="J52" i="1"/>
  <c r="K56" i="1"/>
  <c r="J55" i="1"/>
  <c r="J53" i="1"/>
  <c r="J51" i="1"/>
  <c r="J49" i="1"/>
  <c r="J47" i="1"/>
  <c r="J45" i="1"/>
  <c r="J43" i="1"/>
  <c r="J41" i="1"/>
  <c r="J39" i="1"/>
  <c r="J37" i="1"/>
  <c r="J35" i="1"/>
  <c r="J33" i="1"/>
  <c r="J31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J61" i="1"/>
  <c r="J65" i="1" s="1"/>
  <c r="R57" i="1"/>
  <c r="I6" i="1"/>
  <c r="F12" i="1"/>
  <c r="G14" i="1"/>
  <c r="J16" i="1"/>
  <c r="M30" i="1"/>
  <c r="I30" i="1"/>
  <c r="F36" i="1"/>
  <c r="G38" i="1"/>
  <c r="Q53" i="1"/>
  <c r="M61" i="1"/>
  <c r="K57" i="1"/>
  <c r="F55" i="1"/>
  <c r="F53" i="1"/>
  <c r="F51" i="1"/>
  <c r="F49" i="1"/>
  <c r="F47" i="1"/>
  <c r="K47" i="1" s="1"/>
  <c r="F45" i="1"/>
  <c r="F43" i="1"/>
  <c r="K43" i="1" s="1"/>
  <c r="F41" i="1"/>
  <c r="K41" i="1" s="1"/>
  <c r="F39" i="1"/>
  <c r="F37" i="1"/>
  <c r="F35" i="1"/>
  <c r="K35" i="1" s="1"/>
  <c r="F33" i="1"/>
  <c r="F31" i="1"/>
  <c r="F29" i="1"/>
  <c r="F27" i="1"/>
  <c r="F25" i="1"/>
  <c r="F23" i="1"/>
  <c r="F21" i="1"/>
  <c r="F19" i="1"/>
  <c r="F17" i="1"/>
  <c r="F15" i="1"/>
  <c r="F13" i="1"/>
  <c r="F11" i="1"/>
  <c r="K11" i="1" s="1"/>
  <c r="F9" i="1"/>
  <c r="F7" i="1"/>
  <c r="F5" i="1"/>
  <c r="F61" i="1"/>
  <c r="F65" i="1" s="1"/>
  <c r="J18" i="1"/>
  <c r="E8" i="1"/>
  <c r="F10" i="1"/>
  <c r="J14" i="1"/>
  <c r="M28" i="1"/>
  <c r="I28" i="1"/>
  <c r="E32" i="1"/>
  <c r="F34" i="1"/>
  <c r="J38" i="1"/>
  <c r="E44" i="1"/>
  <c r="E50" i="1"/>
  <c r="N57" i="1"/>
  <c r="H6" i="1"/>
  <c r="K6" i="1" s="1"/>
  <c r="H8" i="1"/>
  <c r="H10" i="1"/>
  <c r="H12" i="1"/>
  <c r="H14" i="1"/>
  <c r="H16" i="1"/>
  <c r="H18" i="1"/>
  <c r="H20" i="1"/>
  <c r="H22" i="1"/>
  <c r="H24" i="1"/>
  <c r="H26" i="1"/>
  <c r="H28" i="1"/>
  <c r="H30" i="1"/>
  <c r="H32" i="1"/>
  <c r="H34" i="1"/>
  <c r="H36" i="1"/>
  <c r="H38" i="1"/>
  <c r="H40" i="1"/>
  <c r="H42" i="1"/>
  <c r="H44" i="1"/>
  <c r="H46" i="1"/>
  <c r="H48" i="1"/>
  <c r="H50" i="1"/>
  <c r="H52" i="1"/>
  <c r="H54" i="1"/>
  <c r="E61" i="1"/>
  <c r="G54" i="1"/>
  <c r="P5" i="1"/>
  <c r="P7" i="1"/>
  <c r="P9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9" i="1"/>
  <c r="P41" i="1"/>
  <c r="P43" i="1"/>
  <c r="P45" i="1"/>
  <c r="P47" i="1"/>
  <c r="P49" i="1"/>
  <c r="P51" i="1"/>
  <c r="P53" i="1"/>
  <c r="I54" i="1"/>
  <c r="P55" i="1"/>
  <c r="M48" i="1"/>
  <c r="M50" i="1"/>
  <c r="G5" i="1"/>
  <c r="G7" i="1"/>
  <c r="K7" i="1" s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O62" i="3" l="1"/>
  <c r="O64" i="3" s="1"/>
  <c r="AH38" i="3"/>
  <c r="AH25" i="3"/>
  <c r="AD62" i="3"/>
  <c r="AD64" i="3" s="1"/>
  <c r="M62" i="3"/>
  <c r="M64" i="3" s="1"/>
  <c r="N10" i="3"/>
  <c r="N62" i="3" s="1"/>
  <c r="N64" i="3" s="1"/>
  <c r="AH40" i="3"/>
  <c r="P62" i="3"/>
  <c r="P64" i="3" s="1"/>
  <c r="Q10" i="3"/>
  <c r="Q62" i="3" s="1"/>
  <c r="Q64" i="3" s="1"/>
  <c r="G62" i="3"/>
  <c r="G64" i="3" s="1"/>
  <c r="AH41" i="3"/>
  <c r="F62" i="3"/>
  <c r="F64" i="3" s="1"/>
  <c r="AH55" i="3"/>
  <c r="L62" i="3"/>
  <c r="L64" i="3" s="1"/>
  <c r="AH57" i="3"/>
  <c r="AH18" i="3"/>
  <c r="AH24" i="3"/>
  <c r="S62" i="3"/>
  <c r="S64" i="3" s="1"/>
  <c r="T10" i="3"/>
  <c r="T62" i="3" s="1"/>
  <c r="T64" i="3" s="1"/>
  <c r="AA62" i="3"/>
  <c r="AA64" i="3" s="1"/>
  <c r="U62" i="3"/>
  <c r="U64" i="3" s="1"/>
  <c r="AH45" i="3"/>
  <c r="W10" i="3"/>
  <c r="W62" i="3" s="1"/>
  <c r="W64" i="3" s="1"/>
  <c r="V62" i="3"/>
  <c r="V64" i="3" s="1"/>
  <c r="R62" i="3"/>
  <c r="R64" i="3" s="1"/>
  <c r="AF62" i="3"/>
  <c r="AF64" i="3" s="1"/>
  <c r="AE62" i="3"/>
  <c r="AE64" i="3" s="1"/>
  <c r="Y62" i="3"/>
  <c r="Y64" i="3" s="1"/>
  <c r="Z10" i="3"/>
  <c r="Z62" i="3" s="1"/>
  <c r="Z64" i="3" s="1"/>
  <c r="H62" i="3"/>
  <c r="H64" i="3" s="1"/>
  <c r="AH23" i="3"/>
  <c r="AH46" i="3"/>
  <c r="AH61" i="3"/>
  <c r="AH37" i="3"/>
  <c r="AH52" i="3"/>
  <c r="K10" i="3"/>
  <c r="K62" i="3" s="1"/>
  <c r="K64" i="3" s="1"/>
  <c r="J62" i="3"/>
  <c r="J64" i="3" s="1"/>
  <c r="AH50" i="3"/>
  <c r="AH30" i="3"/>
  <c r="AH29" i="3"/>
  <c r="AH49" i="3"/>
  <c r="AH22" i="3"/>
  <c r="AH28" i="3"/>
  <c r="AH58" i="3"/>
  <c r="AB62" i="3"/>
  <c r="AB64" i="3" s="1"/>
  <c r="AC10" i="3"/>
  <c r="AC62" i="3" s="1"/>
  <c r="AC64" i="3" s="1"/>
  <c r="AH12" i="3"/>
  <c r="AH48" i="3"/>
  <c r="AH56" i="3"/>
  <c r="AH59" i="3"/>
  <c r="AH54" i="3"/>
  <c r="AH34" i="3"/>
  <c r="I62" i="3"/>
  <c r="I64" i="3" s="1"/>
  <c r="Q77" i="2"/>
  <c r="Q79" i="2" s="1"/>
  <c r="W77" i="2"/>
  <c r="W79" i="2" s="1"/>
  <c r="N77" i="2"/>
  <c r="N79" i="2" s="1"/>
  <c r="AC77" i="2"/>
  <c r="AC79" i="2" s="1"/>
  <c r="K77" i="2"/>
  <c r="K79" i="2" s="1"/>
  <c r="AH57" i="2"/>
  <c r="AH10" i="2"/>
  <c r="T77" i="2"/>
  <c r="T79" i="2" s="1"/>
  <c r="AH61" i="2"/>
  <c r="AH17" i="2"/>
  <c r="AH49" i="2"/>
  <c r="Z77" i="2"/>
  <c r="Z79" i="2" s="1"/>
  <c r="K19" i="1"/>
  <c r="K32" i="1"/>
  <c r="M12" i="1"/>
  <c r="K22" i="1"/>
  <c r="K28" i="1"/>
  <c r="M32" i="1"/>
  <c r="M14" i="1"/>
  <c r="S14" i="1" s="1"/>
  <c r="U14" i="1" s="1"/>
  <c r="M16" i="1"/>
  <c r="O20" i="1"/>
  <c r="O15" i="1"/>
  <c r="O39" i="1"/>
  <c r="K21" i="1"/>
  <c r="K52" i="1"/>
  <c r="M56" i="1"/>
  <c r="I64" i="1"/>
  <c r="M36" i="1"/>
  <c r="O48" i="1"/>
  <c r="O5" i="1"/>
  <c r="O29" i="1"/>
  <c r="O53" i="1"/>
  <c r="P64" i="1"/>
  <c r="K54" i="1"/>
  <c r="J64" i="1"/>
  <c r="K27" i="1"/>
  <c r="K25" i="1"/>
  <c r="K31" i="1"/>
  <c r="O54" i="1"/>
  <c r="O7" i="1"/>
  <c r="O31" i="1"/>
  <c r="K45" i="1"/>
  <c r="H67" i="1"/>
  <c r="K42" i="1"/>
  <c r="M49" i="1"/>
  <c r="M7" i="1"/>
  <c r="M53" i="1"/>
  <c r="M21" i="1"/>
  <c r="M43" i="1"/>
  <c r="M55" i="1"/>
  <c r="M37" i="1"/>
  <c r="M5" i="1"/>
  <c r="M39" i="1"/>
  <c r="M35" i="1"/>
  <c r="M23" i="1"/>
  <c r="M41" i="1"/>
  <c r="M33" i="1"/>
  <c r="M13" i="1"/>
  <c r="M45" i="1"/>
  <c r="M25" i="1"/>
  <c r="M15" i="1"/>
  <c r="M17" i="1"/>
  <c r="M11" i="1"/>
  <c r="M47" i="1"/>
  <c r="M29" i="1"/>
  <c r="M31" i="1"/>
  <c r="M9" i="1"/>
  <c r="M64" i="1" s="1"/>
  <c r="M19" i="1"/>
  <c r="M51" i="1"/>
  <c r="M27" i="1"/>
  <c r="K30" i="1"/>
  <c r="M22" i="1"/>
  <c r="S22" i="1" s="1"/>
  <c r="U22" i="1" s="1"/>
  <c r="O12" i="1"/>
  <c r="O44" i="1"/>
  <c r="O14" i="1"/>
  <c r="O8" i="1"/>
  <c r="O50" i="1"/>
  <c r="O36" i="1"/>
  <c r="O16" i="1"/>
  <c r="O10" i="1"/>
  <c r="O34" i="1"/>
  <c r="K5" i="1"/>
  <c r="M46" i="1"/>
  <c r="K49" i="1"/>
  <c r="M54" i="1"/>
  <c r="K55" i="1"/>
  <c r="M6" i="1"/>
  <c r="J67" i="1"/>
  <c r="K23" i="1"/>
  <c r="M52" i="1"/>
  <c r="Q64" i="1"/>
  <c r="M10" i="1"/>
  <c r="E64" i="1"/>
  <c r="M42" i="1"/>
  <c r="S42" i="1" s="1"/>
  <c r="U42" i="1" s="1"/>
  <c r="O28" i="1"/>
  <c r="O9" i="1"/>
  <c r="O33" i="1"/>
  <c r="K48" i="1"/>
  <c r="K13" i="1"/>
  <c r="K37" i="1"/>
  <c r="K15" i="1"/>
  <c r="K39" i="1"/>
  <c r="K18" i="1"/>
  <c r="R55" i="1"/>
  <c r="R61" i="1"/>
  <c r="R53" i="1"/>
  <c r="R47" i="1"/>
  <c r="R41" i="1"/>
  <c r="R23" i="1"/>
  <c r="R22" i="1"/>
  <c r="R25" i="1"/>
  <c r="R24" i="1"/>
  <c r="S24" i="1" s="1"/>
  <c r="U24" i="1" s="1"/>
  <c r="R48" i="1"/>
  <c r="S48" i="1" s="1"/>
  <c r="U48" i="1" s="1"/>
  <c r="R42" i="1"/>
  <c r="R27" i="1"/>
  <c r="R26" i="1"/>
  <c r="R54" i="1"/>
  <c r="S54" i="1" s="1"/>
  <c r="U54" i="1" s="1"/>
  <c r="R29" i="1"/>
  <c r="R28" i="1"/>
  <c r="R5" i="1"/>
  <c r="R32" i="1"/>
  <c r="R49" i="1"/>
  <c r="R43" i="1"/>
  <c r="R31" i="1"/>
  <c r="R30" i="1"/>
  <c r="R7" i="1"/>
  <c r="R6" i="1"/>
  <c r="R33" i="1"/>
  <c r="R9" i="1"/>
  <c r="R8" i="1"/>
  <c r="R50" i="1"/>
  <c r="R44" i="1"/>
  <c r="R35" i="1"/>
  <c r="R34" i="1"/>
  <c r="R11" i="1"/>
  <c r="R10" i="1"/>
  <c r="R37" i="1"/>
  <c r="R36" i="1"/>
  <c r="R56" i="1"/>
  <c r="R16" i="1"/>
  <c r="R40" i="1"/>
  <c r="S40" i="1" s="1"/>
  <c r="U40" i="1" s="1"/>
  <c r="R17" i="1"/>
  <c r="R39" i="1"/>
  <c r="R52" i="1"/>
  <c r="R14" i="1"/>
  <c r="R15" i="1"/>
  <c r="R46" i="1"/>
  <c r="R20" i="1"/>
  <c r="R51" i="1"/>
  <c r="R12" i="1"/>
  <c r="R21" i="1"/>
  <c r="R18" i="1"/>
  <c r="R13" i="1"/>
  <c r="R45" i="1"/>
  <c r="R38" i="1"/>
  <c r="R19" i="1"/>
  <c r="E67" i="1"/>
  <c r="E65" i="1"/>
  <c r="K10" i="1"/>
  <c r="K36" i="1"/>
  <c r="S59" i="1"/>
  <c r="U59" i="1" s="1"/>
  <c r="K38" i="1"/>
  <c r="K8" i="1"/>
  <c r="G64" i="1"/>
  <c r="N61" i="1"/>
  <c r="N56" i="1"/>
  <c r="N54" i="1"/>
  <c r="N52" i="1"/>
  <c r="N50" i="1"/>
  <c r="S50" i="1" s="1"/>
  <c r="N48" i="1"/>
  <c r="N46" i="1"/>
  <c r="N44" i="1"/>
  <c r="S44" i="1" s="1"/>
  <c r="U44" i="1" s="1"/>
  <c r="N42" i="1"/>
  <c r="N40" i="1"/>
  <c r="N38" i="1"/>
  <c r="S38" i="1" s="1"/>
  <c r="U38" i="1" s="1"/>
  <c r="N36" i="1"/>
  <c r="S36" i="1" s="1"/>
  <c r="U36" i="1" s="1"/>
  <c r="N34" i="1"/>
  <c r="N32" i="1"/>
  <c r="N30" i="1"/>
  <c r="N28" i="1"/>
  <c r="N26" i="1"/>
  <c r="N24" i="1"/>
  <c r="N22" i="1"/>
  <c r="N20" i="1"/>
  <c r="S20" i="1" s="1"/>
  <c r="U20" i="1" s="1"/>
  <c r="N18" i="1"/>
  <c r="S18" i="1" s="1"/>
  <c r="U18" i="1" s="1"/>
  <c r="N16" i="1"/>
  <c r="N14" i="1"/>
  <c r="N12" i="1"/>
  <c r="S12" i="1" s="1"/>
  <c r="U12" i="1" s="1"/>
  <c r="N10" i="1"/>
  <c r="N8" i="1"/>
  <c r="N6" i="1"/>
  <c r="N55" i="1"/>
  <c r="N53" i="1"/>
  <c r="N51" i="1"/>
  <c r="N49" i="1"/>
  <c r="N47" i="1"/>
  <c r="S47" i="1" s="1"/>
  <c r="U47" i="1" s="1"/>
  <c r="N45" i="1"/>
  <c r="S45" i="1" s="1"/>
  <c r="U45" i="1" s="1"/>
  <c r="N43" i="1"/>
  <c r="N41" i="1"/>
  <c r="S41" i="1" s="1"/>
  <c r="U41" i="1" s="1"/>
  <c r="N19" i="1"/>
  <c r="S19" i="1" s="1"/>
  <c r="U19" i="1" s="1"/>
  <c r="N21" i="1"/>
  <c r="N23" i="1"/>
  <c r="N31" i="1"/>
  <c r="N25" i="1"/>
  <c r="N7" i="1"/>
  <c r="N27" i="1"/>
  <c r="S27" i="1" s="1"/>
  <c r="N29" i="1"/>
  <c r="S29" i="1" s="1"/>
  <c r="U29" i="1" s="1"/>
  <c r="N5" i="1"/>
  <c r="N33" i="1"/>
  <c r="S33" i="1" s="1"/>
  <c r="N13" i="1"/>
  <c r="S57" i="1"/>
  <c r="N39" i="1"/>
  <c r="S39" i="1" s="1"/>
  <c r="U39" i="1" s="1"/>
  <c r="N17" i="1"/>
  <c r="S17" i="1" s="1"/>
  <c r="N37" i="1"/>
  <c r="N11" i="1"/>
  <c r="N15" i="1"/>
  <c r="S15" i="1" s="1"/>
  <c r="U15" i="1" s="1"/>
  <c r="N35" i="1"/>
  <c r="N9" i="1"/>
  <c r="F67" i="1"/>
  <c r="I67" i="1"/>
  <c r="H64" i="1"/>
  <c r="K20" i="1"/>
  <c r="F64" i="1"/>
  <c r="K51" i="1"/>
  <c r="K26" i="1"/>
  <c r="K17" i="1"/>
  <c r="K16" i="1"/>
  <c r="K50" i="1"/>
  <c r="K44" i="1"/>
  <c r="K46" i="1"/>
  <c r="S16" i="1"/>
  <c r="K40" i="1"/>
  <c r="K34" i="1"/>
  <c r="K9" i="1"/>
  <c r="K33" i="1"/>
  <c r="K61" i="1"/>
  <c r="K65" i="1" s="1"/>
  <c r="K12" i="1"/>
  <c r="K14" i="1"/>
  <c r="AH10" i="3" l="1"/>
  <c r="AH62" i="3" s="1"/>
  <c r="AH64" i="3" s="1"/>
  <c r="AH77" i="2"/>
  <c r="AH79" i="2" s="1"/>
  <c r="S13" i="1"/>
  <c r="U13" i="1" s="1"/>
  <c r="O64" i="1"/>
  <c r="S7" i="1"/>
  <c r="U7" i="1" s="1"/>
  <c r="S53" i="1"/>
  <c r="U53" i="1" s="1"/>
  <c r="S26" i="1"/>
  <c r="U26" i="1" s="1"/>
  <c r="U50" i="1"/>
  <c r="K64" i="1"/>
  <c r="U27" i="1"/>
  <c r="S46" i="1"/>
  <c r="U46" i="1" s="1"/>
  <c r="S55" i="1"/>
  <c r="U55" i="1" s="1"/>
  <c r="S52" i="1"/>
  <c r="U52" i="1" s="1"/>
  <c r="S31" i="1"/>
  <c r="U31" i="1" s="1"/>
  <c r="S6" i="1"/>
  <c r="U6" i="1" s="1"/>
  <c r="S23" i="1"/>
  <c r="U23" i="1" s="1"/>
  <c r="S8" i="1"/>
  <c r="U8" i="1" s="1"/>
  <c r="S32" i="1"/>
  <c r="U32" i="1" s="1"/>
  <c r="S56" i="1"/>
  <c r="U56" i="1" s="1"/>
  <c r="S25" i="1"/>
  <c r="U25" i="1" s="1"/>
  <c r="S28" i="1"/>
  <c r="U28" i="1" s="1"/>
  <c r="S11" i="1"/>
  <c r="U11" i="1" s="1"/>
  <c r="S30" i="1"/>
  <c r="U30" i="1" s="1"/>
  <c r="R64" i="1"/>
  <c r="U17" i="1"/>
  <c r="S21" i="1"/>
  <c r="U21" i="1" s="1"/>
  <c r="S10" i="1"/>
  <c r="U10" i="1" s="1"/>
  <c r="S34" i="1"/>
  <c r="U34" i="1" s="1"/>
  <c r="S37" i="1"/>
  <c r="U37" i="1" s="1"/>
  <c r="U33" i="1"/>
  <c r="N64" i="1"/>
  <c r="S61" i="1"/>
  <c r="U61" i="1" s="1"/>
  <c r="S49" i="1"/>
  <c r="U49" i="1" s="1"/>
  <c r="U16" i="1"/>
  <c r="S9" i="1"/>
  <c r="U9" i="1" s="1"/>
  <c r="S51" i="1"/>
  <c r="U51" i="1" s="1"/>
  <c r="K67" i="1"/>
  <c r="S43" i="1"/>
  <c r="U43" i="1" s="1"/>
  <c r="S5" i="1"/>
  <c r="U5" i="1" s="1"/>
  <c r="S35" i="1"/>
  <c r="U35" i="1" s="1"/>
  <c r="AD62" i="1" l="1"/>
  <c r="AD61" i="1"/>
  <c r="U57" i="1"/>
  <c r="AD60" i="1"/>
  <c r="AD59" i="1"/>
  <c r="S64" i="1"/>
</calcChain>
</file>

<file path=xl/sharedStrings.xml><?xml version="1.0" encoding="utf-8"?>
<sst xmlns="http://schemas.openxmlformats.org/spreadsheetml/2006/main" count="367" uniqueCount="264">
  <si>
    <t>IFF Results Comparison</t>
  </si>
  <si>
    <r>
      <t>2020-2024 Approved IFF Methodology</t>
    </r>
    <r>
      <rPr>
        <vertAlign val="superscript"/>
        <sz val="8"/>
        <rFont val="Aptos Narrow"/>
        <family val="2"/>
        <scheme val="minor"/>
      </rPr>
      <t>1</t>
    </r>
  </si>
  <si>
    <r>
      <t>10/1/2025 Effective IFF Methodology</t>
    </r>
    <r>
      <rPr>
        <vertAlign val="superscript"/>
        <sz val="8"/>
        <rFont val="Aptos Narrow"/>
        <family val="2"/>
        <scheme val="minor"/>
      </rPr>
      <t>1</t>
    </r>
  </si>
  <si>
    <t>PSA</t>
  </si>
  <si>
    <t>AAA</t>
  </si>
  <si>
    <t xml:space="preserve">Title III-B </t>
  </si>
  <si>
    <t>Title III-C-1</t>
  </si>
  <si>
    <t>Title III-C-2</t>
  </si>
  <si>
    <t>Title III-D</t>
  </si>
  <si>
    <t>Title III-E</t>
  </si>
  <si>
    <t>Title VII</t>
  </si>
  <si>
    <t>Total</t>
  </si>
  <si>
    <t>Change</t>
  </si>
  <si>
    <t>State Administration Election Max</t>
  </si>
  <si>
    <t>Maximum Gain</t>
  </si>
  <si>
    <t>Maximum Loss</t>
  </si>
  <si>
    <t>Total Federal Allocation</t>
  </si>
  <si>
    <t>Number of Gaining AAAs</t>
  </si>
  <si>
    <t>Number of Losing AAAs</t>
  </si>
  <si>
    <r>
      <rPr>
        <vertAlign val="superscript"/>
        <sz val="8"/>
        <color theme="1"/>
        <rFont val="Aptos Narrow"/>
        <family val="2"/>
        <scheme val="minor"/>
      </rPr>
      <t>1</t>
    </r>
    <r>
      <rPr>
        <sz val="8"/>
        <color theme="1"/>
        <rFont val="Aptos Narrow"/>
        <family val="2"/>
        <scheme val="minor"/>
      </rPr>
      <t xml:space="preserve"> After mitigation is complete</t>
    </r>
  </si>
  <si>
    <t>Check</t>
  </si>
  <si>
    <t>Intrastate Funding Formula (IFF) Factor Values</t>
  </si>
  <si>
    <t>Factor</t>
  </si>
  <si>
    <t>Sum of all Factor Weighted %</t>
  </si>
  <si>
    <t>Factor Number</t>
  </si>
  <si>
    <t>Factor Weight</t>
  </si>
  <si>
    <t>Source</t>
  </si>
  <si>
    <t>Link to Source</t>
  </si>
  <si>
    <t>TO BE PROVIDED</t>
  </si>
  <si>
    <t>https://www2.census.gov/programs-surveys/popest/datasets/2020-2023/counties/asrh/cc-est2023-alldata-42.csv</t>
  </si>
  <si>
    <t>S0101: Age and Sex - Census Bureau Table</t>
  </si>
  <si>
    <t>CDC/ATSDR SVI: Data and Documentation Download | Place and Health | ATSDR</t>
  </si>
  <si>
    <t>County</t>
  </si>
  <si>
    <t>Value</t>
  </si>
  <si>
    <t>%</t>
  </si>
  <si>
    <t>% Post Factor</t>
  </si>
  <si>
    <t>% Post Factor*</t>
  </si>
  <si>
    <t>AAA20</t>
  </si>
  <si>
    <t>Adams County</t>
  </si>
  <si>
    <t>AAA06</t>
  </si>
  <si>
    <t>Allegheny County</t>
  </si>
  <si>
    <t>AAA45</t>
  </si>
  <si>
    <t>Armstrong County</t>
  </si>
  <si>
    <t>AAA04</t>
  </si>
  <si>
    <t>Beaver County</t>
  </si>
  <si>
    <t>AAA12</t>
  </si>
  <si>
    <t>Bedford County</t>
  </si>
  <si>
    <t>AAA32</t>
  </si>
  <si>
    <t>Berks County</t>
  </si>
  <si>
    <t>AAA11</t>
  </si>
  <si>
    <t>Blair County</t>
  </si>
  <si>
    <t>AAA36</t>
  </si>
  <si>
    <t>Bradford County</t>
  </si>
  <si>
    <t>AAA29</t>
  </si>
  <si>
    <t>Bucks County</t>
  </si>
  <si>
    <t>AAA50</t>
  </si>
  <si>
    <t>Butler County</t>
  </si>
  <si>
    <t>AAA10</t>
  </si>
  <si>
    <t>Cambria County</t>
  </si>
  <si>
    <t>AAA03</t>
  </si>
  <si>
    <t>Cameron County</t>
  </si>
  <si>
    <t>AAA39</t>
  </si>
  <si>
    <t>Carbon County</t>
  </si>
  <si>
    <t>AAA13</t>
  </si>
  <si>
    <t>Centre County</t>
  </si>
  <si>
    <t>AAA27</t>
  </si>
  <si>
    <t>Chester County</t>
  </si>
  <si>
    <t>AAA49</t>
  </si>
  <si>
    <t>Clarion County</t>
  </si>
  <si>
    <t>AAA41</t>
  </si>
  <si>
    <t>Clearfield County</t>
  </si>
  <si>
    <t>AAA14</t>
  </si>
  <si>
    <t>Clinton County</t>
  </si>
  <si>
    <t>AAA15</t>
  </si>
  <si>
    <t>Columbia County</t>
  </si>
  <si>
    <t>AAA02</t>
  </si>
  <si>
    <t>Crawford County</t>
  </si>
  <si>
    <t>AAA21</t>
  </si>
  <si>
    <t>Cumberland County</t>
  </si>
  <si>
    <t>AAA23</t>
  </si>
  <si>
    <t>Dauphin County</t>
  </si>
  <si>
    <t>AAA30</t>
  </si>
  <si>
    <t>Delaware County</t>
  </si>
  <si>
    <t>Elk County</t>
  </si>
  <si>
    <t>AAA01</t>
  </si>
  <si>
    <t>Erie County</t>
  </si>
  <si>
    <t>AAA08</t>
  </si>
  <si>
    <t>Fayette County</t>
  </si>
  <si>
    <t>AAA43</t>
  </si>
  <si>
    <t>Forest County</t>
  </si>
  <si>
    <t>AAA19</t>
  </si>
  <si>
    <t>Franklin County</t>
  </si>
  <si>
    <t>Fulton County</t>
  </si>
  <si>
    <t>Greene County</t>
  </si>
  <si>
    <t>Huntingdon County</t>
  </si>
  <si>
    <t>AAA05</t>
  </si>
  <si>
    <t>Indiana County</t>
  </si>
  <si>
    <t>AAA42</t>
  </si>
  <si>
    <t>Jefferson County</t>
  </si>
  <si>
    <t>AAA18</t>
  </si>
  <si>
    <t>Juniata County</t>
  </si>
  <si>
    <t>AAA38</t>
  </si>
  <si>
    <t>Lackawanna County</t>
  </si>
  <si>
    <t>AAA26</t>
  </si>
  <si>
    <t>Lancaster County</t>
  </si>
  <si>
    <t>AAA46</t>
  </si>
  <si>
    <t>Lawrence County</t>
  </si>
  <si>
    <t>AAA24</t>
  </si>
  <si>
    <t>Lebanon County</t>
  </si>
  <si>
    <t>AAA33</t>
  </si>
  <si>
    <t>Lehigh County</t>
  </si>
  <si>
    <t>AAA37</t>
  </si>
  <si>
    <t>Luzerne County</t>
  </si>
  <si>
    <t>Lycoming County</t>
  </si>
  <si>
    <t>McKean County</t>
  </si>
  <si>
    <t>AAA47</t>
  </si>
  <si>
    <t>Mercer County</t>
  </si>
  <si>
    <t>Mifflin County</t>
  </si>
  <si>
    <t>AAA48</t>
  </si>
  <si>
    <t>Monroe County</t>
  </si>
  <si>
    <t>AAA28</t>
  </si>
  <si>
    <t>Montgomery County</t>
  </si>
  <si>
    <t>Montour County</t>
  </si>
  <si>
    <t>AAA34</t>
  </si>
  <si>
    <t>Northampton County</t>
  </si>
  <si>
    <t>AAA16</t>
  </si>
  <si>
    <t>Northumberland County</t>
  </si>
  <si>
    <t>AAA22</t>
  </si>
  <si>
    <t>Perry County</t>
  </si>
  <si>
    <t>AAA31</t>
  </si>
  <si>
    <t>Philadelphia County</t>
  </si>
  <si>
    <t>AAA35</t>
  </si>
  <si>
    <t>Pike County</t>
  </si>
  <si>
    <t>AAA51</t>
  </si>
  <si>
    <t>Potter County</t>
  </si>
  <si>
    <t>AAA40</t>
  </si>
  <si>
    <t>Schuylkill County</t>
  </si>
  <si>
    <t>AAA17</t>
  </si>
  <si>
    <t>Snyder County</t>
  </si>
  <si>
    <t>AAA09</t>
  </si>
  <si>
    <t>Somerset County</t>
  </si>
  <si>
    <t>Sullivan County</t>
  </si>
  <si>
    <t>Susquehanna County</t>
  </si>
  <si>
    <t>Tioga County</t>
  </si>
  <si>
    <t>Union County</t>
  </si>
  <si>
    <t>AAA44</t>
  </si>
  <si>
    <t>Venango County</t>
  </si>
  <si>
    <t>Warren County</t>
  </si>
  <si>
    <t>Washington County</t>
  </si>
  <si>
    <t>AAA52</t>
  </si>
  <si>
    <t>Wayne County</t>
  </si>
  <si>
    <t>AAA07</t>
  </si>
  <si>
    <t>Westmoreland County</t>
  </si>
  <si>
    <t>Wyoming County</t>
  </si>
  <si>
    <t>AAA25</t>
  </si>
  <si>
    <t>York County</t>
  </si>
  <si>
    <t>Example:</t>
  </si>
  <si>
    <r>
      <t>(3,325/535,215)*0.52 + (1,484/494,973)*0.17 + (21,618/872,863)*0.15 + (30,078/3,350,611)*0.05 + (7,965/918,425)*0.05 + (6,235/843,929)*0.02 + (680/241,095)*0.02 + (1,580/285,900)*0.01 + (6.6516/413.5215)*0.01 =</t>
    </r>
    <r>
      <rPr>
        <b/>
        <sz val="8"/>
        <color theme="1"/>
        <rFont val="Aptos Narrow"/>
        <family val="2"/>
        <scheme val="minor"/>
      </rPr>
      <t xml:space="preserve"> 0.008758 or 0.8758%</t>
    </r>
  </si>
  <si>
    <t>*Note: the denominator of the CDC Social Vulnerability Index is the sum of the median of each AAA (413.5215), not the sum of all counties (526.0283), "% Post Factor" results for this calculation are only shown in first county alphabetically in cases of multi-county AAAs</t>
  </si>
  <si>
    <t>01</t>
  </si>
  <si>
    <t>Erie</t>
  </si>
  <si>
    <t>02</t>
  </si>
  <si>
    <t>Crawford</t>
  </si>
  <si>
    <t>03</t>
  </si>
  <si>
    <t>Cameron/Elk/McKean</t>
  </si>
  <si>
    <t>04</t>
  </si>
  <si>
    <t>Beaver</t>
  </si>
  <si>
    <t>05</t>
  </si>
  <si>
    <t>Indiana</t>
  </si>
  <si>
    <t>06</t>
  </si>
  <si>
    <t>Allegheny</t>
  </si>
  <si>
    <t>07</t>
  </si>
  <si>
    <t>Westmoreland</t>
  </si>
  <si>
    <t>08</t>
  </si>
  <si>
    <t>Fayette/Greene/Washington</t>
  </si>
  <si>
    <t>09</t>
  </si>
  <si>
    <t>Somerset</t>
  </si>
  <si>
    <t>10</t>
  </si>
  <si>
    <t>Cambria</t>
  </si>
  <si>
    <t>11</t>
  </si>
  <si>
    <t>Blair</t>
  </si>
  <si>
    <t>12</t>
  </si>
  <si>
    <t>Bedford/Fulton/Huntingdon</t>
  </si>
  <si>
    <t>13</t>
  </si>
  <si>
    <t>Centre</t>
  </si>
  <si>
    <t>14</t>
  </si>
  <si>
    <t>Clinton/Lycoming</t>
  </si>
  <si>
    <t>15</t>
  </si>
  <si>
    <t>Columbia/Montour</t>
  </si>
  <si>
    <t>16</t>
  </si>
  <si>
    <t>Northumberland</t>
  </si>
  <si>
    <t>17</t>
  </si>
  <si>
    <t>Union/Snyder</t>
  </si>
  <si>
    <t>18</t>
  </si>
  <si>
    <t>Mifflin/Juniata</t>
  </si>
  <si>
    <t>19</t>
  </si>
  <si>
    <t>Franklin</t>
  </si>
  <si>
    <t>20</t>
  </si>
  <si>
    <t>Adams</t>
  </si>
  <si>
    <t>21</t>
  </si>
  <si>
    <t>Cumberland</t>
  </si>
  <si>
    <t>22</t>
  </si>
  <si>
    <t>Perry</t>
  </si>
  <si>
    <t>23</t>
  </si>
  <si>
    <t>Dauphin</t>
  </si>
  <si>
    <t>24</t>
  </si>
  <si>
    <t>Lebanon</t>
  </si>
  <si>
    <t>25</t>
  </si>
  <si>
    <t>York</t>
  </si>
  <si>
    <t>26</t>
  </si>
  <si>
    <t>Lancaster</t>
  </si>
  <si>
    <t>27</t>
  </si>
  <si>
    <t>Chester</t>
  </si>
  <si>
    <t>28</t>
  </si>
  <si>
    <t>Montgomery</t>
  </si>
  <si>
    <t>29</t>
  </si>
  <si>
    <t>Bucks</t>
  </si>
  <si>
    <t>30</t>
  </si>
  <si>
    <t>Delaware</t>
  </si>
  <si>
    <t>31</t>
  </si>
  <si>
    <t>Philadelphia</t>
  </si>
  <si>
    <t>32</t>
  </si>
  <si>
    <t>Berks</t>
  </si>
  <si>
    <t>33</t>
  </si>
  <si>
    <t>Lehigh</t>
  </si>
  <si>
    <t>34</t>
  </si>
  <si>
    <t>Northampton</t>
  </si>
  <si>
    <t>35</t>
  </si>
  <si>
    <t>Pike</t>
  </si>
  <si>
    <t>36</t>
  </si>
  <si>
    <t>BSST</t>
  </si>
  <si>
    <t>37</t>
  </si>
  <si>
    <t>Luzerne/Wyoming</t>
  </si>
  <si>
    <t>38</t>
  </si>
  <si>
    <t>Lackawanna</t>
  </si>
  <si>
    <t>39</t>
  </si>
  <si>
    <t>Carbon</t>
  </si>
  <si>
    <t>40</t>
  </si>
  <si>
    <t>Schuylkill</t>
  </si>
  <si>
    <t>41</t>
  </si>
  <si>
    <t>Clearfield</t>
  </si>
  <si>
    <t>42</t>
  </si>
  <si>
    <t>Jefferson</t>
  </si>
  <si>
    <t>43</t>
  </si>
  <si>
    <t>Forest/Warren</t>
  </si>
  <si>
    <t>44</t>
  </si>
  <si>
    <t>Venango</t>
  </si>
  <si>
    <t>45</t>
  </si>
  <si>
    <t>Armstrong</t>
  </si>
  <si>
    <t>46</t>
  </si>
  <si>
    <t>Lawrence</t>
  </si>
  <si>
    <t>47</t>
  </si>
  <si>
    <t>Mercer</t>
  </si>
  <si>
    <t>48</t>
  </si>
  <si>
    <t>Monroe</t>
  </si>
  <si>
    <t>49</t>
  </si>
  <si>
    <t>Clarion</t>
  </si>
  <si>
    <t>50</t>
  </si>
  <si>
    <t>Butler</t>
  </si>
  <si>
    <t>51</t>
  </si>
  <si>
    <t>Potter</t>
  </si>
  <si>
    <t>52</t>
  </si>
  <si>
    <t>Wayne</t>
  </si>
  <si>
    <r>
      <t>(12,355/535,215)*0.52 + (5,121/494,973)*0.17 + (14,697/872,863)*0.15 + (69,758/3,350,611)*0.05 + (19,990/918,425)*0.05 + (19,700/843,929)*0.02 + (2,755/241,095)*0.02 + (6,680/285,900)*0.01 + (10.0908/413.5215)*0.01 =</t>
    </r>
    <r>
      <rPr>
        <b/>
        <sz val="8"/>
        <color theme="1"/>
        <rFont val="Aptos Narrow"/>
        <family val="2"/>
        <scheme val="minor"/>
      </rPr>
      <t xml:space="preserve"> 0.019591 or 1.9591%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</si>
</sst>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* #,##0.0000_);_(* \(#,##0.0000\);_(* &quot;-&quot;??_);_(@_)"/>
    <numFmt numFmtId="167" formatCode="_(* #,##0.0000_);_(* \(#,##0.0000\);_(* &quot;-&quot;??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name val="Aptos Narrow"/>
      <family val="2"/>
      <scheme val="minor"/>
    </font>
    <font>
      <vertAlign val="superscript"/>
      <sz val="8"/>
      <name val="Aptos Narrow"/>
      <family val="2"/>
      <scheme val="minor"/>
    </font>
    <font>
      <vertAlign val="superscript"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u/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4" fillId="0" borderId="0" xfId="0" applyFont="1"/>
    <xf numFmtId="0" fontId="4" fillId="3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0" xfId="0" applyNumberFormat="1" applyFont="1"/>
    <xf numFmtId="41" fontId="2" fillId="0" borderId="11" xfId="0" applyNumberFormat="1" applyFont="1" applyBorder="1"/>
    <xf numFmtId="41" fontId="2" fillId="0" borderId="0" xfId="0" applyNumberFormat="1" applyFont="1"/>
    <xf numFmtId="41" fontId="2" fillId="0" borderId="10" xfId="0" applyNumberFormat="1" applyFont="1" applyBorder="1"/>
    <xf numFmtId="164" fontId="2" fillId="0" borderId="0" xfId="1" applyNumberFormat="1" applyFont="1" applyBorder="1"/>
    <xf numFmtId="164" fontId="2" fillId="0" borderId="12" xfId="0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41" fontId="2" fillId="0" borderId="15" xfId="0" applyNumberFormat="1" applyFont="1" applyBorder="1"/>
    <xf numFmtId="41" fontId="2" fillId="0" borderId="16" xfId="0" applyNumberFormat="1" applyFont="1" applyBorder="1"/>
    <xf numFmtId="41" fontId="2" fillId="0" borderId="14" xfId="0" applyNumberFormat="1" applyFont="1" applyBorder="1"/>
    <xf numFmtId="164" fontId="2" fillId="0" borderId="17" xfId="0" applyNumberFormat="1" applyFont="1" applyBorder="1"/>
    <xf numFmtId="0" fontId="2" fillId="0" borderId="9" xfId="0" applyFont="1" applyBorder="1"/>
    <xf numFmtId="41" fontId="2" fillId="0" borderId="18" xfId="0" applyNumberFormat="1" applyFont="1" applyBorder="1"/>
    <xf numFmtId="41" fontId="2" fillId="0" borderId="19" xfId="0" applyNumberFormat="1" applyFont="1" applyBorder="1"/>
    <xf numFmtId="41" fontId="2" fillId="0" borderId="20" xfId="0" applyNumberFormat="1" applyFont="1" applyBorder="1"/>
    <xf numFmtId="164" fontId="2" fillId="0" borderId="0" xfId="0" applyNumberFormat="1" applyFont="1"/>
    <xf numFmtId="164" fontId="2" fillId="0" borderId="21" xfId="0" applyNumberFormat="1" applyFont="1" applyBorder="1"/>
    <xf numFmtId="0" fontId="2" fillId="0" borderId="22" xfId="0" applyFont="1" applyBorder="1"/>
    <xf numFmtId="164" fontId="2" fillId="4" borderId="25" xfId="1" applyNumberFormat="1" applyFont="1" applyFill="1" applyBorder="1"/>
    <xf numFmtId="164" fontId="2" fillId="4" borderId="26" xfId="1" applyNumberFormat="1" applyFont="1" applyFill="1" applyBorder="1"/>
    <xf numFmtId="164" fontId="2" fillId="4" borderId="24" xfId="1" applyNumberFormat="1" applyFont="1" applyFill="1" applyBorder="1"/>
    <xf numFmtId="164" fontId="2" fillId="4" borderId="25" xfId="0" applyNumberFormat="1" applyFont="1" applyFill="1" applyBorder="1"/>
    <xf numFmtId="164" fontId="2" fillId="4" borderId="26" xfId="0" applyNumberFormat="1" applyFont="1" applyFill="1" applyBorder="1"/>
    <xf numFmtId="164" fontId="2" fillId="4" borderId="24" xfId="0" applyNumberFormat="1" applyFont="1" applyFill="1" applyBorder="1"/>
    <xf numFmtId="164" fontId="2" fillId="4" borderId="27" xfId="0" applyNumberFormat="1" applyFont="1" applyFill="1" applyBorder="1"/>
    <xf numFmtId="0" fontId="2" fillId="0" borderId="0" xfId="0" applyFont="1" applyAlignment="1">
      <alignment horizontal="right"/>
    </xf>
    <xf numFmtId="164" fontId="2" fillId="0" borderId="22" xfId="0" applyNumberFormat="1" applyFont="1" applyBorder="1"/>
    <xf numFmtId="41" fontId="2" fillId="3" borderId="25" xfId="0" applyNumberFormat="1" applyFont="1" applyFill="1" applyBorder="1"/>
    <xf numFmtId="41" fontId="2" fillId="3" borderId="26" xfId="0" applyNumberFormat="1" applyFont="1" applyFill="1" applyBorder="1"/>
    <xf numFmtId="41" fontId="2" fillId="3" borderId="24" xfId="0" applyNumberFormat="1" applyFont="1" applyFill="1" applyBorder="1"/>
    <xf numFmtId="41" fontId="2" fillId="3" borderId="27" xfId="0" applyNumberFormat="1" applyFont="1" applyFill="1" applyBorder="1"/>
    <xf numFmtId="0" fontId="2" fillId="0" borderId="28" xfId="0" applyFont="1" applyBorder="1"/>
    <xf numFmtId="0" fontId="2" fillId="0" borderId="29" xfId="0" applyFont="1" applyBorder="1"/>
    <xf numFmtId="0" fontId="2" fillId="0" borderId="29" xfId="0" applyFont="1" applyBorder="1" applyAlignment="1">
      <alignment horizontal="right"/>
    </xf>
    <xf numFmtId="164" fontId="2" fillId="0" borderId="30" xfId="0" applyNumberFormat="1" applyFont="1" applyBorder="1"/>
    <xf numFmtId="0" fontId="2" fillId="2" borderId="31" xfId="0" applyFont="1" applyFill="1" applyBorder="1"/>
    <xf numFmtId="0" fontId="2" fillId="0" borderId="0" xfId="0" applyFont="1" applyAlignment="1">
      <alignment horizontal="center"/>
    </xf>
    <xf numFmtId="0" fontId="7" fillId="3" borderId="32" xfId="0" applyFont="1" applyFill="1" applyBorder="1" applyAlignment="1">
      <alignment horizontal="right" vertical="center"/>
    </xf>
    <xf numFmtId="0" fontId="2" fillId="5" borderId="33" xfId="0" applyFont="1" applyFill="1" applyBorder="1" applyAlignment="1">
      <alignment horizontal="center" vertical="center" wrapText="1"/>
    </xf>
    <xf numFmtId="0" fontId="2" fillId="5" borderId="32" xfId="0" applyFont="1" applyFill="1" applyBorder="1"/>
    <xf numFmtId="9" fontId="2" fillId="5" borderId="3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9" fontId="2" fillId="5" borderId="32" xfId="0" applyNumberFormat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9" fontId="4" fillId="0" borderId="7" xfId="2" applyFont="1" applyFill="1" applyBorder="1" applyAlignment="1">
      <alignment horizontal="center" wrapText="1"/>
    </xf>
    <xf numFmtId="165" fontId="4" fillId="0" borderId="7" xfId="2" applyNumberFormat="1" applyFont="1" applyFill="1" applyBorder="1" applyAlignment="1">
      <alignment horizontal="center" wrapText="1"/>
    </xf>
    <xf numFmtId="164" fontId="4" fillId="0" borderId="7" xfId="1" applyNumberFormat="1" applyFont="1" applyFill="1" applyBorder="1" applyAlignment="1">
      <alignment horizontal="center" wrapText="1"/>
    </xf>
    <xf numFmtId="0" fontId="7" fillId="4" borderId="25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4" borderId="24" xfId="0" applyFont="1" applyFill="1" applyBorder="1"/>
    <xf numFmtId="0" fontId="2" fillId="4" borderId="25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165" fontId="2" fillId="6" borderId="31" xfId="2" applyNumberFormat="1" applyFont="1" applyFill="1" applyBorder="1" applyAlignment="1">
      <alignment horizontal="center" wrapText="1"/>
    </xf>
    <xf numFmtId="3" fontId="2" fillId="0" borderId="1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10" xfId="2" applyNumberFormat="1" applyFont="1" applyBorder="1"/>
    <xf numFmtId="165" fontId="2" fillId="6" borderId="32" xfId="2" applyNumberFormat="1" applyFont="1" applyFill="1" applyBorder="1"/>
    <xf numFmtId="10" fontId="2" fillId="0" borderId="10" xfId="2" applyNumberFormat="1" applyFont="1" applyFill="1" applyBorder="1"/>
    <xf numFmtId="165" fontId="2" fillId="6" borderId="33" xfId="2" applyNumberFormat="1" applyFont="1" applyFill="1" applyBorder="1"/>
    <xf numFmtId="164" fontId="2" fillId="0" borderId="11" xfId="1" applyNumberFormat="1" applyFont="1" applyBorder="1"/>
    <xf numFmtId="166" fontId="2" fillId="0" borderId="11" xfId="1" applyNumberFormat="1" applyFont="1" applyBorder="1"/>
    <xf numFmtId="165" fontId="2" fillId="5" borderId="32" xfId="0" applyNumberFormat="1" applyFont="1" applyFill="1" applyBorder="1"/>
    <xf numFmtId="3" fontId="2" fillId="0" borderId="15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32" xfId="0" applyNumberFormat="1" applyFont="1" applyBorder="1"/>
    <xf numFmtId="10" fontId="2" fillId="0" borderId="14" xfId="2" applyNumberFormat="1" applyFont="1" applyBorder="1"/>
    <xf numFmtId="165" fontId="2" fillId="6" borderId="34" xfId="2" applyNumberFormat="1" applyFont="1" applyFill="1" applyBorder="1"/>
    <xf numFmtId="10" fontId="2" fillId="0" borderId="14" xfId="2" applyNumberFormat="1" applyFont="1" applyFill="1" applyBorder="1"/>
    <xf numFmtId="164" fontId="2" fillId="0" borderId="15" xfId="1" applyNumberFormat="1" applyFont="1" applyBorder="1"/>
    <xf numFmtId="166" fontId="2" fillId="0" borderId="15" xfId="1" applyNumberFormat="1" applyFont="1" applyBorder="1"/>
    <xf numFmtId="165" fontId="2" fillId="5" borderId="34" xfId="0" applyNumberFormat="1" applyFont="1" applyFill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41" fontId="2" fillId="0" borderId="25" xfId="0" applyNumberFormat="1" applyFont="1" applyBorder="1"/>
    <xf numFmtId="10" fontId="2" fillId="0" borderId="26" xfId="0" applyNumberFormat="1" applyFont="1" applyBorder="1"/>
    <xf numFmtId="165" fontId="2" fillId="6" borderId="31" xfId="2" applyNumberFormat="1" applyFont="1" applyFill="1" applyBorder="1"/>
    <xf numFmtId="164" fontId="2" fillId="0" borderId="25" xfId="1" applyNumberFormat="1" applyFont="1" applyBorder="1"/>
    <xf numFmtId="166" fontId="2" fillId="0" borderId="25" xfId="1" applyNumberFormat="1" applyFont="1" applyBorder="1"/>
    <xf numFmtId="165" fontId="2" fillId="5" borderId="31" xfId="0" applyNumberFormat="1" applyFont="1" applyFill="1" applyBorder="1"/>
    <xf numFmtId="165" fontId="2" fillId="0" borderId="0" xfId="2" applyNumberFormat="1" applyFont="1"/>
    <xf numFmtId="10" fontId="2" fillId="0" borderId="0" xfId="0" applyNumberFormat="1" applyFont="1"/>
    <xf numFmtId="167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/>
    <xf numFmtId="0" fontId="2" fillId="0" borderId="2" xfId="0" applyFont="1" applyBorder="1"/>
    <xf numFmtId="41" fontId="2" fillId="0" borderId="2" xfId="0" applyNumberFormat="1" applyFont="1" applyBorder="1"/>
    <xf numFmtId="165" fontId="2" fillId="0" borderId="2" xfId="2" applyNumberFormat="1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8" xfId="0" applyFont="1" applyBorder="1" applyAlignment="1">
      <alignment horizontal="left"/>
    </xf>
    <xf numFmtId="41" fontId="2" fillId="0" borderId="29" xfId="0" applyNumberFormat="1" applyFont="1" applyBorder="1" applyAlignment="1">
      <alignment horizontal="left" wrapText="1"/>
    </xf>
    <xf numFmtId="41" fontId="2" fillId="0" borderId="29" xfId="0" applyNumberFormat="1" applyFont="1" applyBorder="1" applyAlignment="1">
      <alignment horizontal="left" indent="2"/>
    </xf>
    <xf numFmtId="165" fontId="2" fillId="0" borderId="29" xfId="2" applyNumberFormat="1" applyFont="1" applyBorder="1"/>
    <xf numFmtId="164" fontId="2" fillId="0" borderId="29" xfId="1" applyNumberFormat="1" applyFont="1" applyBorder="1"/>
    <xf numFmtId="0" fontId="2" fillId="0" borderId="30" xfId="0" applyFont="1" applyBorder="1"/>
    <xf numFmtId="43" fontId="2" fillId="0" borderId="0" xfId="0" applyNumberFormat="1" applyFont="1"/>
    <xf numFmtId="166" fontId="2" fillId="0" borderId="0" xfId="0" applyNumberFormat="1" applyFont="1"/>
    <xf numFmtId="0" fontId="7" fillId="3" borderId="33" xfId="0" applyFont="1" applyFill="1" applyBorder="1" applyAlignment="1">
      <alignment horizontal="right" vertical="center"/>
    </xf>
    <xf numFmtId="165" fontId="4" fillId="3" borderId="0" xfId="2" applyNumberFormat="1" applyFont="1" applyFill="1" applyBorder="1" applyAlignment="1">
      <alignment horizontal="center" wrapText="1"/>
    </xf>
    <xf numFmtId="165" fontId="4" fillId="3" borderId="10" xfId="2" applyNumberFormat="1" applyFont="1" applyFill="1" applyBorder="1" applyAlignment="1">
      <alignment horizontal="center" wrapText="1"/>
    </xf>
    <xf numFmtId="9" fontId="4" fillId="0" borderId="0" xfId="2" applyFont="1" applyFill="1" applyBorder="1" applyAlignment="1">
      <alignment horizontal="center" wrapText="1"/>
    </xf>
    <xf numFmtId="165" fontId="4" fillId="0" borderId="0" xfId="2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 wrapText="1"/>
    </xf>
    <xf numFmtId="165" fontId="2" fillId="0" borderId="0" xfId="2" applyNumberFormat="1" applyFont="1" applyBorder="1"/>
    <xf numFmtId="165" fontId="2" fillId="0" borderId="33" xfId="2" applyNumberFormat="1" applyFont="1" applyFill="1" applyBorder="1"/>
    <xf numFmtId="165" fontId="2" fillId="0" borderId="33" xfId="2" applyNumberFormat="1" applyFont="1" applyBorder="1"/>
    <xf numFmtId="165" fontId="2" fillId="0" borderId="32" xfId="2" applyNumberFormat="1" applyFont="1" applyFill="1" applyBorder="1"/>
    <xf numFmtId="165" fontId="2" fillId="0" borderId="32" xfId="2" applyNumberFormat="1" applyFont="1" applyBorder="1"/>
    <xf numFmtId="3" fontId="2" fillId="0" borderId="11" xfId="0" applyNumberFormat="1" applyFont="1" applyBorder="1"/>
    <xf numFmtId="165" fontId="2" fillId="0" borderId="34" xfId="2" applyNumberFormat="1" applyFont="1" applyFill="1" applyBorder="1"/>
    <xf numFmtId="165" fontId="2" fillId="0" borderId="34" xfId="2" applyNumberFormat="1" applyFont="1" applyBorder="1"/>
    <xf numFmtId="0" fontId="2" fillId="0" borderId="26" xfId="0" applyFont="1" applyBorder="1" applyAlignment="1">
      <alignment horizontal="center"/>
    </xf>
    <xf numFmtId="10" fontId="2" fillId="0" borderId="14" xfId="0" applyNumberFormat="1" applyFont="1" applyBorder="1"/>
    <xf numFmtId="165" fontId="2" fillId="0" borderId="31" xfId="2" applyNumberFormat="1" applyFont="1" applyBorder="1"/>
    <xf numFmtId="0" fontId="2" fillId="0" borderId="28" xfId="0" applyFont="1" applyBorder="1" applyAlignment="1">
      <alignment horizontal="center"/>
    </xf>
    <xf numFmtId="0" fontId="4" fillId="3" borderId="23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left"/>
    </xf>
    <xf numFmtId="0" fontId="2" fillId="4" borderId="24" xfId="0" applyFont="1" applyFill="1" applyBorder="1" applyAlignment="1">
      <alignment horizontal="left"/>
    </xf>
    <xf numFmtId="9" fontId="4" fillId="3" borderId="15" xfId="2" applyFont="1" applyFill="1" applyBorder="1" applyAlignment="1">
      <alignment horizontal="center" vertical="center" wrapText="1"/>
    </xf>
    <xf numFmtId="9" fontId="4" fillId="3" borderId="16" xfId="2" applyFont="1" applyFill="1" applyBorder="1" applyAlignment="1">
      <alignment horizontal="center" vertical="center" wrapText="1"/>
    </xf>
    <xf numFmtId="9" fontId="4" fillId="3" borderId="14" xfId="2" applyFont="1" applyFill="1" applyBorder="1" applyAlignment="1">
      <alignment horizontal="center" vertical="center" wrapText="1"/>
    </xf>
    <xf numFmtId="9" fontId="8" fillId="3" borderId="15" xfId="2" applyFont="1" applyFill="1" applyBorder="1" applyAlignment="1">
      <alignment horizontal="center" vertical="center" wrapText="1"/>
    </xf>
    <xf numFmtId="9" fontId="8" fillId="3" borderId="16" xfId="2" applyFont="1" applyFill="1" applyBorder="1" applyAlignment="1">
      <alignment horizontal="center" vertical="center" wrapText="1"/>
    </xf>
    <xf numFmtId="9" fontId="8" fillId="3" borderId="14" xfId="2" applyFont="1" applyFill="1" applyBorder="1" applyAlignment="1">
      <alignment horizontal="center" vertical="center" wrapText="1"/>
    </xf>
    <xf numFmtId="9" fontId="4" fillId="6" borderId="11" xfId="2" applyFont="1" applyFill="1" applyBorder="1" applyAlignment="1">
      <alignment horizontal="center" wrapText="1"/>
    </xf>
    <xf numFmtId="9" fontId="4" fillId="6" borderId="0" xfId="2" applyFont="1" applyFill="1" applyBorder="1" applyAlignment="1">
      <alignment horizontal="center" wrapText="1"/>
    </xf>
    <xf numFmtId="9" fontId="4" fillId="6" borderId="10" xfId="2" applyFont="1" applyFill="1" applyBorder="1" applyAlignment="1">
      <alignment horizontal="center" wrapText="1"/>
    </xf>
    <xf numFmtId="9" fontId="4" fillId="3" borderId="11" xfId="2" applyFont="1" applyFill="1" applyBorder="1" applyAlignment="1">
      <alignment horizontal="center" vertical="center" wrapText="1"/>
    </xf>
    <xf numFmtId="9" fontId="4" fillId="3" borderId="0" xfId="2" applyFont="1" applyFill="1" applyBorder="1" applyAlignment="1">
      <alignment horizontal="center" vertical="center" wrapText="1"/>
    </xf>
    <xf numFmtId="9" fontId="4" fillId="3" borderId="10" xfId="2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gszymanski/Downloads/Copy%20of%202024-2028%20IFF%20Model%20for%20Discussion%20-%202025%2003%2010%20(002).xlsx" TargetMode="External"/><Relationship Id="rId1" Type="http://schemas.openxmlformats.org/officeDocument/2006/relationships/externalLinkPath" Target="file:///C:/Users/gszymanski/Downloads/Copy%20of%202024-2028%20IFF%20Model%20for%20Discussion%20-%202025%2003%2010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ttachment C"/>
      <sheetName val="Attachment C - rev Mar 2025"/>
      <sheetName val="Data Results - By County"/>
      <sheetName val="Data Results - By AAA"/>
      <sheetName val="Updates"/>
      <sheetName val="Formula"/>
      <sheetName val="Inputs"/>
      <sheetName val="Summary"/>
      <sheetName val="Dropdowns"/>
      <sheetName val="Model by AAA-#"/>
      <sheetName val="Summary-Blind"/>
      <sheetName val="Model - %"/>
      <sheetName val="Model - #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2020-2024 Results"/>
      <sheetName val="Pre-2020 Results"/>
      <sheetName val="2024-25 Actual Allocations"/>
      <sheetName val="PSA-AAA"/>
    </sheetNames>
    <sheetDataSet>
      <sheetData sheetId="0"/>
      <sheetData sheetId="1"/>
      <sheetData sheetId="2">
        <row r="10">
          <cell r="B10" t="str">
            <v>AAA20</v>
          </cell>
          <cell r="F10">
            <v>3325</v>
          </cell>
          <cell r="G10">
            <v>6.2124566762889683E-3</v>
          </cell>
          <cell r="I10">
            <v>1484</v>
          </cell>
          <cell r="J10">
            <v>2.9981433330706925E-3</v>
          </cell>
          <cell r="L10">
            <v>21618</v>
          </cell>
          <cell r="M10">
            <v>2.4766773250785062E-2</v>
          </cell>
          <cell r="O10">
            <v>30078</v>
          </cell>
          <cell r="P10">
            <v>8.9768701887506484E-3</v>
          </cell>
          <cell r="R10">
            <v>7965</v>
          </cell>
          <cell r="S10">
            <v>8.6724555625119094E-3</v>
          </cell>
          <cell r="U10">
            <v>6235</v>
          </cell>
          <cell r="V10">
            <v>7.3880622659015151E-3</v>
          </cell>
          <cell r="X10">
            <v>680</v>
          </cell>
          <cell r="Y10">
            <v>2.8204649619444615E-3</v>
          </cell>
          <cell r="AA10">
            <v>1580</v>
          </cell>
          <cell r="AB10">
            <v>5.5264078349073105E-3</v>
          </cell>
        </row>
        <row r="11">
          <cell r="B11" t="str">
            <v>AAA06</v>
          </cell>
          <cell r="F11">
            <v>53450</v>
          </cell>
          <cell r="G11">
            <v>9.9866408826359498E-2</v>
          </cell>
          <cell r="I11">
            <v>44934</v>
          </cell>
          <cell r="J11">
            <v>9.0780709250807626E-2</v>
          </cell>
          <cell r="L11">
            <v>5000</v>
          </cell>
          <cell r="M11">
            <v>5.7282758004406189E-3</v>
          </cell>
          <cell r="O11">
            <v>332895</v>
          </cell>
          <cell r="P11">
            <v>9.9353520895144196E-2</v>
          </cell>
          <cell r="R11">
            <v>89825</v>
          </cell>
          <cell r="S11">
            <v>9.7803304570324198E-2</v>
          </cell>
          <cell r="U11">
            <v>102530</v>
          </cell>
          <cell r="V11">
            <v>0.12149126289059861</v>
          </cell>
          <cell r="X11">
            <v>15580</v>
          </cell>
          <cell r="Y11">
            <v>6.4621829569256925E-2</v>
          </cell>
          <cell r="AA11">
            <v>29430</v>
          </cell>
          <cell r="AB11">
            <v>0.10293809024134312</v>
          </cell>
        </row>
        <row r="12">
          <cell r="B12" t="str">
            <v>AAA45</v>
          </cell>
          <cell r="F12">
            <v>3885</v>
          </cell>
          <cell r="G12">
            <v>7.2587651691376365E-3</v>
          </cell>
          <cell r="I12">
            <v>389</v>
          </cell>
          <cell r="J12">
            <v>7.8590145321057918E-4</v>
          </cell>
          <cell r="L12">
            <v>18790</v>
          </cell>
          <cell r="M12">
            <v>2.1526860458055845E-2</v>
          </cell>
          <cell r="O12">
            <v>20887</v>
          </cell>
          <cell r="P12">
            <v>6.2337884045626304E-3</v>
          </cell>
          <cell r="R12">
            <v>6480</v>
          </cell>
          <cell r="S12">
            <v>7.0555570678062984E-3</v>
          </cell>
          <cell r="U12">
            <v>4855</v>
          </cell>
          <cell r="V12">
            <v>5.7528536168326956E-3</v>
          </cell>
          <cell r="X12">
            <v>305</v>
          </cell>
          <cell r="Y12">
            <v>1.2650614902839129E-3</v>
          </cell>
          <cell r="AA12">
            <v>1860</v>
          </cell>
          <cell r="AB12">
            <v>6.5057712486883525E-3</v>
          </cell>
        </row>
        <row r="13">
          <cell r="B13" t="str">
            <v>AAA04</v>
          </cell>
          <cell r="F13">
            <v>8055</v>
          </cell>
          <cell r="G13">
            <v>1.5050026624814326E-2</v>
          </cell>
          <cell r="I13">
            <v>3015</v>
          </cell>
          <cell r="J13">
            <v>6.0912413404367507E-3</v>
          </cell>
          <cell r="L13">
            <v>13242</v>
          </cell>
          <cell r="M13">
            <v>1.5170765629886935E-2</v>
          </cell>
          <cell r="O13">
            <v>50781</v>
          </cell>
          <cell r="P13">
            <v>1.5155743236084403E-2</v>
          </cell>
          <cell r="R13">
            <v>14560</v>
          </cell>
          <cell r="S13">
            <v>1.5853226991861067E-2</v>
          </cell>
          <cell r="U13">
            <v>13285</v>
          </cell>
          <cell r="V13">
            <v>1.5741845581796574E-2</v>
          </cell>
          <cell r="X13">
            <v>1785</v>
          </cell>
          <cell r="Y13">
            <v>7.4037205251042118E-3</v>
          </cell>
          <cell r="AA13">
            <v>3865</v>
          </cell>
          <cell r="AB13">
            <v>1.3518712836656174E-2</v>
          </cell>
        </row>
        <row r="14">
          <cell r="B14" t="str">
            <v>AAA12</v>
          </cell>
          <cell r="F14">
            <v>3170</v>
          </cell>
          <cell r="G14">
            <v>5.9228534327326401E-3</v>
          </cell>
          <cell r="I14">
            <v>330</v>
          </cell>
          <cell r="J14">
            <v>6.6670303228660952E-4</v>
          </cell>
          <cell r="L14">
            <v>13933</v>
          </cell>
          <cell r="M14">
            <v>1.5962413345507829E-2</v>
          </cell>
          <cell r="O14">
            <v>14883</v>
          </cell>
          <cell r="P14">
            <v>4.441876421942147E-3</v>
          </cell>
          <cell r="R14">
            <v>4785</v>
          </cell>
          <cell r="S14">
            <v>5.210006260718077E-3</v>
          </cell>
          <cell r="U14">
            <v>3785</v>
          </cell>
          <cell r="V14">
            <v>4.4849744469025237E-3</v>
          </cell>
          <cell r="X14">
            <v>220</v>
          </cell>
          <cell r="Y14">
            <v>9.1250337004085522E-4</v>
          </cell>
          <cell r="AA14">
            <v>1480</v>
          </cell>
          <cell r="AB14">
            <v>5.1766351871283664E-3</v>
          </cell>
        </row>
        <row r="15">
          <cell r="B15" t="str">
            <v>AAA32</v>
          </cell>
          <cell r="F15">
            <v>15430</v>
          </cell>
          <cell r="G15">
            <v>2.8829535794026698E-2</v>
          </cell>
          <cell r="I15">
            <v>15151</v>
          </cell>
          <cell r="J15">
            <v>3.060975043083158E-2</v>
          </cell>
          <cell r="L15">
            <v>23810</v>
          </cell>
          <cell r="M15">
            <v>2.7278049361698229E-2</v>
          </cell>
          <cell r="O15">
            <v>104007</v>
          </cell>
          <cell r="P15">
            <v>3.1041204126650332E-2</v>
          </cell>
          <cell r="R15">
            <v>29115</v>
          </cell>
          <cell r="S15">
            <v>3.1701009881046356E-2</v>
          </cell>
          <cell r="U15">
            <v>24390</v>
          </cell>
          <cell r="V15">
            <v>2.8900535471585879E-2</v>
          </cell>
          <cell r="X15">
            <v>11465</v>
          </cell>
          <cell r="Y15">
            <v>4.7553868806901843E-2</v>
          </cell>
          <cell r="AA15">
            <v>8395</v>
          </cell>
          <cell r="AB15">
            <v>2.9363413781042322E-2</v>
          </cell>
        </row>
        <row r="16">
          <cell r="B16" t="str">
            <v>AAA11</v>
          </cell>
          <cell r="F16">
            <v>6410</v>
          </cell>
          <cell r="G16">
            <v>1.1976495427071365E-2</v>
          </cell>
          <cell r="I16">
            <v>924</v>
          </cell>
          <cell r="J16">
            <v>1.8667684904025068E-3</v>
          </cell>
          <cell r="L16">
            <v>19513</v>
          </cell>
          <cell r="M16">
            <v>2.235516913879956E-2</v>
          </cell>
          <cell r="O16">
            <v>34647</v>
          </cell>
          <cell r="P16">
            <v>1.0340502075591586E-2</v>
          </cell>
          <cell r="R16">
            <v>9700</v>
          </cell>
          <cell r="S16">
            <v>1.0561559191006343E-2</v>
          </cell>
          <cell r="U16">
            <v>9565</v>
          </cell>
          <cell r="V16">
            <v>1.1333891832132797E-2</v>
          </cell>
          <cell r="X16">
            <v>715</v>
          </cell>
          <cell r="Y16">
            <v>2.9656359526327794E-3</v>
          </cell>
          <cell r="AA16">
            <v>3280</v>
          </cell>
          <cell r="AB16">
            <v>1.1472542847149353E-2</v>
          </cell>
        </row>
        <row r="17">
          <cell r="B17" t="str">
            <v>AAA36</v>
          </cell>
          <cell r="F17">
            <v>3545</v>
          </cell>
          <cell r="G17">
            <v>6.6235064413366594E-3</v>
          </cell>
          <cell r="I17">
            <v>511</v>
          </cell>
          <cell r="J17">
            <v>1.0323795439347197E-3</v>
          </cell>
          <cell r="L17">
            <v>14513</v>
          </cell>
          <cell r="M17">
            <v>1.6626893338358942E-2</v>
          </cell>
          <cell r="O17">
            <v>17427</v>
          </cell>
          <cell r="P17">
            <v>5.2011409262370358E-3</v>
          </cell>
          <cell r="R17">
            <v>4735</v>
          </cell>
          <cell r="S17">
            <v>5.1555652339603129E-3</v>
          </cell>
          <cell r="U17">
            <v>4115</v>
          </cell>
          <cell r="V17">
            <v>4.8760026021146333E-3</v>
          </cell>
          <cell r="X17">
            <v>345</v>
          </cell>
          <cell r="Y17">
            <v>1.4309711939277049E-3</v>
          </cell>
          <cell r="AA17">
            <v>1810</v>
          </cell>
          <cell r="AB17">
            <v>6.3308849247988809E-3</v>
          </cell>
        </row>
        <row r="18">
          <cell r="B18" t="str">
            <v>AAA29</v>
          </cell>
          <cell r="F18">
            <v>16510</v>
          </cell>
          <cell r="G18">
            <v>3.0847416458806273E-2</v>
          </cell>
          <cell r="I18">
            <v>17606</v>
          </cell>
          <cell r="J18">
            <v>3.5569616928600147E-2</v>
          </cell>
          <cell r="L18">
            <v>8791</v>
          </cell>
          <cell r="M18">
            <v>1.0071454512334696E-2</v>
          </cell>
          <cell r="O18">
            <v>175153</v>
          </cell>
          <cell r="P18">
            <v>5.2274943286463274E-2</v>
          </cell>
          <cell r="R18">
            <v>37680</v>
          </cell>
          <cell r="S18">
            <v>4.1026757764651443E-2</v>
          </cell>
          <cell r="U18">
            <v>34415</v>
          </cell>
          <cell r="V18">
            <v>4.0779496853408287E-2</v>
          </cell>
          <cell r="X18">
            <v>15680</v>
          </cell>
          <cell r="Y18">
            <v>6.5036603828366416E-2</v>
          </cell>
          <cell r="AA18">
            <v>8640</v>
          </cell>
          <cell r="AB18">
            <v>3.0220356768100736E-2</v>
          </cell>
        </row>
        <row r="19">
          <cell r="B19" t="str">
            <v>AAA50</v>
          </cell>
          <cell r="F19">
            <v>6970</v>
          </cell>
          <cell r="G19">
            <v>1.3022803919920032E-2</v>
          </cell>
          <cell r="I19">
            <v>1480</v>
          </cell>
          <cell r="J19">
            <v>2.9900620841944916E-3</v>
          </cell>
          <cell r="L19">
            <v>24457</v>
          </cell>
          <cell r="M19">
            <v>2.8019288250275245E-2</v>
          </cell>
          <cell r="O19">
            <v>53653</v>
          </cell>
          <cell r="P19">
            <v>1.6012900333700331E-2</v>
          </cell>
          <cell r="R19">
            <v>13365</v>
          </cell>
          <cell r="S19">
            <v>1.4552086452350491E-2</v>
          </cell>
          <cell r="U19">
            <v>12925</v>
          </cell>
          <cell r="V19">
            <v>1.5315269412474273E-2</v>
          </cell>
          <cell r="X19">
            <v>1395</v>
          </cell>
          <cell r="Y19">
            <v>5.7861009145772409E-3</v>
          </cell>
          <cell r="AA19">
            <v>3315</v>
          </cell>
          <cell r="AB19">
            <v>1.1594963273871984E-2</v>
          </cell>
        </row>
        <row r="20">
          <cell r="B20" t="str">
            <v>AAA10</v>
          </cell>
          <cell r="F20">
            <v>7735</v>
          </cell>
          <cell r="G20">
            <v>1.4452136057472231E-2</v>
          </cell>
          <cell r="I20">
            <v>1444</v>
          </cell>
          <cell r="J20">
            <v>2.9173308443086795E-3</v>
          </cell>
          <cell r="L20">
            <v>25407</v>
          </cell>
          <cell r="M20">
            <v>2.9107660652358962E-2</v>
          </cell>
          <cell r="O20">
            <v>41471</v>
          </cell>
          <cell r="P20">
            <v>1.2377145541514667E-2</v>
          </cell>
          <cell r="R20">
            <v>12775</v>
          </cell>
          <cell r="S20">
            <v>1.3909682336608869E-2</v>
          </cell>
          <cell r="U20">
            <v>11680</v>
          </cell>
          <cell r="V20">
            <v>1.3840026826901315E-2</v>
          </cell>
          <cell r="X20">
            <v>815</v>
          </cell>
          <cell r="Y20">
            <v>3.3804102117422591E-3</v>
          </cell>
          <cell r="AA20">
            <v>4010</v>
          </cell>
          <cell r="AB20">
            <v>1.4025883175935642E-2</v>
          </cell>
        </row>
        <row r="21">
          <cell r="B21" t="str">
            <v>AAA03</v>
          </cell>
          <cell r="F21">
            <v>330</v>
          </cell>
          <cell r="G21">
            <v>6.165746475715367E-4</v>
          </cell>
          <cell r="I21">
            <v>32</v>
          </cell>
          <cell r="J21">
            <v>6.464999100961062E-5</v>
          </cell>
          <cell r="L21">
            <v>1685</v>
          </cell>
          <cell r="M21">
            <v>1.9304289447484885E-3</v>
          </cell>
          <cell r="O21">
            <v>1685</v>
          </cell>
          <cell r="P21">
            <v>5.0289335288399635E-4</v>
          </cell>
          <cell r="R21">
            <v>625</v>
          </cell>
          <cell r="S21">
            <v>6.8051283447205816E-4</v>
          </cell>
          <cell r="U21">
            <v>444</v>
          </cell>
          <cell r="V21">
            <v>5.2611060883083762E-4</v>
          </cell>
          <cell r="X21">
            <v>20</v>
          </cell>
          <cell r="Y21">
            <v>8.295485182189593E-5</v>
          </cell>
          <cell r="AA21">
            <v>155</v>
          </cell>
          <cell r="AB21">
            <v>5.4214760405736271E-4</v>
          </cell>
        </row>
        <row r="22">
          <cell r="B22" t="str">
            <v>AAA39</v>
          </cell>
          <cell r="F22">
            <v>3380</v>
          </cell>
          <cell r="G22">
            <v>6.3152191175508904E-3</v>
          </cell>
          <cell r="I22">
            <v>943</v>
          </cell>
          <cell r="J22">
            <v>1.9051544225644631E-3</v>
          </cell>
          <cell r="L22">
            <v>12584</v>
          </cell>
          <cell r="M22">
            <v>1.441692453454895E-2</v>
          </cell>
          <cell r="O22">
            <v>19588</v>
          </cell>
          <cell r="P22">
            <v>5.8460979206479058E-3</v>
          </cell>
          <cell r="R22">
            <v>5695</v>
          </cell>
          <cell r="S22">
            <v>6.2008329477093935E-3</v>
          </cell>
          <cell r="U22">
            <v>4905</v>
          </cell>
          <cell r="V22">
            <v>5.8121003070163487E-3</v>
          </cell>
          <cell r="X22">
            <v>700</v>
          </cell>
          <cell r="Y22">
            <v>2.9034198137663576E-3</v>
          </cell>
          <cell r="AA22">
            <v>1620</v>
          </cell>
          <cell r="AB22">
            <v>5.6663168940188878E-3</v>
          </cell>
        </row>
        <row r="23">
          <cell r="B23" t="str">
            <v>AAA13</v>
          </cell>
          <cell r="F23">
            <v>3525</v>
          </cell>
          <cell r="G23">
            <v>6.5861382808777777E-3</v>
          </cell>
          <cell r="I23">
            <v>1626</v>
          </cell>
          <cell r="J23">
            <v>3.28502766817584E-3</v>
          </cell>
          <cell r="L23">
            <v>13393</v>
          </cell>
          <cell r="M23">
            <v>1.5343759559060243E-2</v>
          </cell>
          <cell r="O23">
            <v>33057</v>
          </cell>
          <cell r="P23">
            <v>9.8659617604072818E-3</v>
          </cell>
          <cell r="R23">
            <v>7455</v>
          </cell>
          <cell r="S23">
            <v>8.1171570895827092E-3</v>
          </cell>
          <cell r="U23">
            <v>7960</v>
          </cell>
          <cell r="V23">
            <v>9.4320730772375402E-3</v>
          </cell>
          <cell r="X23">
            <v>1665</v>
          </cell>
          <cell r="Y23">
            <v>6.9059914141728369E-3</v>
          </cell>
          <cell r="AA23">
            <v>1245</v>
          </cell>
          <cell r="AB23">
            <v>4.3546694648478488E-3</v>
          </cell>
        </row>
        <row r="24">
          <cell r="B24" t="str">
            <v>AAA27</v>
          </cell>
          <cell r="F24">
            <v>11055</v>
          </cell>
          <cell r="G24">
            <v>2.0655250693646477E-2</v>
          </cell>
          <cell r="I24">
            <v>15538</v>
          </cell>
          <cell r="J24">
            <v>3.139161125960406E-2</v>
          </cell>
          <cell r="L24">
            <v>6753</v>
          </cell>
          <cell r="M24">
            <v>7.7366092960751004E-3</v>
          </cell>
          <cell r="O24">
            <v>127827</v>
          </cell>
          <cell r="P24">
            <v>3.8150355263562377E-2</v>
          </cell>
          <cell r="R24">
            <v>24810</v>
          </cell>
          <cell r="S24">
            <v>2.7013637477202819E-2</v>
          </cell>
          <cell r="U24">
            <v>25490</v>
          </cell>
          <cell r="V24">
            <v>3.0203962655626245E-2</v>
          </cell>
          <cell r="X24">
            <v>8605</v>
          </cell>
          <cell r="Y24">
            <v>3.5691324996370725E-2</v>
          </cell>
          <cell r="AA24">
            <v>5760</v>
          </cell>
          <cell r="AB24">
            <v>2.0146904512067156E-2</v>
          </cell>
        </row>
        <row r="25">
          <cell r="B25" t="str">
            <v>AAA49</v>
          </cell>
          <cell r="F25">
            <v>2255</v>
          </cell>
          <cell r="G25">
            <v>4.2132600917388343E-3</v>
          </cell>
          <cell r="I25">
            <v>224</v>
          </cell>
          <cell r="J25">
            <v>4.5254993706727437E-4</v>
          </cell>
          <cell r="L25">
            <v>9650</v>
          </cell>
          <cell r="M25">
            <v>1.1055572294850395E-2</v>
          </cell>
          <cell r="O25">
            <v>10288</v>
          </cell>
          <cell r="P25">
            <v>3.0704847563623469E-3</v>
          </cell>
          <cell r="R25">
            <v>3100</v>
          </cell>
          <cell r="S25">
            <v>3.3753436589814083E-3</v>
          </cell>
          <cell r="U25">
            <v>2490</v>
          </cell>
          <cell r="V25">
            <v>2.9504851711459139E-3</v>
          </cell>
          <cell r="X25">
            <v>115</v>
          </cell>
          <cell r="Y25">
            <v>4.7699039797590164E-4</v>
          </cell>
          <cell r="AA25">
            <v>1115</v>
          </cell>
          <cell r="AB25">
            <v>3.8999650227352222E-3</v>
          </cell>
        </row>
        <row r="26">
          <cell r="B26" t="str">
            <v>AAA41</v>
          </cell>
          <cell r="F26">
            <v>4620</v>
          </cell>
          <cell r="G26">
            <v>8.6320450660015129E-3</v>
          </cell>
          <cell r="I26">
            <v>476</v>
          </cell>
          <cell r="J26">
            <v>9.6166861626795805E-4</v>
          </cell>
          <cell r="L26">
            <v>18499</v>
          </cell>
          <cell r="M26">
            <v>2.1193474806470203E-2</v>
          </cell>
          <cell r="O26">
            <v>22563</v>
          </cell>
          <cell r="P26">
            <v>6.7339956801908667E-3</v>
          </cell>
          <cell r="R26">
            <v>7485</v>
          </cell>
          <cell r="S26">
            <v>8.1498217056373678E-3</v>
          </cell>
          <cell r="U26">
            <v>5620</v>
          </cell>
          <cell r="V26">
            <v>6.659327976642585E-3</v>
          </cell>
          <cell r="X26">
            <v>540</v>
          </cell>
          <cell r="Y26">
            <v>2.2397809991911901E-3</v>
          </cell>
          <cell r="AA26">
            <v>2430</v>
          </cell>
          <cell r="AB26">
            <v>8.4994753410283317E-3</v>
          </cell>
        </row>
        <row r="27">
          <cell r="B27" t="str">
            <v>AAA14</v>
          </cell>
          <cell r="F27">
            <v>2070</v>
          </cell>
          <cell r="G27">
            <v>3.8676046074941845E-3</v>
          </cell>
          <cell r="I27">
            <v>246</v>
          </cell>
          <cell r="J27">
            <v>4.969968058863817E-4</v>
          </cell>
          <cell r="L27">
            <v>8315</v>
          </cell>
          <cell r="M27">
            <v>9.5261226561327485E-3</v>
          </cell>
          <cell r="O27">
            <v>9939</v>
          </cell>
          <cell r="P27">
            <v>2.966324649444534E-3</v>
          </cell>
          <cell r="R27">
            <v>3155</v>
          </cell>
          <cell r="S27">
            <v>3.4352287884149495E-3</v>
          </cell>
          <cell r="U27">
            <v>2435</v>
          </cell>
          <cell r="V27">
            <v>2.8853138119438958E-3</v>
          </cell>
          <cell r="X27">
            <v>220</v>
          </cell>
          <cell r="Y27">
            <v>9.1250337004085522E-4</v>
          </cell>
          <cell r="AA27">
            <v>1070</v>
          </cell>
          <cell r="AB27">
            <v>3.7425673312346973E-3</v>
          </cell>
        </row>
        <row r="28">
          <cell r="B28" t="str">
            <v>AAA15</v>
          </cell>
          <cell r="F28">
            <v>3350</v>
          </cell>
          <cell r="G28">
            <v>6.2591668768625696E-3</v>
          </cell>
          <cell r="I28">
            <v>529</v>
          </cell>
          <cell r="J28">
            <v>1.0687451638776257E-3</v>
          </cell>
          <cell r="L28">
            <v>11170</v>
          </cell>
          <cell r="M28">
            <v>1.2796968138184343E-2</v>
          </cell>
          <cell r="O28">
            <v>17638</v>
          </cell>
          <cell r="P28">
            <v>5.2641145152331915E-3</v>
          </cell>
          <cell r="R28">
            <v>5125</v>
          </cell>
          <cell r="S28">
            <v>5.5802052426708769E-3</v>
          </cell>
          <cell r="U28">
            <v>4395</v>
          </cell>
          <cell r="V28">
            <v>5.2077840671430889E-3</v>
          </cell>
          <cell r="X28">
            <v>585</v>
          </cell>
          <cell r="Y28">
            <v>2.4264294157904562E-3</v>
          </cell>
          <cell r="AA28">
            <v>1630</v>
          </cell>
          <cell r="AB28">
            <v>5.7012941587967821E-3</v>
          </cell>
        </row>
        <row r="29">
          <cell r="B29" t="str">
            <v>AAA02</v>
          </cell>
          <cell r="F29">
            <v>4740</v>
          </cell>
          <cell r="G29">
            <v>8.8562540287547998E-3</v>
          </cell>
          <cell r="I29">
            <v>672</v>
          </cell>
          <cell r="J29">
            <v>1.3576498112018232E-3</v>
          </cell>
          <cell r="L29">
            <v>19436</v>
          </cell>
          <cell r="M29">
            <v>2.2266953691472774E-2</v>
          </cell>
          <cell r="O29">
            <v>24192</v>
          </cell>
          <cell r="P29">
            <v>7.2201756634834658E-3</v>
          </cell>
          <cell r="R29">
            <v>7685</v>
          </cell>
          <cell r="S29">
            <v>8.3675858126684276E-3</v>
          </cell>
          <cell r="U29">
            <v>5710</v>
          </cell>
          <cell r="V29">
            <v>6.7659720189731602E-3</v>
          </cell>
          <cell r="X29">
            <v>480</v>
          </cell>
          <cell r="Y29">
            <v>1.9909164437255022E-3</v>
          </cell>
          <cell r="AA29">
            <v>2135</v>
          </cell>
          <cell r="AB29">
            <v>7.4676460300804473E-3</v>
          </cell>
        </row>
        <row r="30">
          <cell r="B30" t="str">
            <v>AAA21</v>
          </cell>
          <cell r="F30">
            <v>6485</v>
          </cell>
          <cell r="G30">
            <v>1.2116626028792168E-2</v>
          </cell>
          <cell r="I30">
            <v>4930</v>
          </cell>
          <cell r="J30">
            <v>9.9601392399181372E-3</v>
          </cell>
          <cell r="L30">
            <v>12688</v>
          </cell>
          <cell r="M30">
            <v>1.4536072671198115E-2</v>
          </cell>
          <cell r="O30">
            <v>65149</v>
          </cell>
          <cell r="P30">
            <v>1.9443916348391384E-2</v>
          </cell>
          <cell r="R30">
            <v>16565</v>
          </cell>
          <cell r="S30">
            <v>1.803631216484743E-2</v>
          </cell>
          <cell r="U30">
            <v>15490</v>
          </cell>
          <cell r="V30">
            <v>1.8354624618895664E-2</v>
          </cell>
          <cell r="X30">
            <v>2770</v>
          </cell>
          <cell r="Y30">
            <v>1.1489246977332586E-2</v>
          </cell>
          <cell r="AA30">
            <v>2955</v>
          </cell>
          <cell r="AB30">
            <v>1.0335781741867786E-2</v>
          </cell>
        </row>
        <row r="31">
          <cell r="B31" t="str">
            <v>AAA23</v>
          </cell>
          <cell r="F31">
            <v>9915</v>
          </cell>
          <cell r="G31">
            <v>1.8525265547490261E-2</v>
          </cell>
          <cell r="I31">
            <v>15680</v>
          </cell>
          <cell r="J31">
            <v>3.1678495594709206E-2</v>
          </cell>
          <cell r="L31">
            <v>11549</v>
          </cell>
          <cell r="M31">
            <v>1.3231171443857742E-2</v>
          </cell>
          <cell r="O31">
            <v>70014</v>
          </cell>
          <cell r="P31">
            <v>2.089589033164399E-2</v>
          </cell>
          <cell r="R31">
            <v>17620</v>
          </cell>
          <cell r="S31">
            <v>1.9185017829436265E-2</v>
          </cell>
          <cell r="U31">
            <v>17655</v>
          </cell>
          <cell r="V31">
            <v>2.0920006303847837E-2</v>
          </cell>
          <cell r="X31">
            <v>4500</v>
          </cell>
          <cell r="Y31">
            <v>1.8664841659926584E-2</v>
          </cell>
          <cell r="AA31">
            <v>5290</v>
          </cell>
          <cell r="AB31">
            <v>1.8502973067506121E-2</v>
          </cell>
        </row>
        <row r="32">
          <cell r="B32" t="str">
            <v>AAA30</v>
          </cell>
          <cell r="F32">
            <v>18210</v>
          </cell>
          <cell r="G32">
            <v>3.4023710097811161E-2</v>
          </cell>
          <cell r="I32">
            <v>31400</v>
          </cell>
          <cell r="J32">
            <v>6.3437803678180429E-2</v>
          </cell>
          <cell r="L32">
            <v>0</v>
          </cell>
          <cell r="M32">
            <v>0</v>
          </cell>
          <cell r="O32">
            <v>133471</v>
          </cell>
          <cell r="P32">
            <v>3.983482415595245E-2</v>
          </cell>
          <cell r="R32">
            <v>32905</v>
          </cell>
          <cell r="S32">
            <v>3.5827639709284917E-2</v>
          </cell>
          <cell r="U32">
            <v>34005</v>
          </cell>
          <cell r="V32">
            <v>4.0293673993902331E-2</v>
          </cell>
          <cell r="X32">
            <v>12130</v>
          </cell>
          <cell r="Y32">
            <v>5.0312117629979884E-2</v>
          </cell>
          <cell r="AA32">
            <v>10565</v>
          </cell>
          <cell r="AB32">
            <v>3.69534802378454E-2</v>
          </cell>
        </row>
        <row r="33">
          <cell r="B33" t="str">
            <v>AAA03</v>
          </cell>
          <cell r="F33">
            <v>1680</v>
          </cell>
          <cell r="G33">
            <v>3.1389254785460048E-3</v>
          </cell>
          <cell r="I33">
            <v>173</v>
          </cell>
          <cell r="J33">
            <v>3.4951401389570743E-4</v>
          </cell>
          <cell r="L33">
            <v>8748</v>
          </cell>
          <cell r="M33">
            <v>1.0022191340450907E-2</v>
          </cell>
          <cell r="O33">
            <v>9594</v>
          </cell>
          <cell r="P33">
            <v>2.8633583546403924E-3</v>
          </cell>
          <cell r="R33">
            <v>2530</v>
          </cell>
          <cell r="S33">
            <v>2.7547159539428913E-3</v>
          </cell>
          <cell r="U33">
            <v>2650</v>
          </cell>
          <cell r="V33">
            <v>3.1400745797336032E-3</v>
          </cell>
          <cell r="X33">
            <v>105</v>
          </cell>
          <cell r="Y33">
            <v>4.3551297206495364E-4</v>
          </cell>
          <cell r="AA33">
            <v>645</v>
          </cell>
          <cell r="AB33">
            <v>2.2560335781741866E-3</v>
          </cell>
        </row>
        <row r="34">
          <cell r="B34" t="str">
            <v>AAA01</v>
          </cell>
          <cell r="F34">
            <v>12355</v>
          </cell>
          <cell r="G34">
            <v>2.3084181123473744E-2</v>
          </cell>
          <cell r="I34">
            <v>5121</v>
          </cell>
          <cell r="J34">
            <v>1.0346018873756751E-2</v>
          </cell>
          <cell r="L34">
            <v>14697</v>
          </cell>
          <cell r="M34">
            <v>1.6837693887815156E-2</v>
          </cell>
          <cell r="O34">
            <v>69758</v>
          </cell>
          <cell r="P34">
            <v>2.0819486356369033E-2</v>
          </cell>
          <cell r="R34">
            <v>19990</v>
          </cell>
          <cell r="S34">
            <v>2.1765522497754309E-2</v>
          </cell>
          <cell r="U34">
            <v>19700</v>
          </cell>
          <cell r="V34">
            <v>2.3343195932359239E-2</v>
          </cell>
          <cell r="X34">
            <v>2755</v>
          </cell>
          <cell r="Y34">
            <v>1.1427030838466164E-2</v>
          </cell>
          <cell r="AA34">
            <v>6680</v>
          </cell>
          <cell r="AB34">
            <v>2.3364812871633438E-2</v>
          </cell>
        </row>
        <row r="35">
          <cell r="B35" t="str">
            <v>AAA08</v>
          </cell>
          <cell r="F35">
            <v>8650</v>
          </cell>
          <cell r="G35">
            <v>1.6161729398466038E-2</v>
          </cell>
          <cell r="I35">
            <v>1736</v>
          </cell>
          <cell r="J35">
            <v>3.5072620122713763E-3</v>
          </cell>
          <cell r="L35">
            <v>23434</v>
          </cell>
          <cell r="M35">
            <v>2.6847283021505092E-2</v>
          </cell>
          <cell r="O35">
            <v>37712</v>
          </cell>
          <cell r="P35">
            <v>1.125526060769215E-2</v>
          </cell>
          <cell r="R35">
            <v>12995</v>
          </cell>
          <cell r="S35">
            <v>1.4149222854343033E-2</v>
          </cell>
          <cell r="U35">
            <v>10325</v>
          </cell>
          <cell r="V35">
            <v>1.2234441522924322E-2</v>
          </cell>
          <cell r="X35">
            <v>845</v>
          </cell>
          <cell r="Y35">
            <v>3.504842489475103E-3</v>
          </cell>
          <cell r="AA35">
            <v>4560</v>
          </cell>
          <cell r="AB35">
            <v>1.5949632738719834E-2</v>
          </cell>
        </row>
        <row r="36">
          <cell r="B36" t="str">
            <v>AAA43</v>
          </cell>
          <cell r="F36">
            <v>395</v>
          </cell>
          <cell r="G36">
            <v>7.3802116906289991E-4</v>
          </cell>
          <cell r="I36">
            <v>69</v>
          </cell>
          <cell r="J36">
            <v>1.394015431144729E-4</v>
          </cell>
          <cell r="L36">
            <v>2227</v>
          </cell>
          <cell r="M36">
            <v>2.5513740415162517E-3</v>
          </cell>
          <cell r="O36">
            <v>2227</v>
          </cell>
          <cell r="P36">
            <v>6.6465489428644512E-4</v>
          </cell>
          <cell r="R36">
            <v>785</v>
          </cell>
          <cell r="S36">
            <v>8.5472412009690503E-4</v>
          </cell>
          <cell r="U36">
            <v>495</v>
          </cell>
          <cell r="V36">
            <v>5.8654223281816363E-4</v>
          </cell>
          <cell r="X36">
            <v>55</v>
          </cell>
          <cell r="Y36">
            <v>2.281258425102138E-4</v>
          </cell>
          <cell r="AA36">
            <v>220</v>
          </cell>
          <cell r="AB36">
            <v>7.6949982511367615E-4</v>
          </cell>
        </row>
        <row r="37">
          <cell r="B37" t="str">
            <v>AAA19</v>
          </cell>
          <cell r="F37">
            <v>5875</v>
          </cell>
          <cell r="G37">
            <v>1.0976897134796297E-2</v>
          </cell>
          <cell r="I37">
            <v>2417</v>
          </cell>
          <cell r="J37">
            <v>4.8830946334446528E-3</v>
          </cell>
          <cell r="L37">
            <v>20962</v>
          </cell>
          <cell r="M37">
            <v>2.401522346576725E-2</v>
          </cell>
          <cell r="O37">
            <v>42246</v>
          </cell>
          <cell r="P37">
            <v>1.2608446638538464E-2</v>
          </cell>
          <cell r="R37">
            <v>11900</v>
          </cell>
          <cell r="S37">
            <v>1.2956964368347987E-2</v>
          </cell>
          <cell r="U37">
            <v>9545</v>
          </cell>
          <cell r="V37">
            <v>1.1310193156059337E-2</v>
          </cell>
          <cell r="X37">
            <v>1440</v>
          </cell>
          <cell r="Y37">
            <v>5.9727493311765075E-3</v>
          </cell>
          <cell r="AA37">
            <v>2550</v>
          </cell>
          <cell r="AB37">
            <v>8.9192025183630636E-3</v>
          </cell>
        </row>
        <row r="38">
          <cell r="B38" t="str">
            <v>AAA12</v>
          </cell>
          <cell r="F38">
            <v>850</v>
          </cell>
          <cell r="G38">
            <v>1.588146819502443E-3</v>
          </cell>
          <cell r="I38">
            <v>149</v>
          </cell>
          <cell r="J38">
            <v>3.0102652063849946E-4</v>
          </cell>
          <cell r="L38">
            <v>4277</v>
          </cell>
          <cell r="M38">
            <v>4.8999671196969059E-3</v>
          </cell>
          <cell r="O38">
            <v>4277</v>
          </cell>
          <cell r="P38">
            <v>1.2764836025429393E-3</v>
          </cell>
          <cell r="R38">
            <v>1350</v>
          </cell>
          <cell r="S38">
            <v>1.4699077224596456E-3</v>
          </cell>
          <cell r="U38">
            <v>1095</v>
          </cell>
          <cell r="V38">
            <v>1.2975025150219982E-3</v>
          </cell>
          <cell r="X38">
            <v>45</v>
          </cell>
          <cell r="Y38">
            <v>1.8664841659926586E-4</v>
          </cell>
          <cell r="AA38">
            <v>415</v>
          </cell>
          <cell r="AB38">
            <v>1.4515564882826163E-3</v>
          </cell>
        </row>
        <row r="39">
          <cell r="B39" t="str">
            <v>AAA08</v>
          </cell>
          <cell r="F39">
            <v>1680</v>
          </cell>
          <cell r="G39">
            <v>3.1389254785460048E-3</v>
          </cell>
          <cell r="I39">
            <v>306</v>
          </cell>
          <cell r="J39">
            <v>6.182155390294016E-4</v>
          </cell>
          <cell r="L39">
            <v>8759</v>
          </cell>
          <cell r="M39">
            <v>1.0034793547211877E-2</v>
          </cell>
          <cell r="O39">
            <v>9489</v>
          </cell>
          <cell r="P39">
            <v>2.8320207866565231E-3</v>
          </cell>
          <cell r="R39">
            <v>2915</v>
          </cell>
          <cell r="S39">
            <v>3.1739118599776791E-3</v>
          </cell>
          <cell r="U39">
            <v>2455</v>
          </cell>
          <cell r="V39">
            <v>2.9090124880173569E-3</v>
          </cell>
          <cell r="X39">
            <v>80</v>
          </cell>
          <cell r="Y39">
            <v>3.3181940728758372E-4</v>
          </cell>
          <cell r="AA39">
            <v>805</v>
          </cell>
          <cell r="AB39">
            <v>2.8156698146204967E-3</v>
          </cell>
        </row>
        <row r="40">
          <cell r="B40" t="str">
            <v>AAA12</v>
          </cell>
          <cell r="F40">
            <v>2250</v>
          </cell>
          <cell r="G40">
            <v>4.2039180516241139E-3</v>
          </cell>
          <cell r="I40">
            <v>446</v>
          </cell>
          <cell r="J40">
            <v>9.0105924969644804E-4</v>
          </cell>
          <cell r="L40">
            <v>10003</v>
          </cell>
          <cell r="M40">
            <v>1.1459988566361502E-2</v>
          </cell>
          <cell r="O40">
            <v>12384</v>
          </cell>
          <cell r="P40">
            <v>3.6960423039260602E-3</v>
          </cell>
          <cell r="R40">
            <v>3565</v>
          </cell>
          <cell r="S40">
            <v>3.8816452078286197E-3</v>
          </cell>
          <cell r="U40">
            <v>2725</v>
          </cell>
          <cell r="V40">
            <v>3.2289446150090824E-3</v>
          </cell>
          <cell r="X40">
            <v>175</v>
          </cell>
          <cell r="Y40">
            <v>7.2585495344158941E-4</v>
          </cell>
          <cell r="AA40">
            <v>1000</v>
          </cell>
          <cell r="AB40">
            <v>3.497726477789437E-3</v>
          </cell>
        </row>
        <row r="41">
          <cell r="B41" t="str">
            <v>AAA05</v>
          </cell>
          <cell r="F41">
            <v>4325</v>
          </cell>
          <cell r="G41">
            <v>8.0808646992330188E-3</v>
          </cell>
          <cell r="I41">
            <v>608</v>
          </cell>
          <cell r="J41">
            <v>1.2283498291826018E-3</v>
          </cell>
          <cell r="L41">
            <v>14933</v>
          </cell>
          <cell r="M41">
            <v>1.7108068505595951E-2</v>
          </cell>
          <cell r="O41">
            <v>22398</v>
          </cell>
          <cell r="P41">
            <v>6.6847509305019296E-3</v>
          </cell>
          <cell r="R41">
            <v>7275</v>
          </cell>
          <cell r="S41">
            <v>7.9211693932547574E-3</v>
          </cell>
          <cell r="U41">
            <v>5860</v>
          </cell>
          <cell r="V41">
            <v>6.9437120895241185E-3</v>
          </cell>
          <cell r="X41">
            <v>510</v>
          </cell>
          <cell r="Y41">
            <v>2.1153487214583462E-3</v>
          </cell>
          <cell r="AA41">
            <v>2070</v>
          </cell>
          <cell r="AB41">
            <v>7.2402938090241342E-3</v>
          </cell>
        </row>
        <row r="42">
          <cell r="B42" t="str">
            <v>AAA42</v>
          </cell>
          <cell r="F42">
            <v>2365</v>
          </cell>
          <cell r="G42">
            <v>4.4187849742626795E-3</v>
          </cell>
          <cell r="I42">
            <v>235</v>
          </cell>
          <cell r="J42">
            <v>4.7477337147682803E-4</v>
          </cell>
          <cell r="L42">
            <v>9411</v>
          </cell>
          <cell r="M42">
            <v>1.0781760711589332E-2</v>
          </cell>
          <cell r="O42">
            <v>12929</v>
          </cell>
          <cell r="P42">
            <v>3.8586992044137621E-3</v>
          </cell>
          <cell r="R42">
            <v>3775</v>
          </cell>
          <cell r="S42">
            <v>4.1102975202112315E-3</v>
          </cell>
          <cell r="U42">
            <v>3635</v>
          </cell>
          <cell r="V42">
            <v>4.3072343763515654E-3</v>
          </cell>
          <cell r="X42">
            <v>165</v>
          </cell>
          <cell r="Y42">
            <v>6.8437752753064147E-4</v>
          </cell>
          <cell r="AA42">
            <v>1170</v>
          </cell>
          <cell r="AB42">
            <v>4.0923399790136414E-3</v>
          </cell>
        </row>
        <row r="43">
          <cell r="B43" t="str">
            <v>AAA18</v>
          </cell>
          <cell r="F43">
            <v>1215</v>
          </cell>
          <cell r="G43">
            <v>2.2701157478770212E-3</v>
          </cell>
          <cell r="I43">
            <v>173</v>
          </cell>
          <cell r="J43">
            <v>3.4951401389570743E-4</v>
          </cell>
          <cell r="L43">
            <v>6592</v>
          </cell>
          <cell r="M43">
            <v>7.5521588153009116E-3</v>
          </cell>
          <cell r="O43">
            <v>6592</v>
          </cell>
          <cell r="P43">
            <v>1.9674023633301507E-3</v>
          </cell>
          <cell r="R43">
            <v>1905</v>
          </cell>
          <cell r="S43">
            <v>2.0742031194708331E-3</v>
          </cell>
          <cell r="U43">
            <v>1585</v>
          </cell>
          <cell r="V43">
            <v>1.8781200788217966E-3</v>
          </cell>
          <cell r="X43">
            <v>125</v>
          </cell>
          <cell r="Y43">
            <v>5.1846782388684958E-4</v>
          </cell>
          <cell r="AA43">
            <v>510</v>
          </cell>
          <cell r="AB43">
            <v>1.7838405036726128E-3</v>
          </cell>
        </row>
        <row r="44">
          <cell r="B44" t="str">
            <v>AAA38</v>
          </cell>
          <cell r="F44">
            <v>10375</v>
          </cell>
          <cell r="G44">
            <v>1.9384733238044523E-2</v>
          </cell>
          <cell r="I44">
            <v>3962</v>
          </cell>
          <cell r="J44">
            <v>8.0044770118774151E-3</v>
          </cell>
          <cell r="L44">
            <v>10379</v>
          </cell>
          <cell r="M44">
            <v>1.1890754906554637E-2</v>
          </cell>
          <cell r="O44">
            <v>58995</v>
          </cell>
          <cell r="P44">
            <v>1.7607236411508229E-2</v>
          </cell>
          <cell r="R44">
            <v>16840</v>
          </cell>
          <cell r="S44">
            <v>1.8335737812015133E-2</v>
          </cell>
          <cell r="U44">
            <v>16835</v>
          </cell>
          <cell r="V44">
            <v>1.9948360584835928E-2</v>
          </cell>
          <cell r="X44">
            <v>3550</v>
          </cell>
          <cell r="Y44">
            <v>1.4724486198386528E-2</v>
          </cell>
          <cell r="AA44">
            <v>5030</v>
          </cell>
          <cell r="AB44">
            <v>1.7593564183280869E-2</v>
          </cell>
        </row>
        <row r="45">
          <cell r="B45" t="str">
            <v>AAA26</v>
          </cell>
          <cell r="F45">
            <v>17080</v>
          </cell>
          <cell r="G45">
            <v>3.191240903188438E-2</v>
          </cell>
          <cell r="I45">
            <v>13270</v>
          </cell>
          <cell r="J45">
            <v>2.6809543146797905E-2</v>
          </cell>
          <cell r="L45">
            <v>22783</v>
          </cell>
          <cell r="M45">
            <v>2.6101461512287726E-2</v>
          </cell>
          <cell r="O45">
            <v>140517</v>
          </cell>
          <cell r="P45">
            <v>4.1937724194184282E-2</v>
          </cell>
          <cell r="R45">
            <v>32545</v>
          </cell>
          <cell r="S45">
            <v>3.5435664316629013E-2</v>
          </cell>
          <cell r="U45">
            <v>28610</v>
          </cell>
          <cell r="V45">
            <v>3.3900956123086183E-2</v>
          </cell>
          <cell r="X45">
            <v>12935</v>
          </cell>
          <cell r="Y45">
            <v>5.3651050415811197E-2</v>
          </cell>
          <cell r="AA45">
            <v>9760</v>
          </cell>
          <cell r="AB45">
            <v>3.4137810423224904E-2</v>
          </cell>
        </row>
        <row r="46">
          <cell r="B46" t="str">
            <v>AAA46</v>
          </cell>
          <cell r="F46">
            <v>5040</v>
          </cell>
          <cell r="G46">
            <v>9.4167764356380152E-3</v>
          </cell>
          <cell r="I46">
            <v>1053</v>
          </cell>
          <cell r="J46">
            <v>2.1273887666599998E-3</v>
          </cell>
          <cell r="L46">
            <v>10829</v>
          </cell>
          <cell r="M46">
            <v>1.2406299728594293E-2</v>
          </cell>
          <cell r="O46">
            <v>26618</v>
          </cell>
          <cell r="P46">
            <v>7.9442227104250546E-3</v>
          </cell>
          <cell r="R46">
            <v>8320</v>
          </cell>
          <cell r="S46">
            <v>9.0589868524920385E-3</v>
          </cell>
          <cell r="U46">
            <v>6990</v>
          </cell>
          <cell r="V46">
            <v>8.2826872876746744E-3</v>
          </cell>
          <cell r="X46">
            <v>790</v>
          </cell>
          <cell r="Y46">
            <v>3.2767166469648895E-3</v>
          </cell>
          <cell r="AA46">
            <v>2150</v>
          </cell>
          <cell r="AB46">
            <v>7.5201119272472888E-3</v>
          </cell>
        </row>
        <row r="47">
          <cell r="B47" t="str">
            <v>AAA24</v>
          </cell>
          <cell r="F47">
            <v>5215</v>
          </cell>
          <cell r="G47">
            <v>9.7437478396532242E-3</v>
          </cell>
          <cell r="I47">
            <v>3429</v>
          </cell>
          <cell r="J47">
            <v>6.9276505991235889E-3</v>
          </cell>
          <cell r="L47">
            <v>7969</v>
          </cell>
          <cell r="M47">
            <v>9.1297259707422591E-3</v>
          </cell>
          <cell r="O47">
            <v>38510</v>
          </cell>
          <cell r="P47">
            <v>1.1493426124369556E-2</v>
          </cell>
          <cell r="R47">
            <v>10155</v>
          </cell>
          <cell r="S47">
            <v>1.1056972534502E-2</v>
          </cell>
          <cell r="U47">
            <v>8640</v>
          </cell>
          <cell r="V47">
            <v>1.0237828063735219E-2</v>
          </cell>
          <cell r="X47">
            <v>2755</v>
          </cell>
          <cell r="Y47">
            <v>1.1427030838466164E-2</v>
          </cell>
          <cell r="AA47">
            <v>2825</v>
          </cell>
          <cell r="AB47">
            <v>9.8810772997551585E-3</v>
          </cell>
        </row>
        <row r="48">
          <cell r="B48" t="str">
            <v>AAA33</v>
          </cell>
          <cell r="F48">
            <v>13790</v>
          </cell>
          <cell r="G48">
            <v>2.5765346636398456E-2</v>
          </cell>
          <cell r="I48">
            <v>17006</v>
          </cell>
          <cell r="J48">
            <v>3.4357429597169947E-2</v>
          </cell>
          <cell r="L48">
            <v>7000</v>
          </cell>
          <cell r="M48">
            <v>8.0195861206168659E-3</v>
          </cell>
          <cell r="O48">
            <v>87252</v>
          </cell>
          <cell r="P48">
            <v>2.604062363551006E-2</v>
          </cell>
          <cell r="R48">
            <v>21720</v>
          </cell>
          <cell r="S48">
            <v>2.3649182023572964E-2</v>
          </cell>
          <cell r="U48">
            <v>19675</v>
          </cell>
          <cell r="V48">
            <v>2.3313572587267413E-2</v>
          </cell>
          <cell r="X48">
            <v>13045</v>
          </cell>
          <cell r="Y48">
            <v>5.4107302100831624E-2</v>
          </cell>
          <cell r="AA48">
            <v>6885</v>
          </cell>
          <cell r="AB48">
            <v>2.4081846799580274E-2</v>
          </cell>
        </row>
        <row r="49">
          <cell r="B49" t="str">
            <v>AAA37</v>
          </cell>
          <cell r="F49">
            <v>16140</v>
          </cell>
          <cell r="G49">
            <v>3.0156105490316977E-2</v>
          </cell>
          <cell r="I49">
            <v>6858</v>
          </cell>
          <cell r="J49">
            <v>1.3855301198247178E-2</v>
          </cell>
          <cell r="L49">
            <v>23122</v>
          </cell>
          <cell r="M49">
            <v>2.6489838611557598E-2</v>
          </cell>
          <cell r="O49">
            <v>87283</v>
          </cell>
          <cell r="P49">
            <v>2.6049875679391012E-2</v>
          </cell>
          <cell r="R49">
            <v>25600</v>
          </cell>
          <cell r="S49">
            <v>2.7873805699975503E-2</v>
          </cell>
          <cell r="U49">
            <v>24630</v>
          </cell>
          <cell r="V49">
            <v>2.9184919584467412E-2</v>
          </cell>
          <cell r="X49">
            <v>5495</v>
          </cell>
          <cell r="Y49">
            <v>2.2791845538065909E-2</v>
          </cell>
          <cell r="AA49">
            <v>7385</v>
          </cell>
          <cell r="AB49">
            <v>2.583071003847499E-2</v>
          </cell>
        </row>
        <row r="50">
          <cell r="B50" t="str">
            <v>AAA14</v>
          </cell>
          <cell r="F50">
            <v>4895</v>
          </cell>
          <cell r="G50">
            <v>9.1458572723111271E-3</v>
          </cell>
          <cell r="I50">
            <v>1308</v>
          </cell>
          <cell r="J50">
            <v>2.6425683825178343E-3</v>
          </cell>
          <cell r="L50">
            <v>15439</v>
          </cell>
          <cell r="M50">
            <v>1.7687770016600542E-2</v>
          </cell>
          <cell r="O50">
            <v>30801</v>
          </cell>
          <cell r="P50">
            <v>9.1926517282967194E-3</v>
          </cell>
          <cell r="R50">
            <v>8830</v>
          </cell>
          <cell r="S50">
            <v>9.614285325421237E-3</v>
          </cell>
          <cell r="U50">
            <v>7360</v>
          </cell>
          <cell r="V50">
            <v>8.7211127950337052E-3</v>
          </cell>
          <cell r="X50">
            <v>565</v>
          </cell>
          <cell r="Y50">
            <v>2.3434745639685601E-3</v>
          </cell>
          <cell r="AA50">
            <v>2290</v>
          </cell>
          <cell r="AB50">
            <v>8.0097936341378111E-3</v>
          </cell>
        </row>
        <row r="51">
          <cell r="B51" t="str">
            <v>AAA03</v>
          </cell>
          <cell r="F51">
            <v>2055</v>
          </cell>
          <cell r="G51">
            <v>3.8395784871500236E-3</v>
          </cell>
          <cell r="I51">
            <v>238</v>
          </cell>
          <cell r="J51">
            <v>4.8083430813397902E-4</v>
          </cell>
          <cell r="L51">
            <v>8386</v>
          </cell>
          <cell r="M51">
            <v>9.607464172499006E-3</v>
          </cell>
          <cell r="O51">
            <v>11246</v>
          </cell>
          <cell r="P51">
            <v>3.3564027575866012E-3</v>
          </cell>
          <cell r="R51">
            <v>3550</v>
          </cell>
          <cell r="S51">
            <v>3.8653128998012904E-3</v>
          </cell>
          <cell r="U51">
            <v>2775</v>
          </cell>
          <cell r="V51">
            <v>3.2881913051927354E-3</v>
          </cell>
          <cell r="X51">
            <v>190</v>
          </cell>
          <cell r="Y51">
            <v>7.8807109230801138E-4</v>
          </cell>
          <cell r="AA51">
            <v>910</v>
          </cell>
          <cell r="AB51">
            <v>3.1829310947883876E-3</v>
          </cell>
        </row>
        <row r="52">
          <cell r="B52" t="str">
            <v>AAA47</v>
          </cell>
          <cell r="F52">
            <v>5120</v>
          </cell>
          <cell r="G52">
            <v>9.5662490774735386E-3</v>
          </cell>
          <cell r="I52">
            <v>1679</v>
          </cell>
          <cell r="J52">
            <v>3.3921042157855075E-3</v>
          </cell>
          <cell r="L52">
            <v>19053</v>
          </cell>
          <cell r="M52">
            <v>2.1828167765159022E-2</v>
          </cell>
          <cell r="O52">
            <v>33424</v>
          </cell>
          <cell r="P52">
            <v>9.9754940218366138E-3</v>
          </cell>
          <cell r="R52">
            <v>10090</v>
          </cell>
          <cell r="S52">
            <v>1.0986199199716907E-2</v>
          </cell>
          <cell r="U52">
            <v>9185</v>
          </cell>
          <cell r="V52">
            <v>1.0883616986737036E-2</v>
          </cell>
          <cell r="X52">
            <v>815</v>
          </cell>
          <cell r="Y52">
            <v>3.3804102117422591E-3</v>
          </cell>
          <cell r="AA52">
            <v>2245</v>
          </cell>
          <cell r="AB52">
            <v>7.8523959426372858E-3</v>
          </cell>
        </row>
        <row r="53">
          <cell r="B53" t="str">
            <v>AAA18</v>
          </cell>
          <cell r="F53">
            <v>2130</v>
          </cell>
          <cell r="G53">
            <v>3.9797090888708279E-3</v>
          </cell>
          <cell r="I53">
            <v>289</v>
          </cell>
          <cell r="J53">
            <v>5.8387023130554601E-4</v>
          </cell>
          <cell r="L53">
            <v>11507</v>
          </cell>
          <cell r="M53">
            <v>1.318305392713404E-2</v>
          </cell>
          <cell r="O53">
            <v>13220</v>
          </cell>
          <cell r="P53">
            <v>3.9455490356833421E-3</v>
          </cell>
          <cell r="R53">
            <v>3875</v>
          </cell>
          <cell r="S53">
            <v>4.2191795737267605E-3</v>
          </cell>
          <cell r="U53">
            <v>2650</v>
          </cell>
          <cell r="V53">
            <v>3.1400745797336032E-3</v>
          </cell>
          <cell r="X53">
            <v>515</v>
          </cell>
          <cell r="Y53">
            <v>2.1360874344138201E-3</v>
          </cell>
          <cell r="AA53">
            <v>855</v>
          </cell>
          <cell r="AB53">
            <v>2.9905561385099684E-3</v>
          </cell>
        </row>
        <row r="54">
          <cell r="B54" t="str">
            <v>AAA48</v>
          </cell>
          <cell r="F54">
            <v>6260</v>
          </cell>
          <cell r="G54">
            <v>1.1696234223629757E-2</v>
          </cell>
          <cell r="I54">
            <v>11789</v>
          </cell>
          <cell r="J54">
            <v>2.3817460750384364E-2</v>
          </cell>
          <cell r="L54">
            <v>21006</v>
          </cell>
          <cell r="M54">
            <v>2.406563229281113E-2</v>
          </cell>
          <cell r="O54">
            <v>43837</v>
          </cell>
          <cell r="P54">
            <v>1.3083285406751187E-2</v>
          </cell>
          <cell r="R54">
            <v>11945</v>
          </cell>
          <cell r="S54">
            <v>1.3005961292429976E-2</v>
          </cell>
          <cell r="U54">
            <v>7970</v>
          </cell>
          <cell r="V54">
            <v>9.4439224152742703E-3</v>
          </cell>
          <cell r="X54">
            <v>6115</v>
          </cell>
          <cell r="Y54">
            <v>2.536344594454468E-2</v>
          </cell>
          <cell r="AA54">
            <v>3275</v>
          </cell>
          <cell r="AB54">
            <v>1.1455054214760405E-2</v>
          </cell>
        </row>
        <row r="55">
          <cell r="B55" t="str">
            <v>AAA28</v>
          </cell>
          <cell r="F55">
            <v>20445</v>
          </cell>
          <cell r="G55">
            <v>3.8199602029091111E-2</v>
          </cell>
          <cell r="I55">
            <v>37165</v>
          </cell>
          <cell r="J55">
            <v>7.5084903621005589E-2</v>
          </cell>
          <cell r="L55">
            <v>802</v>
          </cell>
          <cell r="M55">
            <v>9.1881543839067523E-4</v>
          </cell>
          <cell r="O55">
            <v>215643</v>
          </cell>
          <cell r="P55">
            <v>6.4359306407100081E-2</v>
          </cell>
          <cell r="R55">
            <v>46415</v>
          </cell>
          <cell r="S55">
            <v>5.0537605139232923E-2</v>
          </cell>
          <cell r="U55">
            <v>49280</v>
          </cell>
          <cell r="V55">
            <v>5.8393537845008288E-2</v>
          </cell>
          <cell r="X55">
            <v>21355</v>
          </cell>
          <cell r="Y55">
            <v>8.8575043032829384E-2</v>
          </cell>
          <cell r="AA55">
            <v>11425</v>
          </cell>
          <cell r="AB55">
            <v>3.9961525008744316E-2</v>
          </cell>
        </row>
        <row r="56">
          <cell r="B56" t="str">
            <v>AAA15</v>
          </cell>
          <cell r="F56">
            <v>1020</v>
          </cell>
          <cell r="G56">
            <v>1.9057761834029316E-3</v>
          </cell>
          <cell r="I56">
            <v>242</v>
          </cell>
          <cell r="J56">
            <v>4.8891555701018031E-4</v>
          </cell>
          <cell r="L56">
            <v>2501</v>
          </cell>
          <cell r="M56">
            <v>2.8652835553803976E-3</v>
          </cell>
          <cell r="O56">
            <v>5336</v>
          </cell>
          <cell r="P56">
            <v>1.5925453596373916E-3</v>
          </cell>
          <cell r="R56">
            <v>1380</v>
          </cell>
          <cell r="S56">
            <v>1.5025723385143045E-3</v>
          </cell>
          <cell r="U56">
            <v>1405</v>
          </cell>
          <cell r="V56">
            <v>1.6648319941606462E-3</v>
          </cell>
          <cell r="X56">
            <v>200</v>
          </cell>
          <cell r="Y56">
            <v>8.2954851821895933E-4</v>
          </cell>
          <cell r="AA56">
            <v>475</v>
          </cell>
          <cell r="AB56">
            <v>1.6614200769499825E-3</v>
          </cell>
        </row>
        <row r="57">
          <cell r="B57" t="str">
            <v>AAA34</v>
          </cell>
          <cell r="F57">
            <v>9820</v>
          </cell>
          <cell r="G57">
            <v>1.8347766785310575E-2</v>
          </cell>
          <cell r="I57">
            <v>11103</v>
          </cell>
          <cell r="J57">
            <v>2.2431526568115836E-2</v>
          </cell>
          <cell r="L57">
            <v>9852</v>
          </cell>
          <cell r="M57">
            <v>1.1286994637188196E-2</v>
          </cell>
          <cell r="O57">
            <v>83118</v>
          </cell>
          <cell r="P57">
            <v>2.4806818816030866E-2</v>
          </cell>
          <cell r="R57">
            <v>20375</v>
          </cell>
          <cell r="S57">
            <v>2.2184718403789095E-2</v>
          </cell>
          <cell r="U57">
            <v>18295</v>
          </cell>
          <cell r="V57">
            <v>2.1678363938198591E-2</v>
          </cell>
          <cell r="X57">
            <v>7710</v>
          </cell>
          <cell r="Y57">
            <v>3.197909537734088E-2</v>
          </cell>
          <cell r="AA57">
            <v>4870</v>
          </cell>
          <cell r="AB57">
            <v>1.7033927946834556E-2</v>
          </cell>
        </row>
        <row r="58">
          <cell r="B58" t="str">
            <v>AAA16</v>
          </cell>
          <cell r="F58">
            <v>5075</v>
          </cell>
          <cell r="G58">
            <v>9.4821707164410556E-3</v>
          </cell>
          <cell r="I58">
            <v>799</v>
          </cell>
          <cell r="J58">
            <v>1.6142294630212153E-3</v>
          </cell>
          <cell r="L58">
            <v>14585</v>
          </cell>
          <cell r="M58">
            <v>1.6709380509885286E-2</v>
          </cell>
          <cell r="O58">
            <v>26584</v>
          </cell>
          <cell r="P58">
            <v>7.9340753074588488E-3</v>
          </cell>
          <cell r="R58">
            <v>8025</v>
          </cell>
          <cell r="S58">
            <v>8.7377847946212266E-3</v>
          </cell>
          <cell r="U58">
            <v>7175</v>
          </cell>
          <cell r="V58">
            <v>8.5019000413541889E-3</v>
          </cell>
          <cell r="X58">
            <v>655</v>
          </cell>
          <cell r="Y58">
            <v>2.716771397167092E-3</v>
          </cell>
          <cell r="AA58">
            <v>2340</v>
          </cell>
          <cell r="AB58">
            <v>8.1846799580272828E-3</v>
          </cell>
        </row>
        <row r="59">
          <cell r="B59" t="str">
            <v>AAA22</v>
          </cell>
          <cell r="F59">
            <v>1840</v>
          </cell>
          <cell r="G59">
            <v>3.4378707622170529E-3</v>
          </cell>
          <cell r="I59">
            <v>312</v>
          </cell>
          <cell r="J59">
            <v>6.3033741234370358E-4</v>
          </cell>
          <cell r="L59">
            <v>11753</v>
          </cell>
          <cell r="M59">
            <v>1.3464885096515718E-2</v>
          </cell>
          <cell r="O59">
            <v>12383</v>
          </cell>
          <cell r="P59">
            <v>3.6957438508976423E-3</v>
          </cell>
          <cell r="R59">
            <v>3320</v>
          </cell>
          <cell r="S59">
            <v>3.6148841767155728E-3</v>
          </cell>
          <cell r="U59">
            <v>2765</v>
          </cell>
          <cell r="V59">
            <v>3.2763419671560049E-3</v>
          </cell>
          <cell r="X59">
            <v>275</v>
          </cell>
          <cell r="Y59">
            <v>1.1406292125510692E-3</v>
          </cell>
          <cell r="AA59">
            <v>860</v>
          </cell>
          <cell r="AB59">
            <v>3.0080447708989155E-3</v>
          </cell>
        </row>
        <row r="60">
          <cell r="B60" t="str">
            <v>AAA31</v>
          </cell>
          <cell r="F60">
            <v>95255</v>
          </cell>
          <cell r="G60">
            <v>0.17797520622553553</v>
          </cell>
          <cell r="I60">
            <v>189283</v>
          </cell>
          <cell r="J60">
            <v>0.38241075775850397</v>
          </cell>
          <cell r="L60">
            <v>0</v>
          </cell>
          <cell r="M60">
            <v>0</v>
          </cell>
          <cell r="O60">
            <v>316478</v>
          </cell>
          <cell r="P60">
            <v>9.4453817527609146E-2</v>
          </cell>
          <cell r="R60">
            <v>119335</v>
          </cell>
          <cell r="S60">
            <v>0.1299343985627569</v>
          </cell>
          <cell r="U60">
            <v>101530</v>
          </cell>
          <cell r="V60">
            <v>0.12030632908692555</v>
          </cell>
          <cell r="X60">
            <v>61780</v>
          </cell>
          <cell r="Y60">
            <v>0.25624753727783656</v>
          </cell>
          <cell r="AA60">
            <v>61800</v>
          </cell>
          <cell r="AB60">
            <v>0.21615949632738721</v>
          </cell>
        </row>
        <row r="61">
          <cell r="B61" t="str">
            <v>AAA35</v>
          </cell>
          <cell r="F61">
            <v>2685</v>
          </cell>
          <cell r="G61">
            <v>5.0166755416047757E-3</v>
          </cell>
          <cell r="I61">
            <v>2699</v>
          </cell>
          <cell r="J61">
            <v>5.4528226792168464E-3</v>
          </cell>
          <cell r="L61">
            <v>18213</v>
          </cell>
          <cell r="M61">
            <v>2.0865817430685E-2</v>
          </cell>
          <cell r="O61">
            <v>18213</v>
          </cell>
          <cell r="P61">
            <v>5.4357250065734282E-3</v>
          </cell>
          <cell r="R61">
            <v>4665</v>
          </cell>
          <cell r="S61">
            <v>5.0793477964994416E-3</v>
          </cell>
          <cell r="U61">
            <v>3925</v>
          </cell>
          <cell r="V61">
            <v>4.650865179416752E-3</v>
          </cell>
          <cell r="X61">
            <v>1685</v>
          </cell>
          <cell r="Y61">
            <v>6.9889462659947325E-3</v>
          </cell>
          <cell r="AA61">
            <v>1120</v>
          </cell>
          <cell r="AB61">
            <v>3.9174536551241689E-3</v>
          </cell>
        </row>
        <row r="62">
          <cell r="B62" t="str">
            <v>AAA51</v>
          </cell>
          <cell r="F62">
            <v>1035</v>
          </cell>
          <cell r="G62">
            <v>1.9338023037470922E-3</v>
          </cell>
          <cell r="I62">
            <v>139</v>
          </cell>
          <cell r="J62">
            <v>2.8082339844799615E-4</v>
          </cell>
          <cell r="L62">
            <v>5535</v>
          </cell>
          <cell r="M62">
            <v>6.3412013110877652E-3</v>
          </cell>
          <cell r="O62">
            <v>5535</v>
          </cell>
          <cell r="P62">
            <v>1.6519375122925342E-3</v>
          </cell>
          <cell r="R62">
            <v>1735</v>
          </cell>
          <cell r="S62">
            <v>1.8891036284944334E-3</v>
          </cell>
          <cell r="U62">
            <v>1080</v>
          </cell>
          <cell r="V62">
            <v>1.2797285079669024E-3</v>
          </cell>
          <cell r="X62">
            <v>110</v>
          </cell>
          <cell r="Y62">
            <v>4.5625168502042761E-4</v>
          </cell>
          <cell r="AA62">
            <v>420</v>
          </cell>
          <cell r="AB62">
            <v>1.4690451206715634E-3</v>
          </cell>
        </row>
        <row r="63">
          <cell r="B63" t="str">
            <v>AAA40</v>
          </cell>
          <cell r="F63">
            <v>7080</v>
          </cell>
          <cell r="G63">
            <v>1.3228328802443878E-2</v>
          </cell>
          <cell r="I63">
            <v>1294</v>
          </cell>
          <cell r="J63">
            <v>2.6142840114511297E-3</v>
          </cell>
          <cell r="L63">
            <v>28354</v>
          </cell>
          <cell r="M63">
            <v>3.248390640913866E-2</v>
          </cell>
          <cell r="O63">
            <v>39762</v>
          </cell>
          <cell r="P63">
            <v>1.1867089315948643E-2</v>
          </cell>
          <cell r="R63">
            <v>12320</v>
          </cell>
          <cell r="S63">
            <v>1.341426899311321E-2</v>
          </cell>
          <cell r="U63">
            <v>9815</v>
          </cell>
          <cell r="V63">
            <v>1.1630125283051062E-2</v>
          </cell>
          <cell r="X63">
            <v>1330</v>
          </cell>
          <cell r="Y63">
            <v>5.5164976461560796E-3</v>
          </cell>
          <cell r="AA63">
            <v>3330</v>
          </cell>
          <cell r="AB63">
            <v>1.1647429171038825E-2</v>
          </cell>
        </row>
        <row r="64">
          <cell r="B64" t="str">
            <v>AAA17</v>
          </cell>
          <cell r="F64">
            <v>1770</v>
          </cell>
          <cell r="G64">
            <v>3.3070822006109695E-3</v>
          </cell>
          <cell r="I64">
            <v>307</v>
          </cell>
          <cell r="J64">
            <v>6.2023585124845195E-4</v>
          </cell>
          <cell r="L64">
            <v>9282</v>
          </cell>
          <cell r="M64">
            <v>1.0633971195937965E-2</v>
          </cell>
          <cell r="O64">
            <v>10578</v>
          </cell>
          <cell r="P64">
            <v>3.1570361346035095E-3</v>
          </cell>
          <cell r="R64">
            <v>3005</v>
          </cell>
          <cell r="S64">
            <v>3.2719057081416554E-3</v>
          </cell>
          <cell r="U64">
            <v>2250</v>
          </cell>
          <cell r="V64">
            <v>2.66610105826438E-3</v>
          </cell>
          <cell r="X64">
            <v>425</v>
          </cell>
          <cell r="Y64">
            <v>1.7627906012152887E-3</v>
          </cell>
          <cell r="AA64">
            <v>955</v>
          </cell>
          <cell r="AB64">
            <v>3.3403287862889121E-3</v>
          </cell>
        </row>
        <row r="65">
          <cell r="B65" t="str">
            <v>AAA09</v>
          </cell>
          <cell r="F65">
            <v>3870</v>
          </cell>
          <cell r="G65">
            <v>7.2307390487934753E-3</v>
          </cell>
          <cell r="I65">
            <v>419</v>
          </cell>
          <cell r="J65">
            <v>8.4651081978208908E-4</v>
          </cell>
          <cell r="L65">
            <v>20459</v>
          </cell>
          <cell r="M65">
            <v>2.3438958920242926E-2</v>
          </cell>
          <cell r="O65">
            <v>23276</v>
          </cell>
          <cell r="P65">
            <v>6.9467926894527599E-3</v>
          </cell>
          <cell r="R65">
            <v>7050</v>
          </cell>
          <cell r="S65">
            <v>7.6761847728448159E-3</v>
          </cell>
          <cell r="U65">
            <v>5410</v>
          </cell>
          <cell r="V65">
            <v>6.4104918778712426E-3</v>
          </cell>
          <cell r="X65">
            <v>385</v>
          </cell>
          <cell r="Y65">
            <v>1.5968808975714967E-3</v>
          </cell>
          <cell r="AA65">
            <v>1840</v>
          </cell>
          <cell r="AB65">
            <v>6.4358167191325638E-3</v>
          </cell>
        </row>
        <row r="66">
          <cell r="B66" t="str">
            <v>AAA36</v>
          </cell>
          <cell r="F66">
            <v>420</v>
          </cell>
          <cell r="G66">
            <v>7.847313696365012E-4</v>
          </cell>
          <cell r="I66">
            <v>83</v>
          </cell>
          <cell r="J66">
            <v>1.6768591418117755E-4</v>
          </cell>
          <cell r="L66">
            <v>2437</v>
          </cell>
          <cell r="M66">
            <v>2.7919616251347577E-3</v>
          </cell>
          <cell r="O66">
            <v>2437</v>
          </cell>
          <cell r="P66">
            <v>7.2733003025418348E-4</v>
          </cell>
          <cell r="R66">
            <v>635</v>
          </cell>
          <cell r="S66">
            <v>6.9140103982361111E-4</v>
          </cell>
          <cell r="U66">
            <v>525</v>
          </cell>
          <cell r="V66">
            <v>6.2209024692835531E-4</v>
          </cell>
          <cell r="X66">
            <v>10</v>
          </cell>
          <cell r="Y66">
            <v>4.1477425910947965E-5</v>
          </cell>
          <cell r="AA66">
            <v>225</v>
          </cell>
          <cell r="AB66">
            <v>7.8698845750262332E-4</v>
          </cell>
        </row>
        <row r="67">
          <cell r="B67" t="str">
            <v>AAA36</v>
          </cell>
          <cell r="F67">
            <v>2280</v>
          </cell>
          <cell r="G67">
            <v>4.2599702923124356E-3</v>
          </cell>
          <cell r="I67">
            <v>381</v>
          </cell>
          <cell r="J67">
            <v>7.6973895545817651E-4</v>
          </cell>
          <cell r="L67">
            <v>12848</v>
          </cell>
          <cell r="M67">
            <v>1.4719377496812215E-2</v>
          </cell>
          <cell r="O67">
            <v>12848</v>
          </cell>
          <cell r="P67">
            <v>3.8345245091119203E-3</v>
          </cell>
          <cell r="R67">
            <v>3695</v>
          </cell>
          <cell r="S67">
            <v>4.0231918773988079E-3</v>
          </cell>
          <cell r="U67">
            <v>3020</v>
          </cell>
          <cell r="V67">
            <v>3.5785000870926344E-3</v>
          </cell>
          <cell r="X67">
            <v>260</v>
          </cell>
          <cell r="Y67">
            <v>1.0784130736846472E-3</v>
          </cell>
          <cell r="AA67">
            <v>1105</v>
          </cell>
          <cell r="AB67">
            <v>3.8649877579573278E-3</v>
          </cell>
        </row>
        <row r="68">
          <cell r="B68" t="str">
            <v>AAA36</v>
          </cell>
          <cell r="F68">
            <v>2250</v>
          </cell>
          <cell r="G68">
            <v>4.2039180516241139E-3</v>
          </cell>
          <cell r="I68">
            <v>330</v>
          </cell>
          <cell r="J68">
            <v>6.6670303228660952E-4</v>
          </cell>
          <cell r="L68">
            <v>10783</v>
          </cell>
          <cell r="M68">
            <v>1.2353599591230238E-2</v>
          </cell>
          <cell r="O68">
            <v>12403</v>
          </cell>
          <cell r="P68">
            <v>3.7017129114659984E-3</v>
          </cell>
          <cell r="R68">
            <v>3850</v>
          </cell>
          <cell r="S68">
            <v>4.191959060347878E-3</v>
          </cell>
          <cell r="U68">
            <v>2665</v>
          </cell>
          <cell r="V68">
            <v>3.1578485867886992E-3</v>
          </cell>
          <cell r="X68">
            <v>230</v>
          </cell>
          <cell r="Y68">
            <v>9.5398079595180327E-4</v>
          </cell>
          <cell r="AA68">
            <v>1045</v>
          </cell>
          <cell r="AB68">
            <v>3.6551241692899614E-3</v>
          </cell>
        </row>
        <row r="69">
          <cell r="B69" t="str">
            <v>AAA17</v>
          </cell>
          <cell r="F69">
            <v>1585</v>
          </cell>
          <cell r="G69">
            <v>2.9614267163663201E-3</v>
          </cell>
          <cell r="I69">
            <v>385</v>
          </cell>
          <cell r="J69">
            <v>7.7782020433437779E-4</v>
          </cell>
          <cell r="L69">
            <v>7096</v>
          </cell>
          <cell r="M69">
            <v>8.1295690159853256E-3</v>
          </cell>
          <cell r="O69">
            <v>10734</v>
          </cell>
          <cell r="P69">
            <v>3.2035948070366868E-3</v>
          </cell>
          <cell r="R69">
            <v>2955</v>
          </cell>
          <cell r="S69">
            <v>3.2174646813838909E-3</v>
          </cell>
          <cell r="U69">
            <v>2635</v>
          </cell>
          <cell r="V69">
            <v>3.1223005726785072E-3</v>
          </cell>
          <cell r="X69">
            <v>480</v>
          </cell>
          <cell r="Y69">
            <v>1.9909164437255022E-3</v>
          </cell>
          <cell r="AA69">
            <v>830</v>
          </cell>
          <cell r="AB69">
            <v>2.9031129765652326E-3</v>
          </cell>
        </row>
        <row r="70">
          <cell r="B70" t="str">
            <v>AAA44</v>
          </cell>
          <cell r="F70">
            <v>2745</v>
          </cell>
          <cell r="G70">
            <v>5.1287800229814183E-3</v>
          </cell>
          <cell r="I70">
            <v>399</v>
          </cell>
          <cell r="J70">
            <v>8.0610457540108245E-4</v>
          </cell>
          <cell r="L70">
            <v>12168</v>
          </cell>
          <cell r="M70">
            <v>1.394033198795229E-2</v>
          </cell>
          <cell r="O70">
            <v>16563</v>
          </cell>
          <cell r="P70">
            <v>4.9432775096840548E-3</v>
          </cell>
          <cell r="R70">
            <v>5320</v>
          </cell>
          <cell r="S70">
            <v>5.7925252470261588E-3</v>
          </cell>
          <cell r="U70">
            <v>3755</v>
          </cell>
          <cell r="V70">
            <v>4.4494264327923317E-3</v>
          </cell>
          <cell r="X70">
            <v>185</v>
          </cell>
          <cell r="Y70">
            <v>7.6733237935253736E-4</v>
          </cell>
          <cell r="AA70">
            <v>1380</v>
          </cell>
          <cell r="AB70">
            <v>4.8268625393494231E-3</v>
          </cell>
        </row>
        <row r="71">
          <cell r="B71" t="str">
            <v>AAA43</v>
          </cell>
          <cell r="F71">
            <v>2075</v>
          </cell>
          <cell r="G71">
            <v>3.8769466476089049E-3</v>
          </cell>
          <cell r="I71">
            <v>252</v>
          </cell>
          <cell r="J71">
            <v>5.0911867920068368E-4</v>
          </cell>
          <cell r="L71">
            <v>9931</v>
          </cell>
          <cell r="M71">
            <v>1.1377501394835158E-2</v>
          </cell>
          <cell r="O71">
            <v>12636</v>
          </cell>
          <cell r="P71">
            <v>3.7712524670873463E-3</v>
          </cell>
          <cell r="R71">
            <v>3535</v>
          </cell>
          <cell r="S71">
            <v>3.8489805917739607E-3</v>
          </cell>
          <cell r="U71">
            <v>2730</v>
          </cell>
          <cell r="V71">
            <v>3.2348692840274479E-3</v>
          </cell>
          <cell r="X71">
            <v>335</v>
          </cell>
          <cell r="Y71">
            <v>1.3894937680167569E-3</v>
          </cell>
          <cell r="AA71">
            <v>990</v>
          </cell>
          <cell r="AB71">
            <v>3.4627492130115426E-3</v>
          </cell>
        </row>
        <row r="72">
          <cell r="B72" t="str">
            <v>AAA08</v>
          </cell>
          <cell r="F72">
            <v>8855</v>
          </cell>
          <cell r="G72">
            <v>1.6544753043169567E-2</v>
          </cell>
          <cell r="I72">
            <v>2714</v>
          </cell>
          <cell r="J72">
            <v>5.4831273625026008E-3</v>
          </cell>
          <cell r="L72">
            <v>23476</v>
          </cell>
          <cell r="M72">
            <v>2.6895400538228795E-2</v>
          </cell>
          <cell r="O72">
            <v>60836</v>
          </cell>
          <cell r="P72">
            <v>1.8156688436825403E-2</v>
          </cell>
          <cell r="R72">
            <v>17205</v>
          </cell>
          <cell r="S72">
            <v>1.8733157307346815E-2</v>
          </cell>
          <cell r="U72">
            <v>15095</v>
          </cell>
          <cell r="V72">
            <v>1.7886575766444809E-2</v>
          </cell>
          <cell r="X72">
            <v>1395</v>
          </cell>
          <cell r="Y72">
            <v>5.7861009145772409E-3</v>
          </cell>
          <cell r="AA72">
            <v>4195</v>
          </cell>
          <cell r="AB72">
            <v>1.4672962574326688E-2</v>
          </cell>
        </row>
        <row r="73">
          <cell r="B73" t="str">
            <v>AAA52</v>
          </cell>
          <cell r="F73">
            <v>2560</v>
          </cell>
          <cell r="G73">
            <v>4.7831245387367693E-3</v>
          </cell>
          <cell r="I73">
            <v>841</v>
          </cell>
          <cell r="J73">
            <v>1.6990825762213293E-3</v>
          </cell>
          <cell r="L73">
            <v>15602</v>
          </cell>
          <cell r="M73">
            <v>1.7874511807694907E-2</v>
          </cell>
          <cell r="O73">
            <v>16954</v>
          </cell>
          <cell r="P73">
            <v>5.0599726437954148E-3</v>
          </cell>
          <cell r="R73">
            <v>4930</v>
          </cell>
          <cell r="S73">
            <v>5.3678852383155949E-3</v>
          </cell>
          <cell r="U73">
            <v>3725</v>
          </cell>
          <cell r="V73">
            <v>4.4138784186821406E-3</v>
          </cell>
          <cell r="X73">
            <v>905</v>
          </cell>
          <cell r="Y73">
            <v>3.7537070449407909E-3</v>
          </cell>
          <cell r="AA73">
            <v>1210</v>
          </cell>
          <cell r="AB73">
            <v>4.2322490381252187E-3</v>
          </cell>
        </row>
        <row r="74">
          <cell r="B74" t="str">
            <v>AAA07</v>
          </cell>
          <cell r="F74">
            <v>17785</v>
          </cell>
          <cell r="G74">
            <v>3.3229636688059935E-2</v>
          </cell>
          <cell r="I74">
            <v>3683</v>
          </cell>
          <cell r="J74">
            <v>7.4408099027623732E-3</v>
          </cell>
          <cell r="L74">
            <v>27648</v>
          </cell>
          <cell r="M74">
            <v>3.1675073866116447E-2</v>
          </cell>
          <cell r="O74">
            <v>112172</v>
          </cell>
          <cell r="P74">
            <v>3.3478073103681685E-2</v>
          </cell>
          <cell r="R74">
            <v>30675</v>
          </cell>
          <cell r="S74">
            <v>3.3399569915888612E-2</v>
          </cell>
          <cell r="U74">
            <v>29520</v>
          </cell>
          <cell r="V74">
            <v>3.4979245884428668E-2</v>
          </cell>
          <cell r="X74">
            <v>2195</v>
          </cell>
          <cell r="Y74">
            <v>9.1042949874530783E-3</v>
          </cell>
          <cell r="AA74">
            <v>9280</v>
          </cell>
          <cell r="AB74">
            <v>3.2458901713885976E-2</v>
          </cell>
        </row>
        <row r="75">
          <cell r="B75" t="str">
            <v>AAA37</v>
          </cell>
          <cell r="F75">
            <v>1095</v>
          </cell>
          <cell r="G75">
            <v>2.0459067851237352E-3</v>
          </cell>
          <cell r="I75">
            <v>194</v>
          </cell>
          <cell r="J75">
            <v>3.9194057049576442E-4</v>
          </cell>
          <cell r="L75">
            <v>7863</v>
          </cell>
          <cell r="M75">
            <v>9.0082865237729182E-3</v>
          </cell>
          <cell r="O75">
            <v>7863</v>
          </cell>
          <cell r="P75">
            <v>2.3467361624491772E-3</v>
          </cell>
          <cell r="R75">
            <v>1830</v>
          </cell>
          <cell r="S75">
            <v>1.9925415793341861E-3</v>
          </cell>
          <cell r="U75">
            <v>1720</v>
          </cell>
          <cell r="V75">
            <v>2.0380861423176595E-3</v>
          </cell>
          <cell r="X75">
            <v>105</v>
          </cell>
          <cell r="Y75">
            <v>4.3551297206495364E-4</v>
          </cell>
          <cell r="AA75">
            <v>560</v>
          </cell>
          <cell r="AB75">
            <v>1.9587268275620844E-3</v>
          </cell>
        </row>
        <row r="76">
          <cell r="B76" t="str">
            <v>AAA25</v>
          </cell>
          <cell r="F76">
            <v>15510</v>
          </cell>
          <cell r="G76">
            <v>2.8979008435862222E-2</v>
          </cell>
          <cell r="I76">
            <v>10071</v>
          </cell>
          <cell r="J76">
            <v>2.0346564358055895E-2</v>
          </cell>
          <cell r="L76">
            <v>25363</v>
          </cell>
          <cell r="M76">
            <v>2.9057251825315083E-2</v>
          </cell>
          <cell r="O76">
            <v>115657</v>
          </cell>
          <cell r="P76">
            <v>3.4518181907717729E-2</v>
          </cell>
          <cell r="R76">
            <v>30505</v>
          </cell>
          <cell r="S76">
            <v>3.3214470424912212E-2</v>
          </cell>
          <cell r="U76">
            <v>25840</v>
          </cell>
          <cell r="V76">
            <v>3.0618689486911814E-2</v>
          </cell>
          <cell r="X76">
            <v>4700</v>
          </cell>
          <cell r="Y76">
            <v>1.9494390178145544E-2</v>
          </cell>
          <cell r="AA76">
            <v>7775</v>
          </cell>
          <cell r="AB76">
            <v>2.7194823364812871E-2</v>
          </cell>
        </row>
        <row r="77">
          <cell r="F77">
            <v>535215</v>
          </cell>
          <cell r="G77">
            <v>0.99999999999999978</v>
          </cell>
          <cell r="I77">
            <v>494973</v>
          </cell>
          <cell r="J77">
            <v>1.0000000000000002</v>
          </cell>
          <cell r="L77">
            <v>872863</v>
          </cell>
          <cell r="M77">
            <v>0.99999999999999989</v>
          </cell>
          <cell r="O77">
            <v>3350611</v>
          </cell>
          <cell r="P77">
            <v>0.99999999999999989</v>
          </cell>
          <cell r="R77">
            <v>918425</v>
          </cell>
          <cell r="S77">
            <v>0.99999999999999978</v>
          </cell>
          <cell r="U77">
            <v>843929</v>
          </cell>
          <cell r="V77">
            <v>1</v>
          </cell>
          <cell r="X77">
            <v>241095</v>
          </cell>
          <cell r="Y77">
            <v>1</v>
          </cell>
          <cell r="AA77">
            <v>285900</v>
          </cell>
          <cell r="AB77">
            <v>0.99999999999999978</v>
          </cell>
          <cell r="AE77">
            <v>1</v>
          </cell>
        </row>
      </sheetData>
      <sheetData sheetId="3"/>
      <sheetData sheetId="4"/>
      <sheetData sheetId="5"/>
      <sheetData sheetId="6">
        <row r="11">
          <cell r="B11" t="str">
            <v>Factor 4</v>
          </cell>
          <cell r="C11" t="str">
            <v>Older adults aged 60+</v>
          </cell>
          <cell r="K11">
            <v>0.05</v>
          </cell>
          <cell r="L11" t="str">
            <v>ACS 5-Year Estimates (2022)</v>
          </cell>
        </row>
        <row r="12">
          <cell r="B12" t="str">
            <v>Factor 5</v>
          </cell>
          <cell r="C12" t="str">
            <v>Older adults aged 60+ with income &lt; 100% of federal poverty level</v>
          </cell>
          <cell r="K12">
            <v>0.01</v>
          </cell>
          <cell r="L12" t="str">
            <v>ACL ACS Special Tabulation Dataset (2017-2021)</v>
          </cell>
        </row>
        <row r="13">
          <cell r="B13" t="str">
            <v>Factor 6</v>
          </cell>
          <cell r="C13" t="str">
            <v>Older adults aged 60+ with income &lt; 150% of federal poverty level</v>
          </cell>
          <cell r="K13">
            <v>0.52</v>
          </cell>
          <cell r="L13" t="str">
            <v>ACL ACS Special Tabulation Dataset (2017-2021)</v>
          </cell>
        </row>
        <row r="14">
          <cell r="B14" t="str">
            <v>Factor 7</v>
          </cell>
          <cell r="C14" t="str">
            <v>Older adults aged 60+ residing in a rural area</v>
          </cell>
          <cell r="K14">
            <v>0.15</v>
          </cell>
          <cell r="L14" t="str">
            <v>Center for Rural PA (2022)</v>
          </cell>
        </row>
        <row r="15">
          <cell r="B15" t="str">
            <v>Factor 8</v>
          </cell>
          <cell r="C15" t="str">
            <v>Older adults aged 60+ with self-care need (disability)</v>
          </cell>
          <cell r="K15">
            <v>0.05</v>
          </cell>
          <cell r="L15" t="str">
            <v>ACL ACS Special Tabulation Dataset (2017-2021)</v>
          </cell>
        </row>
        <row r="16">
          <cell r="B16" t="str">
            <v>Factor 9</v>
          </cell>
          <cell r="C16" t="str">
            <v>Older adults aged 60+ living alone</v>
          </cell>
          <cell r="K16">
            <v>0.02</v>
          </cell>
          <cell r="L16" t="str">
            <v>ACL ACS Special Tabulation Dataset (2017-2021)</v>
          </cell>
        </row>
        <row r="17">
          <cell r="B17" t="str">
            <v>Factor 10</v>
          </cell>
          <cell r="C17" t="str">
            <v>Older adults aged 60+ from underrepresented race or ethnicity</v>
          </cell>
          <cell r="K17">
            <v>0.17</v>
          </cell>
          <cell r="L17" t="str">
            <v>Population Estimates (2023 Vintage)</v>
          </cell>
        </row>
        <row r="18">
          <cell r="B18" t="str">
            <v>Factor 11</v>
          </cell>
          <cell r="C18" t="str">
            <v>Older adults aged 60+ whose primary language is not English</v>
          </cell>
          <cell r="K18">
            <v>0.02</v>
          </cell>
          <cell r="L18" t="str">
            <v>ACL ACS Special Tabulation Dataset (2017-2021)</v>
          </cell>
        </row>
        <row r="19">
          <cell r="B19" t="str">
            <v>Factor 12</v>
          </cell>
          <cell r="C19" t="str">
            <v>Center for Disease Control - Social Vulnerability Index</v>
          </cell>
          <cell r="K19">
            <v>0.01</v>
          </cell>
          <cell r="L19" t="str">
            <v>CDC/ATSDR SVI (2022)</v>
          </cell>
        </row>
        <row r="24">
          <cell r="E24">
            <v>17617570</v>
          </cell>
        </row>
        <row r="25">
          <cell r="E25">
            <v>22870463</v>
          </cell>
        </row>
        <row r="26">
          <cell r="E26">
            <v>15588805</v>
          </cell>
        </row>
        <row r="27">
          <cell r="E27">
            <v>1091187</v>
          </cell>
        </row>
        <row r="28">
          <cell r="E28">
            <v>8110584</v>
          </cell>
        </row>
        <row r="29">
          <cell r="E29">
            <v>906664</v>
          </cell>
        </row>
        <row r="30">
          <cell r="E30">
            <v>242598</v>
          </cell>
        </row>
        <row r="31">
          <cell r="D31">
            <v>0.05</v>
          </cell>
          <cell r="E31">
            <v>-3321393.5500000003</v>
          </cell>
        </row>
        <row r="32">
          <cell r="E32">
            <v>63106477.450000003</v>
          </cell>
        </row>
      </sheetData>
      <sheetData sheetId="7">
        <row r="7">
          <cell r="B7" t="str">
            <v>01</v>
          </cell>
          <cell r="D7" t="str">
            <v>Erie</v>
          </cell>
          <cell r="P7">
            <v>1.9590575752151337E-2</v>
          </cell>
          <cell r="U7">
            <v>1.9670092217488003E-2</v>
          </cell>
        </row>
        <row r="8">
          <cell r="B8" t="str">
            <v>02</v>
          </cell>
          <cell r="D8" t="str">
            <v>Crawford</v>
          </cell>
          <cell r="P8">
            <v>9.4544482059590821E-3</v>
          </cell>
          <cell r="U8">
            <v>9.193714758542193E-3</v>
          </cell>
        </row>
        <row r="9">
          <cell r="B9" t="str">
            <v>03</v>
          </cell>
          <cell r="D9" t="str">
            <v>Cameron/Elk/McKean</v>
          </cell>
          <cell r="P9">
            <v>8.4438966947140374E-3</v>
          </cell>
          <cell r="U9">
            <v>8.4215383808960431E-3</v>
          </cell>
        </row>
        <row r="10">
          <cell r="B10" t="str">
            <v>04</v>
          </cell>
          <cell r="D10" t="str">
            <v>Beaver</v>
          </cell>
          <cell r="P10">
            <v>1.344910502621347E-2</v>
          </cell>
          <cell r="U10">
            <v>1.3679793212673078E-2</v>
          </cell>
        </row>
        <row r="11">
          <cell r="B11" t="str">
            <v>05</v>
          </cell>
          <cell r="D11" t="str">
            <v>Indiana</v>
          </cell>
          <cell r="P11">
            <v>8.166511146487988E-3</v>
          </cell>
          <cell r="U11">
            <v>8.2334435350411503E-3</v>
          </cell>
        </row>
        <row r="12">
          <cell r="B12" t="str">
            <v>06</v>
          </cell>
          <cell r="D12" t="str">
            <v>Allegheny</v>
          </cell>
          <cell r="P12">
            <v>8.3002351802699909E-2</v>
          </cell>
          <cell r="U12">
            <v>8.5989344256157202E-2</v>
          </cell>
        </row>
        <row r="13">
          <cell r="B13" t="str">
            <v>07</v>
          </cell>
          <cell r="D13" t="str">
            <v>Westmoreland</v>
          </cell>
          <cell r="P13">
            <v>2.7957871752783046E-2</v>
          </cell>
          <cell r="U13">
            <v>2.7394687478939375E-2</v>
          </cell>
        </row>
        <row r="14">
          <cell r="B14" t="str">
            <v>08</v>
          </cell>
          <cell r="D14" t="str">
            <v>Fayette/Greene/Washington</v>
          </cell>
          <cell r="P14">
            <v>3.4623882318029958E-2</v>
          </cell>
          <cell r="U14">
            <v>3.4735113409164096E-2</v>
          </cell>
        </row>
        <row r="15">
          <cell r="B15" t="str">
            <v>09</v>
          </cell>
          <cell r="D15" t="str">
            <v>Somerset</v>
          </cell>
          <cell r="P15">
            <v>8.5688473761812607E-3</v>
          </cell>
          <cell r="U15">
            <v>9.0332327415139704E-3</v>
          </cell>
        </row>
        <row r="16">
          <cell r="B16" t="str">
            <v>10</v>
          </cell>
          <cell r="D16" t="str">
            <v>Cambria</v>
          </cell>
          <cell r="P16">
            <v>1.4367474762465658E-2</v>
          </cell>
          <cell r="U16">
            <v>1.3498999385965571E-2</v>
          </cell>
        </row>
        <row r="17">
          <cell r="B17" t="str">
            <v>11</v>
          </cell>
          <cell r="D17" t="str">
            <v>Blair</v>
          </cell>
          <cell r="P17">
            <v>1.152412384972331E-2</v>
          </cell>
          <cell r="U17">
            <v>9.9606727795541524E-3</v>
          </cell>
        </row>
        <row r="18">
          <cell r="B18" t="str">
            <v>12</v>
          </cell>
          <cell r="D18" t="str">
            <v>Bedford/Fulton/Huntingdon</v>
          </cell>
          <cell r="P18">
            <v>1.2727012921125477E-2</v>
          </cell>
          <cell r="U18">
            <v>1.3854690062376917E-2</v>
          </cell>
        </row>
        <row r="19">
          <cell r="B19" t="str">
            <v>13</v>
          </cell>
          <cell r="D19" t="str">
            <v>Centre</v>
          </cell>
          <cell r="P19">
            <v>7.7459065863449425E-3</v>
          </cell>
          <cell r="U19">
            <v>8.8055673079083154E-3</v>
          </cell>
        </row>
        <row r="20">
          <cell r="B20" t="str">
            <v>14</v>
          </cell>
          <cell r="D20" t="str">
            <v>Clinton/Lycoming</v>
          </cell>
          <cell r="P20">
            <v>1.328829066333268E-2</v>
          </cell>
          <cell r="U20">
            <v>1.3796141504983416E-2</v>
          </cell>
        </row>
        <row r="21">
          <cell r="B21" t="str">
            <v>15</v>
          </cell>
          <cell r="D21" t="str">
            <v>Columbia/Montour</v>
          </cell>
          <cell r="P21">
            <v>8.0155470872633212E-3</v>
          </cell>
          <cell r="U21">
            <v>7.8441728506922874E-3</v>
          </cell>
        </row>
        <row r="22">
          <cell r="B22" t="str">
            <v>16</v>
          </cell>
          <cell r="D22" t="str">
            <v>Northumberland</v>
          </cell>
          <cell r="P22">
            <v>9.055091476804342E-3</v>
          </cell>
          <cell r="U22">
            <v>9.0300736466905809E-3</v>
          </cell>
        </row>
        <row r="23">
          <cell r="B23" t="str">
            <v>17</v>
          </cell>
          <cell r="D23" t="str">
            <v>Union/Snyder</v>
          </cell>
          <cell r="P23">
            <v>7.3937348621556671E-3</v>
          </cell>
          <cell r="U23">
            <v>7.8008113491534583E-3</v>
          </cell>
        </row>
        <row r="24">
          <cell r="B24" t="str">
            <v>18</v>
          </cell>
          <cell r="D24" t="str">
            <v>Mifflin/Juniata</v>
          </cell>
          <cell r="P24">
            <v>7.5445435962987126E-3</v>
          </cell>
          <cell r="U24">
            <v>8.341695184322654E-3</v>
          </cell>
        </row>
        <row r="25">
          <cell r="B25" t="str">
            <v>19</v>
          </cell>
          <cell r="D25" t="str">
            <v>Franklin</v>
          </cell>
          <cell r="P25">
            <v>1.2039278138194815E-2</v>
          </cell>
          <cell r="U25">
            <v>1.1434659622743239E-2</v>
          </cell>
        </row>
        <row r="26">
          <cell r="B26" t="str">
            <v>20</v>
          </cell>
          <cell r="D26" t="str">
            <v>Adams</v>
          </cell>
          <cell r="P26">
            <v>8.7579313159911031E-3</v>
          </cell>
          <cell r="U26">
            <v>9.5037038631751603E-3</v>
          </cell>
        </row>
        <row r="27">
          <cell r="B27" t="str">
            <v>21</v>
          </cell>
          <cell r="D27" t="str">
            <v>Cumberland</v>
          </cell>
          <cell r="P27">
            <v>1.2900949327791773E-2</v>
          </cell>
          <cell r="U27">
            <v>1.3817202137139351E-2</v>
          </cell>
        </row>
        <row r="28">
          <cell r="B28" t="str">
            <v>22</v>
          </cell>
          <cell r="D28" t="str">
            <v>Perry</v>
          </cell>
          <cell r="P28">
            <v>4.5513243145614175E-3</v>
          </cell>
          <cell r="U28">
            <v>4.9387650419715004E-3</v>
          </cell>
        </row>
        <row r="29">
          <cell r="B29" t="str">
            <v>23</v>
          </cell>
          <cell r="D29" t="str">
            <v>Dauphin</v>
          </cell>
          <cell r="P29">
            <v>2.0204136354892883E-2</v>
          </cell>
          <cell r="U29">
            <v>1.968326681293666E-2</v>
          </cell>
        </row>
        <row r="30">
          <cell r="B30" t="str">
            <v>24</v>
          </cell>
          <cell r="D30" t="str">
            <v>Lebanon</v>
          </cell>
          <cell r="P30">
            <v>9.5036331212290728E-3</v>
          </cell>
          <cell r="U30">
            <v>9.4043444808039386E-3</v>
          </cell>
        </row>
        <row r="31">
          <cell r="B31" t="str">
            <v>25</v>
          </cell>
          <cell r="D31" t="str">
            <v>York</v>
          </cell>
          <cell r="P31">
            <v>2.7728799591003536E-2</v>
          </cell>
          <cell r="U31">
            <v>2.8107753682334535E-2</v>
          </cell>
        </row>
        <row r="32">
          <cell r="B32" t="str">
            <v>26</v>
          </cell>
          <cell r="D32" t="str">
            <v>Lancaster</v>
          </cell>
          <cell r="P32">
            <v>3.1241625970327112E-2</v>
          </cell>
          <cell r="U32">
            <v>3.1256645799480322E-2</v>
          </cell>
        </row>
        <row r="33">
          <cell r="B33" t="str">
            <v>27</v>
          </cell>
          <cell r="D33" t="str">
            <v>Chester</v>
          </cell>
          <cell r="P33">
            <v>2.2150939839023536E-2</v>
          </cell>
          <cell r="U33">
            <v>2.4149641875650541E-2</v>
          </cell>
        </row>
        <row r="34">
          <cell r="B34" t="str">
            <v>28</v>
          </cell>
          <cell r="D34" t="str">
            <v>Montgomery</v>
          </cell>
          <cell r="P34">
            <v>4.2004504588859418E-2</v>
          </cell>
          <cell r="U34">
            <v>4.2904743228772767E-2</v>
          </cell>
        </row>
        <row r="35">
          <cell r="B35" t="str">
            <v>29</v>
          </cell>
          <cell r="D35" t="str">
            <v>Bucks</v>
          </cell>
          <cell r="P35">
            <v>3.0819223018240926E-2</v>
          </cell>
          <cell r="U35">
            <v>3.2258453269733353E-2</v>
          </cell>
        </row>
        <row r="36">
          <cell r="B36" t="str">
            <v>30</v>
          </cell>
          <cell r="D36" t="str">
            <v>Delaware</v>
          </cell>
          <cell r="P36">
            <v>3.4668330487301072E-2</v>
          </cell>
          <cell r="U36">
            <v>3.3336383224878884E-2</v>
          </cell>
        </row>
        <row r="37">
          <cell r="B37" t="str">
            <v>31</v>
          </cell>
          <cell r="D37" t="str">
            <v>Philadelphia</v>
          </cell>
          <cell r="P37">
            <v>0.17877789305508685</v>
          </cell>
          <cell r="U37">
            <v>0.17150856840118917</v>
          </cell>
        </row>
        <row r="38">
          <cell r="B38" t="str">
            <v>32</v>
          </cell>
          <cell r="D38" t="str">
            <v>Berks</v>
          </cell>
          <cell r="P38">
            <v>2.9497174680320482E-2</v>
          </cell>
          <cell r="U38">
            <v>3.0749833386998944E-2</v>
          </cell>
        </row>
        <row r="39">
          <cell r="B39" t="str">
            <v>33</v>
          </cell>
          <cell r="D39" t="str">
            <v>Lehigh</v>
          </cell>
          <cell r="P39">
            <v>2.4970417160585786E-2</v>
          </cell>
          <cell r="U39">
            <v>2.2585117714893334E-2</v>
          </cell>
        </row>
        <row r="40">
          <cell r="B40" t="str">
            <v>34</v>
          </cell>
          <cell r="D40" t="str">
            <v>Northampton</v>
          </cell>
          <cell r="P40">
            <v>1.8825708206220784E-2</v>
          </cell>
          <cell r="U40">
            <v>1.8049523374493611E-2</v>
          </cell>
        </row>
        <row r="41">
          <cell r="B41" t="str">
            <v>35</v>
          </cell>
          <cell r="D41" t="str">
            <v>Pike</v>
          </cell>
          <cell r="P41">
            <v>7.6292298535530784E-3</v>
          </cell>
          <cell r="U41">
            <v>7.229553402274924E-3</v>
          </cell>
        </row>
        <row r="42">
          <cell r="B42" t="str">
            <v>36</v>
          </cell>
          <cell r="D42" t="str">
            <v>BSST</v>
          </cell>
          <cell r="P42">
            <v>1.7687952950871447E-2</v>
          </cell>
          <cell r="U42">
            <v>1.8913594310446827E-2</v>
          </cell>
        </row>
        <row r="43">
          <cell r="B43" t="str">
            <v>37</v>
          </cell>
          <cell r="D43" t="str">
            <v>Luzerne/Wyoming</v>
          </cell>
          <cell r="P43">
            <v>2.8956328411737051E-2</v>
          </cell>
          <cell r="U43">
            <v>2.5979576802977321E-2</v>
          </cell>
        </row>
        <row r="44">
          <cell r="B44" t="str">
            <v>38</v>
          </cell>
          <cell r="D44" t="str">
            <v>Lackawanna</v>
          </cell>
          <cell r="P44">
            <v>1.6116679796197127E-2</v>
          </cell>
          <cell r="U44">
            <v>1.5781925110264113E-2</v>
          </cell>
        </row>
        <row r="45">
          <cell r="B45" t="str">
            <v>39</v>
          </cell>
          <cell r="D45" t="str">
            <v>Carbon</v>
          </cell>
          <cell r="P45">
            <v>6.7864834959186606E-3</v>
          </cell>
          <cell r="U45">
            <v>6.5970792179298075E-3</v>
          </cell>
        </row>
        <row r="46">
          <cell r="B46" t="str">
            <v>40</v>
          </cell>
          <cell r="D46" t="str">
            <v>Schuylkill</v>
          </cell>
          <cell r="P46">
            <v>1.4145655513020397E-2</v>
          </cell>
          <cell r="U46">
            <v>1.489459387612979E-2</v>
          </cell>
        </row>
        <row r="47">
          <cell r="B47" t="str">
            <v>41</v>
          </cell>
          <cell r="D47" t="str">
            <v>Clearfield</v>
          </cell>
          <cell r="P47">
            <v>9.0603753632820545E-3</v>
          </cell>
          <cell r="U47">
            <v>9.5864019454407964E-3</v>
          </cell>
        </row>
        <row r="48">
          <cell r="B48" t="str">
            <v>42</v>
          </cell>
          <cell r="D48" t="str">
            <v>Jefferson</v>
          </cell>
          <cell r="P48">
            <v>4.7317032183305475E-3</v>
          </cell>
          <cell r="U48">
            <v>4.9751531341964772E-3</v>
          </cell>
        </row>
        <row r="49">
          <cell r="B49" t="str">
            <v>43</v>
          </cell>
          <cell r="D49" t="str">
            <v>Forest/Warren</v>
          </cell>
          <cell r="P49">
            <v>5.382401362016862E-3</v>
          </cell>
          <cell r="U49">
            <v>5.8863998861789849E-3</v>
          </cell>
        </row>
        <row r="50">
          <cell r="B50" t="str">
            <v>44</v>
          </cell>
          <cell r="D50" t="str">
            <v>Venango</v>
          </cell>
          <cell r="P50">
            <v>5.7698449846184437E-3</v>
          </cell>
          <cell r="U50">
            <v>6.1435034033981576E-3</v>
          </cell>
        </row>
        <row r="51">
          <cell r="B51" t="str">
            <v>45</v>
          </cell>
          <cell r="D51" t="str">
            <v>Armstrong</v>
          </cell>
          <cell r="P51">
            <v>8.1345831861289238E-3</v>
          </cell>
          <cell r="U51">
            <v>8.3895262200190217E-3</v>
          </cell>
        </row>
        <row r="52">
          <cell r="B52" t="str">
            <v>46</v>
          </cell>
          <cell r="D52" t="str">
            <v>Lawrence</v>
          </cell>
          <cell r="P52">
            <v>8.4990140188174346E-3</v>
          </cell>
          <cell r="U52">
            <v>8.6536031465520493E-3</v>
          </cell>
        </row>
        <row r="53">
          <cell r="B53" t="str">
            <v>47</v>
          </cell>
          <cell r="D53" t="str">
            <v>Mercer</v>
          </cell>
          <cell r="P53">
            <v>1.0467690840487164E-2</v>
          </cell>
          <cell r="U53">
            <v>1.0758660131942523E-2</v>
          </cell>
        </row>
        <row r="54">
          <cell r="B54" t="str">
            <v>48</v>
          </cell>
          <cell r="D54" t="str">
            <v>Monroe</v>
          </cell>
          <cell r="P54">
            <v>1.6054241906457382E-2</v>
          </cell>
          <cell r="U54">
            <v>1.5318333795107195E-2</v>
          </cell>
        </row>
        <row r="55">
          <cell r="B55" t="str">
            <v>49</v>
          </cell>
          <cell r="D55" t="str">
            <v>Clarion</v>
          </cell>
          <cell r="P55">
            <v>4.5322475113478292E-3</v>
          </cell>
          <cell r="U55">
            <v>4.6231363680612246E-3</v>
          </cell>
        </row>
        <row r="56">
          <cell r="B56" t="str">
            <v>50</v>
          </cell>
          <cell r="D56" t="str">
            <v>Butler</v>
          </cell>
          <cell r="P56">
            <v>1.3651880214289333E-2</v>
          </cell>
          <cell r="U56">
            <v>1.4208625686108598E-2</v>
          </cell>
        </row>
        <row r="57">
          <cell r="B57" t="str">
            <v>51</v>
          </cell>
          <cell r="D57" t="str">
            <v>Potter</v>
          </cell>
          <cell r="P57">
            <v>2.4442035358511918E-3</v>
          </cell>
          <cell r="U57">
            <v>2.2796496259631736E-3</v>
          </cell>
        </row>
        <row r="58">
          <cell r="B58" t="str">
            <v>52</v>
          </cell>
          <cell r="D58" t="str">
            <v>Wayne</v>
          </cell>
          <cell r="P58">
            <v>6.3883987867103505E-3</v>
          </cell>
          <cell r="U58">
            <v>6.8082939577514372E-3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K3">
            <v>3350611</v>
          </cell>
        </row>
        <row r="4">
          <cell r="B4" t="str">
            <v>Adams County</v>
          </cell>
          <cell r="K4">
            <v>30078</v>
          </cell>
          <cell r="L4">
            <v>8.9768701887506484E-3</v>
          </cell>
        </row>
        <row r="5">
          <cell r="B5" t="str">
            <v>Allegheny County</v>
          </cell>
          <cell r="K5">
            <v>332895</v>
          </cell>
          <cell r="L5">
            <v>9.9353520895144196E-2</v>
          </cell>
        </row>
        <row r="6">
          <cell r="B6" t="str">
            <v>Armstrong County</v>
          </cell>
          <cell r="K6">
            <v>20887</v>
          </cell>
          <cell r="L6">
            <v>6.2337884045626304E-3</v>
          </cell>
        </row>
        <row r="7">
          <cell r="B7" t="str">
            <v>Beaver County</v>
          </cell>
          <cell r="K7">
            <v>50781</v>
          </cell>
          <cell r="L7">
            <v>1.5155743236084403E-2</v>
          </cell>
        </row>
        <row r="8">
          <cell r="B8" t="str">
            <v>Bedford County</v>
          </cell>
          <cell r="K8">
            <v>14883</v>
          </cell>
          <cell r="L8">
            <v>4.441876421942147E-3</v>
          </cell>
        </row>
        <row r="9">
          <cell r="B9" t="str">
            <v>Berks County</v>
          </cell>
          <cell r="K9">
            <v>104007</v>
          </cell>
          <cell r="L9">
            <v>3.1041204126650332E-2</v>
          </cell>
        </row>
        <row r="10">
          <cell r="B10" t="str">
            <v>Blair County</v>
          </cell>
          <cell r="K10">
            <v>34647</v>
          </cell>
          <cell r="L10">
            <v>1.0340502075591586E-2</v>
          </cell>
        </row>
        <row r="11">
          <cell r="B11" t="str">
            <v>Bradford County</v>
          </cell>
          <cell r="K11">
            <v>17427</v>
          </cell>
          <cell r="L11">
            <v>5.2011409262370358E-3</v>
          </cell>
        </row>
        <row r="12">
          <cell r="B12" t="str">
            <v>Bucks County</v>
          </cell>
          <cell r="K12">
            <v>175153</v>
          </cell>
          <cell r="L12">
            <v>5.2274943286463274E-2</v>
          </cell>
        </row>
        <row r="13">
          <cell r="B13" t="str">
            <v>Butler County</v>
          </cell>
          <cell r="K13">
            <v>53653</v>
          </cell>
          <cell r="L13">
            <v>1.6012900333700331E-2</v>
          </cell>
        </row>
        <row r="14">
          <cell r="B14" t="str">
            <v>Cambria County</v>
          </cell>
          <cell r="K14">
            <v>41471</v>
          </cell>
          <cell r="L14">
            <v>1.2377145541514667E-2</v>
          </cell>
        </row>
        <row r="15">
          <cell r="B15" t="str">
            <v>Cameron County</v>
          </cell>
          <cell r="K15">
            <v>1685</v>
          </cell>
          <cell r="L15">
            <v>5.0289335288399635E-4</v>
          </cell>
        </row>
        <row r="16">
          <cell r="B16" t="str">
            <v>Carbon County</v>
          </cell>
          <cell r="K16">
            <v>19588</v>
          </cell>
          <cell r="L16">
            <v>5.8460979206479058E-3</v>
          </cell>
        </row>
        <row r="17">
          <cell r="B17" t="str">
            <v>Centre County</v>
          </cell>
          <cell r="K17">
            <v>33057</v>
          </cell>
          <cell r="L17">
            <v>9.8659617604072818E-3</v>
          </cell>
        </row>
        <row r="18">
          <cell r="B18" t="str">
            <v>Chester County</v>
          </cell>
          <cell r="K18">
            <v>127827</v>
          </cell>
          <cell r="L18">
            <v>3.8150355263562377E-2</v>
          </cell>
        </row>
        <row r="19">
          <cell r="B19" t="str">
            <v>Clarion County</v>
          </cell>
          <cell r="K19">
            <v>10288</v>
          </cell>
          <cell r="L19">
            <v>3.0704847563623469E-3</v>
          </cell>
        </row>
        <row r="20">
          <cell r="B20" t="str">
            <v>Clearfield County</v>
          </cell>
          <cell r="K20">
            <v>22563</v>
          </cell>
          <cell r="L20">
            <v>6.7339956801908667E-3</v>
          </cell>
        </row>
        <row r="21">
          <cell r="B21" t="str">
            <v>Clinton County</v>
          </cell>
          <cell r="K21">
            <v>9939</v>
          </cell>
          <cell r="L21">
            <v>2.966324649444534E-3</v>
          </cell>
        </row>
        <row r="22">
          <cell r="B22" t="str">
            <v>Columbia County</v>
          </cell>
          <cell r="K22">
            <v>17638</v>
          </cell>
          <cell r="L22">
            <v>5.2641145152331915E-3</v>
          </cell>
        </row>
        <row r="23">
          <cell r="B23" t="str">
            <v>Crawford County</v>
          </cell>
          <cell r="K23">
            <v>24192</v>
          </cell>
          <cell r="L23">
            <v>7.2201756634834658E-3</v>
          </cell>
        </row>
        <row r="24">
          <cell r="B24" t="str">
            <v>Cumberland County</v>
          </cell>
          <cell r="K24">
            <v>65149</v>
          </cell>
          <cell r="L24">
            <v>1.9443916348391384E-2</v>
          </cell>
        </row>
        <row r="25">
          <cell r="B25" t="str">
            <v>Dauphin County</v>
          </cell>
          <cell r="K25">
            <v>70014</v>
          </cell>
          <cell r="L25">
            <v>2.089589033164399E-2</v>
          </cell>
        </row>
        <row r="26">
          <cell r="B26" t="str">
            <v>Delaware County</v>
          </cell>
          <cell r="K26">
            <v>133471</v>
          </cell>
          <cell r="L26">
            <v>3.983482415595245E-2</v>
          </cell>
        </row>
        <row r="27">
          <cell r="B27" t="str">
            <v>Elk County</v>
          </cell>
          <cell r="K27">
            <v>9594</v>
          </cell>
          <cell r="L27">
            <v>2.8633583546403924E-3</v>
          </cell>
        </row>
        <row r="28">
          <cell r="B28" t="str">
            <v>Erie County</v>
          </cell>
          <cell r="K28">
            <v>69758</v>
          </cell>
          <cell r="L28">
            <v>2.0819486356369033E-2</v>
          </cell>
        </row>
        <row r="29">
          <cell r="B29" t="str">
            <v>Fayette County</v>
          </cell>
          <cell r="K29">
            <v>37712</v>
          </cell>
          <cell r="L29">
            <v>1.125526060769215E-2</v>
          </cell>
        </row>
        <row r="30">
          <cell r="B30" t="str">
            <v>Forest County</v>
          </cell>
          <cell r="K30">
            <v>2227</v>
          </cell>
          <cell r="L30">
            <v>6.6465489428644512E-4</v>
          </cell>
        </row>
        <row r="31">
          <cell r="B31" t="str">
            <v>Franklin County</v>
          </cell>
          <cell r="K31">
            <v>42246</v>
          </cell>
          <cell r="L31">
            <v>1.2608446638538464E-2</v>
          </cell>
        </row>
        <row r="32">
          <cell r="B32" t="str">
            <v>Fulton County</v>
          </cell>
          <cell r="K32">
            <v>4277</v>
          </cell>
          <cell r="L32">
            <v>1.2764836025429393E-3</v>
          </cell>
        </row>
        <row r="33">
          <cell r="B33" t="str">
            <v>Greene County</v>
          </cell>
          <cell r="K33">
            <v>9489</v>
          </cell>
          <cell r="L33">
            <v>2.8320207866565231E-3</v>
          </cell>
        </row>
        <row r="34">
          <cell r="B34" t="str">
            <v>Huntingdon County</v>
          </cell>
          <cell r="K34">
            <v>12384</v>
          </cell>
          <cell r="L34">
            <v>3.6960423039260602E-3</v>
          </cell>
        </row>
        <row r="35">
          <cell r="B35" t="str">
            <v>Indiana County</v>
          </cell>
          <cell r="K35">
            <v>22398</v>
          </cell>
          <cell r="L35">
            <v>6.6847509305019296E-3</v>
          </cell>
        </row>
        <row r="36">
          <cell r="B36" t="str">
            <v>Jefferson County</v>
          </cell>
          <cell r="K36">
            <v>12929</v>
          </cell>
          <cell r="L36">
            <v>3.8586992044137621E-3</v>
          </cell>
        </row>
        <row r="37">
          <cell r="B37" t="str">
            <v>Juniata County</v>
          </cell>
          <cell r="K37">
            <v>6592</v>
          </cell>
          <cell r="L37">
            <v>1.9674023633301507E-3</v>
          </cell>
        </row>
        <row r="38">
          <cell r="B38" t="str">
            <v>Lackawanna County</v>
          </cell>
          <cell r="K38">
            <v>58995</v>
          </cell>
          <cell r="L38">
            <v>1.7607236411508229E-2</v>
          </cell>
        </row>
        <row r="39">
          <cell r="B39" t="str">
            <v>Lancaster County</v>
          </cell>
          <cell r="K39">
            <v>140517</v>
          </cell>
          <cell r="L39">
            <v>4.1937724194184282E-2</v>
          </cell>
        </row>
        <row r="40">
          <cell r="B40" t="str">
            <v>Lawrence County</v>
          </cell>
          <cell r="K40">
            <v>26618</v>
          </cell>
          <cell r="L40">
            <v>7.9442227104250546E-3</v>
          </cell>
        </row>
        <row r="41">
          <cell r="B41" t="str">
            <v>Lebanon County</v>
          </cell>
          <cell r="K41">
            <v>38510</v>
          </cell>
          <cell r="L41">
            <v>1.1493426124369556E-2</v>
          </cell>
        </row>
        <row r="42">
          <cell r="B42" t="str">
            <v>Lehigh County</v>
          </cell>
          <cell r="K42">
            <v>87252</v>
          </cell>
          <cell r="L42">
            <v>2.604062363551006E-2</v>
          </cell>
        </row>
        <row r="43">
          <cell r="B43" t="str">
            <v>Luzerne County</v>
          </cell>
          <cell r="K43">
            <v>87283</v>
          </cell>
          <cell r="L43">
            <v>2.6049875679391012E-2</v>
          </cell>
        </row>
        <row r="44">
          <cell r="B44" t="str">
            <v>Lycoming County</v>
          </cell>
          <cell r="K44">
            <v>30801</v>
          </cell>
          <cell r="L44">
            <v>9.1926517282967194E-3</v>
          </cell>
        </row>
        <row r="45">
          <cell r="B45" t="str">
            <v>McKean County</v>
          </cell>
          <cell r="K45">
            <v>11246</v>
          </cell>
          <cell r="L45">
            <v>3.3564027575866012E-3</v>
          </cell>
        </row>
        <row r="46">
          <cell r="B46" t="str">
            <v>Mercer County</v>
          </cell>
          <cell r="K46">
            <v>33424</v>
          </cell>
          <cell r="L46">
            <v>9.9754940218366138E-3</v>
          </cell>
        </row>
        <row r="47">
          <cell r="B47" t="str">
            <v>Mifflin County</v>
          </cell>
          <cell r="K47">
            <v>13220</v>
          </cell>
          <cell r="L47">
            <v>3.9455490356833421E-3</v>
          </cell>
        </row>
        <row r="48">
          <cell r="B48" t="str">
            <v>Monroe County</v>
          </cell>
          <cell r="K48">
            <v>43837</v>
          </cell>
          <cell r="L48">
            <v>1.3083285406751187E-2</v>
          </cell>
        </row>
        <row r="49">
          <cell r="B49" t="str">
            <v>Montgomery County</v>
          </cell>
          <cell r="K49">
            <v>215643</v>
          </cell>
          <cell r="L49">
            <v>6.4359306407100081E-2</v>
          </cell>
        </row>
        <row r="50">
          <cell r="B50" t="str">
            <v>Montour County</v>
          </cell>
          <cell r="K50">
            <v>5336</v>
          </cell>
          <cell r="L50">
            <v>1.5925453596373916E-3</v>
          </cell>
        </row>
        <row r="51">
          <cell r="B51" t="str">
            <v>Northampton County</v>
          </cell>
          <cell r="K51">
            <v>83118</v>
          </cell>
          <cell r="L51">
            <v>2.4806818816030866E-2</v>
          </cell>
        </row>
        <row r="52">
          <cell r="B52" t="str">
            <v>Northumberland County</v>
          </cell>
          <cell r="K52">
            <v>26584</v>
          </cell>
          <cell r="L52">
            <v>7.9340753074588488E-3</v>
          </cell>
        </row>
        <row r="53">
          <cell r="B53" t="str">
            <v>Perry County</v>
          </cell>
          <cell r="K53">
            <v>12383</v>
          </cell>
          <cell r="L53">
            <v>3.6957438508976423E-3</v>
          </cell>
        </row>
        <row r="54">
          <cell r="B54" t="str">
            <v>Philadelphia County</v>
          </cell>
          <cell r="K54">
            <v>316478</v>
          </cell>
          <cell r="L54">
            <v>9.4453817527609146E-2</v>
          </cell>
        </row>
        <row r="55">
          <cell r="B55" t="str">
            <v>Pike County</v>
          </cell>
          <cell r="K55">
            <v>18213</v>
          </cell>
          <cell r="L55">
            <v>5.4357250065734282E-3</v>
          </cell>
        </row>
        <row r="56">
          <cell r="B56" t="str">
            <v>Potter County</v>
          </cell>
          <cell r="K56">
            <v>5535</v>
          </cell>
          <cell r="L56">
            <v>1.6519375122925342E-3</v>
          </cell>
        </row>
        <row r="57">
          <cell r="B57" t="str">
            <v>Schuylkill County</v>
          </cell>
          <cell r="K57">
            <v>39762</v>
          </cell>
          <cell r="L57">
            <v>1.1867089315948643E-2</v>
          </cell>
        </row>
        <row r="58">
          <cell r="B58" t="str">
            <v>Snyder County</v>
          </cell>
          <cell r="K58">
            <v>10578</v>
          </cell>
          <cell r="L58">
            <v>3.1570361346035095E-3</v>
          </cell>
        </row>
        <row r="59">
          <cell r="B59" t="str">
            <v>Somerset County</v>
          </cell>
          <cell r="K59">
            <v>23276</v>
          </cell>
          <cell r="L59">
            <v>6.9467926894527599E-3</v>
          </cell>
        </row>
        <row r="60">
          <cell r="B60" t="str">
            <v>Sullivan County</v>
          </cell>
          <cell r="K60">
            <v>2437</v>
          </cell>
          <cell r="L60">
            <v>7.2733003025418348E-4</v>
          </cell>
        </row>
        <row r="61">
          <cell r="B61" t="str">
            <v>Susquehanna County</v>
          </cell>
          <cell r="K61">
            <v>12848</v>
          </cell>
          <cell r="L61">
            <v>3.8345245091119203E-3</v>
          </cell>
        </row>
        <row r="62">
          <cell r="B62" t="str">
            <v>Tioga County</v>
          </cell>
          <cell r="K62">
            <v>12403</v>
          </cell>
          <cell r="L62">
            <v>3.7017129114659984E-3</v>
          </cell>
        </row>
        <row r="63">
          <cell r="B63" t="str">
            <v>Union County</v>
          </cell>
          <cell r="K63">
            <v>10734</v>
          </cell>
          <cell r="L63">
            <v>3.2035948070366868E-3</v>
          </cell>
        </row>
        <row r="64">
          <cell r="B64" t="str">
            <v>Venango County</v>
          </cell>
          <cell r="K64">
            <v>16563</v>
          </cell>
          <cell r="L64">
            <v>4.9432775096840548E-3</v>
          </cell>
        </row>
        <row r="65">
          <cell r="B65" t="str">
            <v>Warren County</v>
          </cell>
          <cell r="K65">
            <v>12636</v>
          </cell>
          <cell r="L65">
            <v>3.7712524670873463E-3</v>
          </cell>
        </row>
        <row r="66">
          <cell r="B66" t="str">
            <v>Washington County</v>
          </cell>
          <cell r="K66">
            <v>60836</v>
          </cell>
          <cell r="L66">
            <v>1.8156688436825403E-2</v>
          </cell>
        </row>
        <row r="67">
          <cell r="B67" t="str">
            <v>Wayne County</v>
          </cell>
          <cell r="K67">
            <v>16954</v>
          </cell>
          <cell r="L67">
            <v>5.0599726437954148E-3</v>
          </cell>
        </row>
        <row r="68">
          <cell r="B68" t="str">
            <v>Westmoreland County</v>
          </cell>
          <cell r="K68">
            <v>112172</v>
          </cell>
          <cell r="L68">
            <v>3.3478073103681685E-2</v>
          </cell>
        </row>
        <row r="69">
          <cell r="B69" t="str">
            <v>Wyoming County</v>
          </cell>
          <cell r="K69">
            <v>7863</v>
          </cell>
          <cell r="L69">
            <v>2.3467361624491772E-3</v>
          </cell>
        </row>
        <row r="70">
          <cell r="B70" t="str">
            <v>York County</v>
          </cell>
          <cell r="K70">
            <v>115657</v>
          </cell>
          <cell r="L70">
            <v>3.4518181907717729E-2</v>
          </cell>
        </row>
      </sheetData>
      <sheetData sheetId="17">
        <row r="8">
          <cell r="C8" t="str">
            <v>Adams County</v>
          </cell>
          <cell r="U8">
            <v>1580</v>
          </cell>
          <cell r="V8">
            <v>5.5264078349073105E-3</v>
          </cell>
        </row>
        <row r="9">
          <cell r="C9" t="str">
            <v>Allegheny County</v>
          </cell>
          <cell r="U9">
            <v>29430</v>
          </cell>
          <cell r="V9">
            <v>0.10293809024134312</v>
          </cell>
        </row>
        <row r="10">
          <cell r="C10" t="str">
            <v>Armstrong County</v>
          </cell>
          <cell r="U10">
            <v>1860</v>
          </cell>
          <cell r="V10">
            <v>6.5057712486883525E-3</v>
          </cell>
        </row>
        <row r="11">
          <cell r="C11" t="str">
            <v>Beaver County</v>
          </cell>
          <cell r="U11">
            <v>3865</v>
          </cell>
          <cell r="V11">
            <v>1.3518712836656174E-2</v>
          </cell>
        </row>
        <row r="12">
          <cell r="C12" t="str">
            <v>Bedford County</v>
          </cell>
          <cell r="U12">
            <v>1480</v>
          </cell>
          <cell r="V12">
            <v>5.1766351871283664E-3</v>
          </cell>
        </row>
        <row r="13">
          <cell r="C13" t="str">
            <v>Berks County</v>
          </cell>
          <cell r="U13">
            <v>8395</v>
          </cell>
          <cell r="V13">
            <v>2.9363413781042322E-2</v>
          </cell>
        </row>
        <row r="14">
          <cell r="C14" t="str">
            <v>Blair County</v>
          </cell>
          <cell r="U14">
            <v>3280</v>
          </cell>
          <cell r="V14">
            <v>1.1472542847149353E-2</v>
          </cell>
        </row>
        <row r="15">
          <cell r="C15" t="str">
            <v>Bradford County</v>
          </cell>
          <cell r="U15">
            <v>1810</v>
          </cell>
          <cell r="V15">
            <v>6.3308849247988809E-3</v>
          </cell>
        </row>
        <row r="16">
          <cell r="C16" t="str">
            <v>Bucks County</v>
          </cell>
          <cell r="U16">
            <v>8640</v>
          </cell>
          <cell r="V16">
            <v>3.0220356768100736E-2</v>
          </cell>
        </row>
        <row r="17">
          <cell r="C17" t="str">
            <v>Butler County</v>
          </cell>
          <cell r="U17">
            <v>3315</v>
          </cell>
          <cell r="V17">
            <v>1.1594963273871984E-2</v>
          </cell>
        </row>
        <row r="18">
          <cell r="C18" t="str">
            <v>Cambria County</v>
          </cell>
          <cell r="U18">
            <v>4010</v>
          </cell>
          <cell r="V18">
            <v>1.4025883175935642E-2</v>
          </cell>
        </row>
        <row r="19">
          <cell r="C19" t="str">
            <v>Cameron County</v>
          </cell>
          <cell r="U19">
            <v>155</v>
          </cell>
          <cell r="V19">
            <v>5.4214760405736271E-4</v>
          </cell>
        </row>
        <row r="20">
          <cell r="C20" t="str">
            <v>Carbon County</v>
          </cell>
          <cell r="U20">
            <v>1620</v>
          </cell>
          <cell r="V20">
            <v>5.6663168940188878E-3</v>
          </cell>
        </row>
        <row r="21">
          <cell r="C21" t="str">
            <v>Centre County</v>
          </cell>
          <cell r="U21">
            <v>1245</v>
          </cell>
          <cell r="V21">
            <v>4.3546694648478488E-3</v>
          </cell>
        </row>
        <row r="22">
          <cell r="C22" t="str">
            <v>Chester County</v>
          </cell>
          <cell r="U22">
            <v>5760</v>
          </cell>
          <cell r="V22">
            <v>2.0146904512067156E-2</v>
          </cell>
        </row>
        <row r="23">
          <cell r="C23" t="str">
            <v>Clarion County</v>
          </cell>
          <cell r="U23">
            <v>1115</v>
          </cell>
          <cell r="V23">
            <v>3.8999650227352222E-3</v>
          </cell>
        </row>
        <row r="24">
          <cell r="C24" t="str">
            <v>Clearfield County</v>
          </cell>
          <cell r="U24">
            <v>2430</v>
          </cell>
          <cell r="V24">
            <v>8.4994753410283317E-3</v>
          </cell>
        </row>
        <row r="25">
          <cell r="C25" t="str">
            <v>Clinton County</v>
          </cell>
          <cell r="U25">
            <v>1070</v>
          </cell>
          <cell r="V25">
            <v>3.7425673312346973E-3</v>
          </cell>
        </row>
        <row r="26">
          <cell r="C26" t="str">
            <v>Columbia County</v>
          </cell>
          <cell r="U26">
            <v>1630</v>
          </cell>
          <cell r="V26">
            <v>5.7012941587967821E-3</v>
          </cell>
        </row>
        <row r="27">
          <cell r="C27" t="str">
            <v>Crawford County</v>
          </cell>
          <cell r="U27">
            <v>2135</v>
          </cell>
          <cell r="V27">
            <v>7.4676460300804473E-3</v>
          </cell>
        </row>
        <row r="28">
          <cell r="C28" t="str">
            <v>Cumberland County</v>
          </cell>
          <cell r="U28">
            <v>2955</v>
          </cell>
          <cell r="V28">
            <v>1.0335781741867786E-2</v>
          </cell>
        </row>
        <row r="29">
          <cell r="C29" t="str">
            <v>Dauphin County</v>
          </cell>
          <cell r="U29">
            <v>5290</v>
          </cell>
          <cell r="V29">
            <v>1.8502973067506121E-2</v>
          </cell>
        </row>
        <row r="30">
          <cell r="C30" t="str">
            <v>Delaware County</v>
          </cell>
          <cell r="U30">
            <v>10565</v>
          </cell>
          <cell r="V30">
            <v>3.69534802378454E-2</v>
          </cell>
        </row>
        <row r="31">
          <cell r="C31" t="str">
            <v>Elk County</v>
          </cell>
          <cell r="U31">
            <v>645</v>
          </cell>
          <cell r="V31">
            <v>2.2560335781741866E-3</v>
          </cell>
        </row>
        <row r="32">
          <cell r="C32" t="str">
            <v>Erie County</v>
          </cell>
          <cell r="U32">
            <v>6680</v>
          </cell>
          <cell r="V32">
            <v>2.3364812871633438E-2</v>
          </cell>
        </row>
        <row r="33">
          <cell r="C33" t="str">
            <v>Fayette County</v>
          </cell>
          <cell r="U33">
            <v>4560</v>
          </cell>
          <cell r="V33">
            <v>1.5949632738719834E-2</v>
          </cell>
        </row>
        <row r="34">
          <cell r="C34" t="str">
            <v>Forest County</v>
          </cell>
          <cell r="U34">
            <v>220</v>
          </cell>
          <cell r="V34">
            <v>7.6949982511367615E-4</v>
          </cell>
        </row>
        <row r="35">
          <cell r="C35" t="str">
            <v>Franklin County</v>
          </cell>
          <cell r="U35">
            <v>2550</v>
          </cell>
          <cell r="V35">
            <v>8.9192025183630636E-3</v>
          </cell>
        </row>
        <row r="36">
          <cell r="C36" t="str">
            <v>Fulton County</v>
          </cell>
          <cell r="U36">
            <v>415</v>
          </cell>
          <cell r="V36">
            <v>1.4515564882826163E-3</v>
          </cell>
        </row>
        <row r="37">
          <cell r="C37" t="str">
            <v>Greene County</v>
          </cell>
          <cell r="U37">
            <v>805</v>
          </cell>
          <cell r="V37">
            <v>2.8156698146204967E-3</v>
          </cell>
        </row>
        <row r="38">
          <cell r="C38" t="str">
            <v>Huntingdon County</v>
          </cell>
          <cell r="U38">
            <v>1000</v>
          </cell>
          <cell r="V38">
            <v>3.497726477789437E-3</v>
          </cell>
        </row>
        <row r="39">
          <cell r="C39" t="str">
            <v>Indiana County</v>
          </cell>
          <cell r="U39">
            <v>2070</v>
          </cell>
          <cell r="V39">
            <v>7.2402938090241342E-3</v>
          </cell>
        </row>
        <row r="40">
          <cell r="C40" t="str">
            <v>Jefferson County</v>
          </cell>
          <cell r="U40">
            <v>1170</v>
          </cell>
          <cell r="V40">
            <v>4.0923399790136414E-3</v>
          </cell>
        </row>
        <row r="41">
          <cell r="C41" t="str">
            <v>Juniata County</v>
          </cell>
          <cell r="U41">
            <v>510</v>
          </cell>
          <cell r="V41">
            <v>1.7838405036726128E-3</v>
          </cell>
        </row>
        <row r="42">
          <cell r="C42" t="str">
            <v>Lackawanna County</v>
          </cell>
          <cell r="U42">
            <v>5030</v>
          </cell>
          <cell r="V42">
            <v>1.7593564183280869E-2</v>
          </cell>
        </row>
        <row r="43">
          <cell r="C43" t="str">
            <v>Lancaster County</v>
          </cell>
          <cell r="U43">
            <v>9760</v>
          </cell>
          <cell r="V43">
            <v>3.4137810423224904E-2</v>
          </cell>
        </row>
        <row r="44">
          <cell r="C44" t="str">
            <v>Lawrence County</v>
          </cell>
          <cell r="U44">
            <v>2150</v>
          </cell>
          <cell r="V44">
            <v>7.5201119272472888E-3</v>
          </cell>
        </row>
        <row r="45">
          <cell r="C45" t="str">
            <v>Lebanon County</v>
          </cell>
          <cell r="U45">
            <v>2825</v>
          </cell>
          <cell r="V45">
            <v>9.8810772997551585E-3</v>
          </cell>
        </row>
        <row r="46">
          <cell r="C46" t="str">
            <v>Lehigh County</v>
          </cell>
          <cell r="U46">
            <v>6885</v>
          </cell>
          <cell r="V46">
            <v>2.4081846799580274E-2</v>
          </cell>
        </row>
        <row r="47">
          <cell r="C47" t="str">
            <v>Luzerne County</v>
          </cell>
          <cell r="U47">
            <v>7385</v>
          </cell>
          <cell r="V47">
            <v>2.583071003847499E-2</v>
          </cell>
        </row>
        <row r="48">
          <cell r="C48" t="str">
            <v>Lycoming County</v>
          </cell>
          <cell r="U48">
            <v>2290</v>
          </cell>
          <cell r="V48">
            <v>8.0097936341378111E-3</v>
          </cell>
        </row>
        <row r="49">
          <cell r="C49" t="str">
            <v>Mckean County</v>
          </cell>
          <cell r="U49">
            <v>910</v>
          </cell>
          <cell r="V49">
            <v>3.1829310947883876E-3</v>
          </cell>
        </row>
        <row r="50">
          <cell r="C50" t="str">
            <v>Mercer County</v>
          </cell>
          <cell r="U50">
            <v>2245</v>
          </cell>
          <cell r="V50">
            <v>7.8523959426372858E-3</v>
          </cell>
        </row>
        <row r="51">
          <cell r="C51" t="str">
            <v>Mifflin County</v>
          </cell>
          <cell r="U51">
            <v>855</v>
          </cell>
          <cell r="V51">
            <v>2.9905561385099684E-3</v>
          </cell>
        </row>
        <row r="52">
          <cell r="C52" t="str">
            <v>Monroe County</v>
          </cell>
          <cell r="U52">
            <v>3275</v>
          </cell>
          <cell r="V52">
            <v>1.1455054214760405E-2</v>
          </cell>
        </row>
        <row r="53">
          <cell r="C53" t="str">
            <v>Montgomery County</v>
          </cell>
          <cell r="U53">
            <v>11425</v>
          </cell>
          <cell r="V53">
            <v>3.9961525008744316E-2</v>
          </cell>
        </row>
        <row r="54">
          <cell r="C54" t="str">
            <v>Montour County</v>
          </cell>
          <cell r="U54">
            <v>475</v>
          </cell>
          <cell r="V54">
            <v>1.6614200769499825E-3</v>
          </cell>
        </row>
        <row r="55">
          <cell r="C55" t="str">
            <v>Northampton County</v>
          </cell>
          <cell r="U55">
            <v>4870</v>
          </cell>
          <cell r="V55">
            <v>1.7033927946834556E-2</v>
          </cell>
        </row>
        <row r="56">
          <cell r="C56" t="str">
            <v>Northumberland County</v>
          </cell>
          <cell r="U56">
            <v>2340</v>
          </cell>
          <cell r="V56">
            <v>8.1846799580272828E-3</v>
          </cell>
        </row>
        <row r="57">
          <cell r="C57" t="str">
            <v>Perry County</v>
          </cell>
          <cell r="U57">
            <v>860</v>
          </cell>
          <cell r="V57">
            <v>3.0080447708989155E-3</v>
          </cell>
        </row>
        <row r="58">
          <cell r="C58" t="str">
            <v>Philadelphia County</v>
          </cell>
          <cell r="U58">
            <v>61800</v>
          </cell>
          <cell r="V58">
            <v>0.21615949632738721</v>
          </cell>
        </row>
        <row r="59">
          <cell r="C59" t="str">
            <v>Pike County</v>
          </cell>
          <cell r="U59">
            <v>1120</v>
          </cell>
          <cell r="V59">
            <v>3.9174536551241689E-3</v>
          </cell>
        </row>
        <row r="60">
          <cell r="C60" t="str">
            <v>Potter County</v>
          </cell>
          <cell r="U60">
            <v>420</v>
          </cell>
          <cell r="V60">
            <v>1.4690451206715634E-3</v>
          </cell>
        </row>
        <row r="61">
          <cell r="C61" t="str">
            <v>Schuylkill County</v>
          </cell>
          <cell r="U61">
            <v>3330</v>
          </cell>
          <cell r="V61">
            <v>1.1647429171038825E-2</v>
          </cell>
        </row>
        <row r="62">
          <cell r="C62" t="str">
            <v>Snyder County</v>
          </cell>
          <cell r="U62">
            <v>955</v>
          </cell>
          <cell r="V62">
            <v>3.3403287862889121E-3</v>
          </cell>
        </row>
        <row r="63">
          <cell r="C63" t="str">
            <v>Somerset County</v>
          </cell>
          <cell r="U63">
            <v>1840</v>
          </cell>
          <cell r="V63">
            <v>6.4358167191325638E-3</v>
          </cell>
        </row>
        <row r="64">
          <cell r="C64" t="str">
            <v>Sullivan County</v>
          </cell>
          <cell r="U64">
            <v>225</v>
          </cell>
          <cell r="V64">
            <v>7.8698845750262332E-4</v>
          </cell>
        </row>
        <row r="65">
          <cell r="C65" t="str">
            <v>Susquehanna County</v>
          </cell>
          <cell r="U65">
            <v>1105</v>
          </cell>
          <cell r="V65">
            <v>3.8649877579573278E-3</v>
          </cell>
        </row>
        <row r="66">
          <cell r="C66" t="str">
            <v>Tioga County</v>
          </cell>
          <cell r="U66">
            <v>1045</v>
          </cell>
          <cell r="V66">
            <v>3.6551241692899614E-3</v>
          </cell>
        </row>
        <row r="67">
          <cell r="C67" t="str">
            <v>Union County</v>
          </cell>
          <cell r="U67">
            <v>830</v>
          </cell>
          <cell r="V67">
            <v>2.9031129765652326E-3</v>
          </cell>
        </row>
        <row r="68">
          <cell r="C68" t="str">
            <v>Venango County</v>
          </cell>
          <cell r="U68">
            <v>1380</v>
          </cell>
          <cell r="V68">
            <v>4.8268625393494231E-3</v>
          </cell>
        </row>
        <row r="69">
          <cell r="C69" t="str">
            <v>Warren County</v>
          </cell>
          <cell r="U69">
            <v>990</v>
          </cell>
          <cell r="V69">
            <v>3.4627492130115426E-3</v>
          </cell>
        </row>
        <row r="70">
          <cell r="C70" t="str">
            <v>Washington County</v>
          </cell>
          <cell r="U70">
            <v>4195</v>
          </cell>
          <cell r="V70">
            <v>1.4672962574326688E-2</v>
          </cell>
        </row>
        <row r="71">
          <cell r="C71" t="str">
            <v>Wayne County</v>
          </cell>
          <cell r="U71">
            <v>1210</v>
          </cell>
          <cell r="V71">
            <v>4.2322490381252187E-3</v>
          </cell>
        </row>
        <row r="72">
          <cell r="C72" t="str">
            <v>Westmoreland County</v>
          </cell>
          <cell r="U72">
            <v>9280</v>
          </cell>
          <cell r="V72">
            <v>3.2458901713885976E-2</v>
          </cell>
        </row>
        <row r="73">
          <cell r="C73" t="str">
            <v>Wyoming County</v>
          </cell>
          <cell r="U73">
            <v>560</v>
          </cell>
          <cell r="V73">
            <v>1.9587268275620844E-3</v>
          </cell>
        </row>
        <row r="74">
          <cell r="C74" t="str">
            <v>York County</v>
          </cell>
          <cell r="U74">
            <v>7775</v>
          </cell>
          <cell r="V74">
            <v>2.7194823364812871E-2</v>
          </cell>
        </row>
        <row r="75">
          <cell r="U75">
            <v>285900</v>
          </cell>
        </row>
      </sheetData>
      <sheetData sheetId="18">
        <row r="8">
          <cell r="C8" t="str">
            <v>Adams County</v>
          </cell>
          <cell r="U8">
            <v>3325</v>
          </cell>
          <cell r="V8">
            <v>6.2124566762889683E-3</v>
          </cell>
        </row>
        <row r="9">
          <cell r="C9" t="str">
            <v>Allegheny County</v>
          </cell>
          <cell r="U9">
            <v>53450</v>
          </cell>
          <cell r="V9">
            <v>9.9866408826359498E-2</v>
          </cell>
        </row>
        <row r="10">
          <cell r="C10" t="str">
            <v>Armstrong County</v>
          </cell>
          <cell r="U10">
            <v>3885</v>
          </cell>
          <cell r="V10">
            <v>7.2587651691376365E-3</v>
          </cell>
        </row>
        <row r="11">
          <cell r="C11" t="str">
            <v>Beaver County</v>
          </cell>
          <cell r="U11">
            <v>8055</v>
          </cell>
          <cell r="V11">
            <v>1.5050026624814326E-2</v>
          </cell>
        </row>
        <row r="12">
          <cell r="C12" t="str">
            <v>Bedford County</v>
          </cell>
          <cell r="U12">
            <v>3170</v>
          </cell>
          <cell r="V12">
            <v>5.9228534327326401E-3</v>
          </cell>
        </row>
        <row r="13">
          <cell r="C13" t="str">
            <v>Berks County</v>
          </cell>
          <cell r="U13">
            <v>15430</v>
          </cell>
          <cell r="V13">
            <v>2.8829535794026698E-2</v>
          </cell>
        </row>
        <row r="14">
          <cell r="C14" t="str">
            <v>Blair County</v>
          </cell>
          <cell r="U14">
            <v>6410</v>
          </cell>
          <cell r="V14">
            <v>1.1976495427071365E-2</v>
          </cell>
        </row>
        <row r="15">
          <cell r="C15" t="str">
            <v>Bradford County</v>
          </cell>
          <cell r="U15">
            <v>3545</v>
          </cell>
          <cell r="V15">
            <v>6.6235064413366594E-3</v>
          </cell>
        </row>
        <row r="16">
          <cell r="C16" t="str">
            <v>Bucks County</v>
          </cell>
          <cell r="U16">
            <v>16510</v>
          </cell>
          <cell r="V16">
            <v>3.0847416458806273E-2</v>
          </cell>
        </row>
        <row r="17">
          <cell r="C17" t="str">
            <v>Butler County</v>
          </cell>
          <cell r="U17">
            <v>6970</v>
          </cell>
          <cell r="V17">
            <v>1.3022803919920032E-2</v>
          </cell>
        </row>
        <row r="18">
          <cell r="C18" t="str">
            <v>Cambria County</v>
          </cell>
          <cell r="U18">
            <v>7735</v>
          </cell>
          <cell r="V18">
            <v>1.4452136057472231E-2</v>
          </cell>
        </row>
        <row r="19">
          <cell r="C19" t="str">
            <v>Cameron County</v>
          </cell>
          <cell r="U19">
            <v>330</v>
          </cell>
          <cell r="V19">
            <v>6.165746475715367E-4</v>
          </cell>
        </row>
        <row r="20">
          <cell r="C20" t="str">
            <v>Carbon County</v>
          </cell>
          <cell r="U20">
            <v>3380</v>
          </cell>
          <cell r="V20">
            <v>6.3152191175508904E-3</v>
          </cell>
        </row>
        <row r="21">
          <cell r="C21" t="str">
            <v>Centre County</v>
          </cell>
          <cell r="U21">
            <v>3525</v>
          </cell>
          <cell r="V21">
            <v>6.5861382808777777E-3</v>
          </cell>
        </row>
        <row r="22">
          <cell r="C22" t="str">
            <v>Chester County</v>
          </cell>
          <cell r="U22">
            <v>11055</v>
          </cell>
          <cell r="V22">
            <v>2.0655250693646477E-2</v>
          </cell>
        </row>
        <row r="23">
          <cell r="C23" t="str">
            <v>Clarion County</v>
          </cell>
          <cell r="U23">
            <v>2255</v>
          </cell>
          <cell r="V23">
            <v>4.2132600917388343E-3</v>
          </cell>
        </row>
        <row r="24">
          <cell r="C24" t="str">
            <v>Clearfield County</v>
          </cell>
          <cell r="U24">
            <v>4620</v>
          </cell>
          <cell r="V24">
            <v>8.6320450660015129E-3</v>
          </cell>
        </row>
        <row r="25">
          <cell r="C25" t="str">
            <v>Clinton County</v>
          </cell>
          <cell r="U25">
            <v>2070</v>
          </cell>
          <cell r="V25">
            <v>3.8676046074941845E-3</v>
          </cell>
        </row>
        <row r="26">
          <cell r="C26" t="str">
            <v>Columbia County</v>
          </cell>
          <cell r="U26">
            <v>3350</v>
          </cell>
          <cell r="V26">
            <v>6.2591668768625696E-3</v>
          </cell>
        </row>
        <row r="27">
          <cell r="C27" t="str">
            <v>Crawford County</v>
          </cell>
          <cell r="U27">
            <v>4740</v>
          </cell>
          <cell r="V27">
            <v>8.8562540287547998E-3</v>
          </cell>
        </row>
        <row r="28">
          <cell r="C28" t="str">
            <v>Cumberland County</v>
          </cell>
          <cell r="U28">
            <v>6485</v>
          </cell>
          <cell r="V28">
            <v>1.2116626028792168E-2</v>
          </cell>
        </row>
        <row r="29">
          <cell r="C29" t="str">
            <v>Dauphin County</v>
          </cell>
          <cell r="U29">
            <v>9915</v>
          </cell>
          <cell r="V29">
            <v>1.8525265547490261E-2</v>
          </cell>
        </row>
        <row r="30">
          <cell r="C30" t="str">
            <v>Delaware County</v>
          </cell>
          <cell r="U30">
            <v>18210</v>
          </cell>
          <cell r="V30">
            <v>3.4023710097811161E-2</v>
          </cell>
        </row>
        <row r="31">
          <cell r="C31" t="str">
            <v>Elk County</v>
          </cell>
          <cell r="U31">
            <v>1680</v>
          </cell>
          <cell r="V31">
            <v>3.1389254785460048E-3</v>
          </cell>
        </row>
        <row r="32">
          <cell r="C32" t="str">
            <v>Erie County</v>
          </cell>
          <cell r="U32">
            <v>12355</v>
          </cell>
          <cell r="V32">
            <v>2.3084181123473744E-2</v>
          </cell>
        </row>
        <row r="33">
          <cell r="C33" t="str">
            <v>Fayette County</v>
          </cell>
          <cell r="U33">
            <v>8650</v>
          </cell>
          <cell r="V33">
            <v>1.6161729398466038E-2</v>
          </cell>
        </row>
        <row r="34">
          <cell r="C34" t="str">
            <v>Forest County</v>
          </cell>
          <cell r="U34">
            <v>395</v>
          </cell>
          <cell r="V34">
            <v>7.3802116906289991E-4</v>
          </cell>
        </row>
        <row r="35">
          <cell r="C35" t="str">
            <v>Franklin County</v>
          </cell>
          <cell r="U35">
            <v>5875</v>
          </cell>
          <cell r="V35">
            <v>1.0976897134796297E-2</v>
          </cell>
        </row>
        <row r="36">
          <cell r="C36" t="str">
            <v>Fulton County</v>
          </cell>
          <cell r="U36">
            <v>850</v>
          </cell>
          <cell r="V36">
            <v>1.588146819502443E-3</v>
          </cell>
        </row>
        <row r="37">
          <cell r="C37" t="str">
            <v>Greene County</v>
          </cell>
          <cell r="U37">
            <v>1680</v>
          </cell>
          <cell r="V37">
            <v>3.1389254785460048E-3</v>
          </cell>
        </row>
        <row r="38">
          <cell r="C38" t="str">
            <v>Huntingdon County</v>
          </cell>
          <cell r="U38">
            <v>2250</v>
          </cell>
          <cell r="V38">
            <v>4.2039180516241139E-3</v>
          </cell>
        </row>
        <row r="39">
          <cell r="C39" t="str">
            <v>Indiana County</v>
          </cell>
          <cell r="U39">
            <v>4325</v>
          </cell>
          <cell r="V39">
            <v>8.0808646992330188E-3</v>
          </cell>
        </row>
        <row r="40">
          <cell r="C40" t="str">
            <v>Jefferson County</v>
          </cell>
          <cell r="U40">
            <v>2365</v>
          </cell>
          <cell r="V40">
            <v>4.4187849742626795E-3</v>
          </cell>
        </row>
        <row r="41">
          <cell r="C41" t="str">
            <v>Juniata County</v>
          </cell>
          <cell r="U41">
            <v>1215</v>
          </cell>
          <cell r="V41">
            <v>2.2701157478770212E-3</v>
          </cell>
        </row>
        <row r="42">
          <cell r="C42" t="str">
            <v>Lackawanna County</v>
          </cell>
          <cell r="U42">
            <v>10375</v>
          </cell>
          <cell r="V42">
            <v>1.9384733238044523E-2</v>
          </cell>
        </row>
        <row r="43">
          <cell r="C43" t="str">
            <v>Lancaster County</v>
          </cell>
          <cell r="U43">
            <v>17080</v>
          </cell>
          <cell r="V43">
            <v>3.191240903188438E-2</v>
          </cell>
        </row>
        <row r="44">
          <cell r="C44" t="str">
            <v>Lawrence County</v>
          </cell>
          <cell r="U44">
            <v>5040</v>
          </cell>
          <cell r="V44">
            <v>9.4167764356380152E-3</v>
          </cell>
        </row>
        <row r="45">
          <cell r="C45" t="str">
            <v>Lebanon County</v>
          </cell>
          <cell r="U45">
            <v>5215</v>
          </cell>
          <cell r="V45">
            <v>9.7437478396532242E-3</v>
          </cell>
        </row>
        <row r="46">
          <cell r="C46" t="str">
            <v>Lehigh County</v>
          </cell>
          <cell r="U46">
            <v>13790</v>
          </cell>
          <cell r="V46">
            <v>2.5765346636398456E-2</v>
          </cell>
        </row>
        <row r="47">
          <cell r="C47" t="str">
            <v>Luzerne County</v>
          </cell>
          <cell r="U47">
            <v>16140</v>
          </cell>
          <cell r="V47">
            <v>3.0156105490316977E-2</v>
          </cell>
        </row>
        <row r="48">
          <cell r="C48" t="str">
            <v>Lycoming County</v>
          </cell>
          <cell r="U48">
            <v>4895</v>
          </cell>
          <cell r="V48">
            <v>9.1458572723111271E-3</v>
          </cell>
        </row>
        <row r="49">
          <cell r="C49" t="str">
            <v>Mckean County</v>
          </cell>
          <cell r="U49">
            <v>2055</v>
          </cell>
          <cell r="V49">
            <v>3.8395784871500236E-3</v>
          </cell>
        </row>
        <row r="50">
          <cell r="C50" t="str">
            <v>Mercer County</v>
          </cell>
          <cell r="U50">
            <v>5120</v>
          </cell>
          <cell r="V50">
            <v>9.5662490774735386E-3</v>
          </cell>
        </row>
        <row r="51">
          <cell r="C51" t="str">
            <v>Mifflin County</v>
          </cell>
          <cell r="U51">
            <v>2130</v>
          </cell>
          <cell r="V51">
            <v>3.9797090888708279E-3</v>
          </cell>
        </row>
        <row r="52">
          <cell r="C52" t="str">
            <v>Monroe County</v>
          </cell>
          <cell r="U52">
            <v>6260</v>
          </cell>
          <cell r="V52">
            <v>1.1696234223629757E-2</v>
          </cell>
        </row>
        <row r="53">
          <cell r="C53" t="str">
            <v>Montgomery County</v>
          </cell>
          <cell r="U53">
            <v>20445</v>
          </cell>
          <cell r="V53">
            <v>3.8199602029091111E-2</v>
          </cell>
        </row>
        <row r="54">
          <cell r="C54" t="str">
            <v>Montour County</v>
          </cell>
          <cell r="U54">
            <v>1020</v>
          </cell>
          <cell r="V54">
            <v>1.9057761834029316E-3</v>
          </cell>
        </row>
        <row r="55">
          <cell r="C55" t="str">
            <v>Northampton County</v>
          </cell>
          <cell r="U55">
            <v>9820</v>
          </cell>
          <cell r="V55">
            <v>1.8347766785310575E-2</v>
          </cell>
        </row>
        <row r="56">
          <cell r="C56" t="str">
            <v>Northumberland County</v>
          </cell>
          <cell r="U56">
            <v>5075</v>
          </cell>
          <cell r="V56">
            <v>9.4821707164410556E-3</v>
          </cell>
        </row>
        <row r="57">
          <cell r="C57" t="str">
            <v>Perry County</v>
          </cell>
          <cell r="U57">
            <v>1840</v>
          </cell>
          <cell r="V57">
            <v>3.4378707622170529E-3</v>
          </cell>
        </row>
        <row r="58">
          <cell r="C58" t="str">
            <v>Philadelphia County</v>
          </cell>
          <cell r="U58">
            <v>95255</v>
          </cell>
          <cell r="V58">
            <v>0.17797520622553553</v>
          </cell>
        </row>
        <row r="59">
          <cell r="C59" t="str">
            <v>Pike County</v>
          </cell>
          <cell r="U59">
            <v>2685</v>
          </cell>
          <cell r="V59">
            <v>5.0166755416047757E-3</v>
          </cell>
        </row>
        <row r="60">
          <cell r="C60" t="str">
            <v>Potter County</v>
          </cell>
          <cell r="U60">
            <v>1035</v>
          </cell>
          <cell r="V60">
            <v>1.9338023037470922E-3</v>
          </cell>
        </row>
        <row r="61">
          <cell r="C61" t="str">
            <v>Schuylkill County</v>
          </cell>
          <cell r="U61">
            <v>7080</v>
          </cell>
          <cell r="V61">
            <v>1.3228328802443878E-2</v>
          </cell>
        </row>
        <row r="62">
          <cell r="C62" t="str">
            <v>Snyder County</v>
          </cell>
          <cell r="U62">
            <v>1770</v>
          </cell>
          <cell r="V62">
            <v>3.3070822006109695E-3</v>
          </cell>
        </row>
        <row r="63">
          <cell r="C63" t="str">
            <v>Somerset County</v>
          </cell>
          <cell r="U63">
            <v>3870</v>
          </cell>
          <cell r="V63">
            <v>7.2307390487934753E-3</v>
          </cell>
        </row>
        <row r="64">
          <cell r="C64" t="str">
            <v>Sullivan County</v>
          </cell>
          <cell r="U64">
            <v>420</v>
          </cell>
          <cell r="V64">
            <v>7.847313696365012E-4</v>
          </cell>
        </row>
        <row r="65">
          <cell r="C65" t="str">
            <v>Susquehanna County</v>
          </cell>
          <cell r="U65">
            <v>2280</v>
          </cell>
          <cell r="V65">
            <v>4.2599702923124356E-3</v>
          </cell>
        </row>
        <row r="66">
          <cell r="C66" t="str">
            <v>Tioga County</v>
          </cell>
          <cell r="U66">
            <v>2250</v>
          </cell>
          <cell r="V66">
            <v>4.2039180516241139E-3</v>
          </cell>
        </row>
        <row r="67">
          <cell r="C67" t="str">
            <v>Union County</v>
          </cell>
          <cell r="U67">
            <v>1585</v>
          </cell>
          <cell r="V67">
            <v>2.9614267163663201E-3</v>
          </cell>
        </row>
        <row r="68">
          <cell r="C68" t="str">
            <v>Venango County</v>
          </cell>
          <cell r="U68">
            <v>2745</v>
          </cell>
          <cell r="V68">
            <v>5.1287800229814183E-3</v>
          </cell>
        </row>
        <row r="69">
          <cell r="C69" t="str">
            <v>Warren County</v>
          </cell>
          <cell r="U69">
            <v>2075</v>
          </cell>
          <cell r="V69">
            <v>3.8769466476089049E-3</v>
          </cell>
        </row>
        <row r="70">
          <cell r="C70" t="str">
            <v>Washington County</v>
          </cell>
          <cell r="U70">
            <v>8855</v>
          </cell>
          <cell r="V70">
            <v>1.6544753043169567E-2</v>
          </cell>
        </row>
        <row r="71">
          <cell r="C71" t="str">
            <v>Wayne County</v>
          </cell>
          <cell r="U71">
            <v>2560</v>
          </cell>
          <cell r="V71">
            <v>4.7831245387367693E-3</v>
          </cell>
        </row>
        <row r="72">
          <cell r="C72" t="str">
            <v>Westmoreland County</v>
          </cell>
          <cell r="U72">
            <v>17785</v>
          </cell>
          <cell r="V72">
            <v>3.3229636688059935E-2</v>
          </cell>
        </row>
        <row r="73">
          <cell r="C73" t="str">
            <v>Wyoming County</v>
          </cell>
          <cell r="U73">
            <v>1095</v>
          </cell>
          <cell r="V73">
            <v>2.0459067851237352E-3</v>
          </cell>
        </row>
        <row r="74">
          <cell r="C74" t="str">
            <v>York County</v>
          </cell>
          <cell r="U74">
            <v>15510</v>
          </cell>
          <cell r="V74">
            <v>2.8979008435862222E-2</v>
          </cell>
        </row>
        <row r="75">
          <cell r="U75">
            <v>535215</v>
          </cell>
        </row>
      </sheetData>
      <sheetData sheetId="19">
        <row r="3">
          <cell r="U3" t="str">
            <v>Adams County</v>
          </cell>
          <cell r="V3">
            <v>21618</v>
          </cell>
          <cell r="W3">
            <v>2.4766773250785062E-2</v>
          </cell>
        </row>
        <row r="4">
          <cell r="U4" t="str">
            <v>Allegheny County</v>
          </cell>
          <cell r="V4">
            <v>5000</v>
          </cell>
          <cell r="W4">
            <v>5.7282758004406189E-3</v>
          </cell>
        </row>
        <row r="5">
          <cell r="U5" t="str">
            <v>Armstrong County</v>
          </cell>
          <cell r="V5">
            <v>18790</v>
          </cell>
          <cell r="W5">
            <v>2.1526860458055845E-2</v>
          </cell>
        </row>
        <row r="6">
          <cell r="U6" t="str">
            <v>Beaver County</v>
          </cell>
          <cell r="V6">
            <v>13242</v>
          </cell>
          <cell r="W6">
            <v>1.5170765629886935E-2</v>
          </cell>
        </row>
        <row r="7">
          <cell r="U7" t="str">
            <v>Bedford County</v>
          </cell>
          <cell r="V7">
            <v>13933</v>
          </cell>
          <cell r="W7">
            <v>1.5962413345507829E-2</v>
          </cell>
        </row>
        <row r="8">
          <cell r="U8" t="str">
            <v>Berks County</v>
          </cell>
          <cell r="V8">
            <v>23810</v>
          </cell>
          <cell r="W8">
            <v>2.7278049361698229E-2</v>
          </cell>
        </row>
        <row r="9">
          <cell r="U9" t="str">
            <v>Blair County</v>
          </cell>
          <cell r="V9">
            <v>19513</v>
          </cell>
          <cell r="W9">
            <v>2.235516913879956E-2</v>
          </cell>
        </row>
        <row r="10">
          <cell r="U10" t="str">
            <v>Bradford County</v>
          </cell>
          <cell r="V10">
            <v>14513</v>
          </cell>
          <cell r="W10">
            <v>1.6626893338358942E-2</v>
          </cell>
        </row>
        <row r="11">
          <cell r="U11" t="str">
            <v>Bucks County</v>
          </cell>
          <cell r="V11">
            <v>8791</v>
          </cell>
          <cell r="W11">
            <v>1.0071454512334696E-2</v>
          </cell>
        </row>
        <row r="12">
          <cell r="U12" t="str">
            <v>Butler County</v>
          </cell>
          <cell r="V12">
            <v>24457</v>
          </cell>
          <cell r="W12">
            <v>2.8019288250275245E-2</v>
          </cell>
        </row>
        <row r="13">
          <cell r="U13" t="str">
            <v>Cambria County</v>
          </cell>
          <cell r="V13">
            <v>25407</v>
          </cell>
          <cell r="W13">
            <v>2.9107660652358962E-2</v>
          </cell>
        </row>
        <row r="14">
          <cell r="U14" t="str">
            <v>Cameron County</v>
          </cell>
          <cell r="V14">
            <v>1685</v>
          </cell>
          <cell r="W14">
            <v>1.9304289447484885E-3</v>
          </cell>
        </row>
        <row r="15">
          <cell r="U15" t="str">
            <v>Carbon County</v>
          </cell>
          <cell r="V15">
            <v>12584</v>
          </cell>
          <cell r="W15">
            <v>1.441692453454895E-2</v>
          </cell>
        </row>
        <row r="16">
          <cell r="U16" t="str">
            <v>Centre County</v>
          </cell>
          <cell r="V16">
            <v>13393</v>
          </cell>
          <cell r="W16">
            <v>1.5343759559060243E-2</v>
          </cell>
        </row>
        <row r="17">
          <cell r="U17" t="str">
            <v>Chester County</v>
          </cell>
          <cell r="V17">
            <v>6753</v>
          </cell>
          <cell r="W17">
            <v>7.7366092960751004E-3</v>
          </cell>
        </row>
        <row r="18">
          <cell r="U18" t="str">
            <v>Clarion County</v>
          </cell>
          <cell r="V18">
            <v>9650</v>
          </cell>
          <cell r="W18">
            <v>1.1055572294850395E-2</v>
          </cell>
        </row>
        <row r="19">
          <cell r="U19" t="str">
            <v>Clearfield County</v>
          </cell>
          <cell r="V19">
            <v>18499</v>
          </cell>
          <cell r="W19">
            <v>2.1193474806470203E-2</v>
          </cell>
        </row>
        <row r="20">
          <cell r="U20" t="str">
            <v>Clinton County</v>
          </cell>
          <cell r="V20">
            <v>8315</v>
          </cell>
          <cell r="W20">
            <v>9.5261226561327485E-3</v>
          </cell>
        </row>
        <row r="21">
          <cell r="U21" t="str">
            <v>Columbia County</v>
          </cell>
          <cell r="V21">
            <v>11170</v>
          </cell>
          <cell r="W21">
            <v>1.2796968138184343E-2</v>
          </cell>
        </row>
        <row r="22">
          <cell r="U22" t="str">
            <v>Crawford County</v>
          </cell>
          <cell r="V22">
            <v>19436</v>
          </cell>
          <cell r="W22">
            <v>2.2266953691472774E-2</v>
          </cell>
        </row>
        <row r="23">
          <cell r="U23" t="str">
            <v>Cumberland County</v>
          </cell>
          <cell r="V23">
            <v>12688</v>
          </cell>
          <cell r="W23">
            <v>1.4536072671198115E-2</v>
          </cell>
        </row>
        <row r="24">
          <cell r="U24" t="str">
            <v>Dauphin County</v>
          </cell>
          <cell r="V24">
            <v>11549</v>
          </cell>
          <cell r="W24">
            <v>1.3231171443857742E-2</v>
          </cell>
        </row>
        <row r="25">
          <cell r="U25" t="str">
            <v>Elk County</v>
          </cell>
          <cell r="V25">
            <v>8748</v>
          </cell>
          <cell r="W25">
            <v>1.0022191340450907E-2</v>
          </cell>
        </row>
        <row r="26">
          <cell r="U26" t="str">
            <v>Erie County</v>
          </cell>
          <cell r="V26">
            <v>14697</v>
          </cell>
          <cell r="W26">
            <v>1.6837693887815156E-2</v>
          </cell>
        </row>
        <row r="27">
          <cell r="U27" t="str">
            <v>Fayette County</v>
          </cell>
          <cell r="V27">
            <v>23434</v>
          </cell>
          <cell r="W27">
            <v>2.6847283021505092E-2</v>
          </cell>
        </row>
        <row r="28">
          <cell r="U28" t="str">
            <v>Forest County</v>
          </cell>
          <cell r="V28">
            <v>2227</v>
          </cell>
          <cell r="W28">
            <v>2.5513740415162517E-3</v>
          </cell>
        </row>
        <row r="29">
          <cell r="U29" t="str">
            <v>Franklin County</v>
          </cell>
          <cell r="V29">
            <v>20962</v>
          </cell>
          <cell r="W29">
            <v>2.401522346576725E-2</v>
          </cell>
        </row>
        <row r="30">
          <cell r="U30" t="str">
            <v>Fulton County</v>
          </cell>
          <cell r="V30">
            <v>4277</v>
          </cell>
          <cell r="W30">
            <v>4.8999671196969059E-3</v>
          </cell>
        </row>
        <row r="31">
          <cell r="U31" t="str">
            <v>Greene County</v>
          </cell>
          <cell r="V31">
            <v>8759</v>
          </cell>
          <cell r="W31">
            <v>1.0034793547211877E-2</v>
          </cell>
        </row>
        <row r="32">
          <cell r="U32" t="str">
            <v>Huntingdon County</v>
          </cell>
          <cell r="V32">
            <v>10003</v>
          </cell>
          <cell r="W32">
            <v>1.1459988566361502E-2</v>
          </cell>
        </row>
        <row r="33">
          <cell r="U33" t="str">
            <v>Indiana County</v>
          </cell>
          <cell r="V33">
            <v>14933</v>
          </cell>
          <cell r="W33">
            <v>1.7108068505595951E-2</v>
          </cell>
        </row>
        <row r="34">
          <cell r="U34" t="str">
            <v>Jefferson County</v>
          </cell>
          <cell r="V34">
            <v>9411</v>
          </cell>
          <cell r="W34">
            <v>1.0781760711589332E-2</v>
          </cell>
        </row>
        <row r="35">
          <cell r="U35" t="str">
            <v>Juniata County</v>
          </cell>
          <cell r="V35">
            <v>6592</v>
          </cell>
          <cell r="W35">
            <v>7.5521588153009116E-3</v>
          </cell>
        </row>
        <row r="36">
          <cell r="U36" t="str">
            <v>Lackawanna County</v>
          </cell>
          <cell r="V36">
            <v>10379</v>
          </cell>
          <cell r="W36">
            <v>1.1890754906554637E-2</v>
          </cell>
        </row>
        <row r="37">
          <cell r="U37" t="str">
            <v>Lancaster County</v>
          </cell>
          <cell r="V37">
            <v>22783</v>
          </cell>
          <cell r="W37">
            <v>2.6101461512287726E-2</v>
          </cell>
        </row>
        <row r="38">
          <cell r="U38" t="str">
            <v>Lawrence County</v>
          </cell>
          <cell r="V38">
            <v>10829</v>
          </cell>
          <cell r="W38">
            <v>1.2406299728594293E-2</v>
          </cell>
        </row>
        <row r="39">
          <cell r="U39" t="str">
            <v>Lebanon County</v>
          </cell>
          <cell r="V39">
            <v>7969</v>
          </cell>
          <cell r="W39">
            <v>9.1297259707422591E-3</v>
          </cell>
        </row>
        <row r="40">
          <cell r="U40" t="str">
            <v>Lehigh County</v>
          </cell>
          <cell r="V40">
            <v>7000</v>
          </cell>
          <cell r="W40">
            <v>8.0195861206168659E-3</v>
          </cell>
        </row>
        <row r="41">
          <cell r="U41" t="str">
            <v>Luzerne County</v>
          </cell>
          <cell r="V41">
            <v>23122</v>
          </cell>
          <cell r="W41">
            <v>2.6489838611557598E-2</v>
          </cell>
        </row>
        <row r="42">
          <cell r="U42" t="str">
            <v>Lycoming County</v>
          </cell>
          <cell r="V42">
            <v>15439</v>
          </cell>
          <cell r="W42">
            <v>1.7687770016600542E-2</v>
          </cell>
        </row>
        <row r="43">
          <cell r="U43" t="str">
            <v>McKean County</v>
          </cell>
          <cell r="V43">
            <v>8386</v>
          </cell>
          <cell r="W43">
            <v>9.607464172499006E-3</v>
          </cell>
        </row>
        <row r="44">
          <cell r="U44" t="str">
            <v>Mercer County</v>
          </cell>
          <cell r="V44">
            <v>19053</v>
          </cell>
          <cell r="W44">
            <v>2.1828167765159022E-2</v>
          </cell>
        </row>
        <row r="45">
          <cell r="U45" t="str">
            <v>Mifflin County</v>
          </cell>
          <cell r="V45">
            <v>11507</v>
          </cell>
          <cell r="W45">
            <v>1.318305392713404E-2</v>
          </cell>
        </row>
        <row r="46">
          <cell r="U46" t="str">
            <v>Monroe County</v>
          </cell>
          <cell r="V46">
            <v>21006</v>
          </cell>
          <cell r="W46">
            <v>2.406563229281113E-2</v>
          </cell>
        </row>
        <row r="47">
          <cell r="U47" t="str">
            <v>Montgomery County</v>
          </cell>
          <cell r="V47">
            <v>802</v>
          </cell>
          <cell r="W47">
            <v>9.1881543839067523E-4</v>
          </cell>
        </row>
        <row r="48">
          <cell r="U48" t="str">
            <v>Montour County</v>
          </cell>
          <cell r="V48">
            <v>2501</v>
          </cell>
          <cell r="W48">
            <v>2.8652835553803976E-3</v>
          </cell>
        </row>
        <row r="49">
          <cell r="U49" t="str">
            <v>Northampton County</v>
          </cell>
          <cell r="V49">
            <v>9852</v>
          </cell>
          <cell r="W49">
            <v>1.1286994637188196E-2</v>
          </cell>
        </row>
        <row r="50">
          <cell r="U50" t="str">
            <v>Northumberland County</v>
          </cell>
          <cell r="V50">
            <v>14585</v>
          </cell>
          <cell r="W50">
            <v>1.6709380509885286E-2</v>
          </cell>
        </row>
        <row r="51">
          <cell r="U51" t="str">
            <v>Perry County</v>
          </cell>
          <cell r="V51">
            <v>11753</v>
          </cell>
          <cell r="W51">
            <v>1.3464885096515718E-2</v>
          </cell>
        </row>
        <row r="52">
          <cell r="U52" t="str">
            <v>Pike County</v>
          </cell>
          <cell r="V52">
            <v>18213</v>
          </cell>
          <cell r="W52">
            <v>2.0865817430685E-2</v>
          </cell>
        </row>
        <row r="53">
          <cell r="U53" t="str">
            <v>Potter County</v>
          </cell>
          <cell r="V53">
            <v>5535</v>
          </cell>
          <cell r="W53">
            <v>6.3412013110877652E-3</v>
          </cell>
        </row>
        <row r="54">
          <cell r="U54" t="str">
            <v>Schuylkill County</v>
          </cell>
          <cell r="V54">
            <v>28354</v>
          </cell>
          <cell r="W54">
            <v>3.248390640913866E-2</v>
          </cell>
        </row>
        <row r="55">
          <cell r="U55" t="str">
            <v>Snyder County</v>
          </cell>
          <cell r="V55">
            <v>9282</v>
          </cell>
          <cell r="W55">
            <v>1.0633971195937965E-2</v>
          </cell>
        </row>
        <row r="56">
          <cell r="U56" t="str">
            <v>Somerset County</v>
          </cell>
          <cell r="V56">
            <v>20459</v>
          </cell>
          <cell r="W56">
            <v>2.3438958920242926E-2</v>
          </cell>
        </row>
        <row r="57">
          <cell r="U57" t="str">
            <v>Sullivan County</v>
          </cell>
          <cell r="V57">
            <v>2437</v>
          </cell>
          <cell r="W57">
            <v>2.7919616251347577E-3</v>
          </cell>
        </row>
        <row r="58">
          <cell r="U58" t="str">
            <v>Susquehanna County</v>
          </cell>
          <cell r="V58">
            <v>12848</v>
          </cell>
          <cell r="W58">
            <v>1.4719377496812215E-2</v>
          </cell>
        </row>
        <row r="59">
          <cell r="U59" t="str">
            <v>Tioga County</v>
          </cell>
          <cell r="V59">
            <v>10783</v>
          </cell>
          <cell r="W59">
            <v>1.2353599591230238E-2</v>
          </cell>
        </row>
        <row r="60">
          <cell r="U60" t="str">
            <v>Union County</v>
          </cell>
          <cell r="V60">
            <v>7096</v>
          </cell>
          <cell r="W60">
            <v>8.1295690159853256E-3</v>
          </cell>
        </row>
        <row r="61">
          <cell r="U61" t="str">
            <v>Venango County</v>
          </cell>
          <cell r="V61">
            <v>12168</v>
          </cell>
          <cell r="W61">
            <v>1.394033198795229E-2</v>
          </cell>
        </row>
        <row r="62">
          <cell r="U62" t="str">
            <v>Warren County</v>
          </cell>
          <cell r="V62">
            <v>9931</v>
          </cell>
          <cell r="W62">
            <v>1.1377501394835158E-2</v>
          </cell>
        </row>
        <row r="63">
          <cell r="U63" t="str">
            <v>Washington County</v>
          </cell>
          <cell r="V63">
            <v>23476</v>
          </cell>
          <cell r="W63">
            <v>2.6895400538228795E-2</v>
          </cell>
        </row>
        <row r="64">
          <cell r="U64" t="str">
            <v>Wayne County</v>
          </cell>
          <cell r="V64">
            <v>15602</v>
          </cell>
          <cell r="W64">
            <v>1.7874511807694907E-2</v>
          </cell>
        </row>
        <row r="65">
          <cell r="U65" t="str">
            <v>Westmoreland County</v>
          </cell>
          <cell r="V65">
            <v>27648</v>
          </cell>
          <cell r="W65">
            <v>3.1675073866116447E-2</v>
          </cell>
        </row>
        <row r="66">
          <cell r="U66" t="str">
            <v>Wyoming County</v>
          </cell>
          <cell r="V66">
            <v>7863</v>
          </cell>
          <cell r="W66">
            <v>9.0082865237729182E-3</v>
          </cell>
        </row>
        <row r="67">
          <cell r="U67" t="str">
            <v>York County</v>
          </cell>
          <cell r="V67">
            <v>25363</v>
          </cell>
          <cell r="W67">
            <v>2.9057251825315083E-2</v>
          </cell>
        </row>
        <row r="68">
          <cell r="V68">
            <v>872863</v>
          </cell>
        </row>
      </sheetData>
      <sheetData sheetId="20">
        <row r="10">
          <cell r="C10" t="str">
            <v>Adams County</v>
          </cell>
          <cell r="EA10">
            <v>7965</v>
          </cell>
          <cell r="EB10">
            <v>8.6724555625119094E-3</v>
          </cell>
        </row>
        <row r="11">
          <cell r="C11" t="str">
            <v>Allegheny County</v>
          </cell>
          <cell r="EA11">
            <v>89825</v>
          </cell>
          <cell r="EB11">
            <v>9.7803304570324198E-2</v>
          </cell>
        </row>
        <row r="12">
          <cell r="C12" t="str">
            <v>Armstrong County</v>
          </cell>
          <cell r="EA12">
            <v>6480</v>
          </cell>
          <cell r="EB12">
            <v>7.0555570678062984E-3</v>
          </cell>
        </row>
        <row r="13">
          <cell r="C13" t="str">
            <v>Beaver County</v>
          </cell>
          <cell r="EA13">
            <v>14560</v>
          </cell>
          <cell r="EB13">
            <v>1.5853226991861067E-2</v>
          </cell>
        </row>
        <row r="14">
          <cell r="C14" t="str">
            <v>Bedford County</v>
          </cell>
          <cell r="EA14">
            <v>4785</v>
          </cell>
          <cell r="EB14">
            <v>5.210006260718077E-3</v>
          </cell>
        </row>
        <row r="15">
          <cell r="C15" t="str">
            <v>Berks County</v>
          </cell>
          <cell r="EA15">
            <v>29115</v>
          </cell>
          <cell r="EB15">
            <v>3.1701009881046356E-2</v>
          </cell>
        </row>
        <row r="16">
          <cell r="C16" t="str">
            <v>Blair County</v>
          </cell>
          <cell r="EA16">
            <v>9700</v>
          </cell>
          <cell r="EB16">
            <v>1.0561559191006343E-2</v>
          </cell>
        </row>
        <row r="17">
          <cell r="C17" t="str">
            <v>Bradford County</v>
          </cell>
          <cell r="EA17">
            <v>4735</v>
          </cell>
          <cell r="EB17">
            <v>5.1555652339603129E-3</v>
          </cell>
        </row>
        <row r="18">
          <cell r="C18" t="str">
            <v>Bucks County</v>
          </cell>
          <cell r="EA18">
            <v>37680</v>
          </cell>
          <cell r="EB18">
            <v>4.1026757764651443E-2</v>
          </cell>
        </row>
        <row r="19">
          <cell r="C19" t="str">
            <v>Butler County</v>
          </cell>
          <cell r="EA19">
            <v>13365</v>
          </cell>
          <cell r="EB19">
            <v>1.4552086452350491E-2</v>
          </cell>
        </row>
        <row r="20">
          <cell r="C20" t="str">
            <v>Cambria County</v>
          </cell>
          <cell r="EA20">
            <v>12775</v>
          </cell>
          <cell r="EB20">
            <v>1.3909682336608869E-2</v>
          </cell>
        </row>
        <row r="21">
          <cell r="C21" t="str">
            <v>Cameron County</v>
          </cell>
          <cell r="EA21">
            <v>625</v>
          </cell>
          <cell r="EB21">
            <v>6.8051283447205816E-4</v>
          </cell>
        </row>
        <row r="22">
          <cell r="C22" t="str">
            <v>Carbon County</v>
          </cell>
          <cell r="EA22">
            <v>5695</v>
          </cell>
          <cell r="EB22">
            <v>6.2008329477093935E-3</v>
          </cell>
        </row>
        <row r="23">
          <cell r="C23" t="str">
            <v>Centre County</v>
          </cell>
          <cell r="EA23">
            <v>7455</v>
          </cell>
          <cell r="EB23">
            <v>8.1171570895827092E-3</v>
          </cell>
        </row>
        <row r="24">
          <cell r="C24" t="str">
            <v>Chester County</v>
          </cell>
          <cell r="EA24">
            <v>24810</v>
          </cell>
          <cell r="EB24">
            <v>2.7013637477202819E-2</v>
          </cell>
        </row>
        <row r="25">
          <cell r="C25" t="str">
            <v>Clarion County</v>
          </cell>
          <cell r="EA25">
            <v>3100</v>
          </cell>
          <cell r="EB25">
            <v>3.3753436589814083E-3</v>
          </cell>
        </row>
        <row r="26">
          <cell r="C26" t="str">
            <v>Clearfield County</v>
          </cell>
          <cell r="EA26">
            <v>7485</v>
          </cell>
          <cell r="EB26">
            <v>8.1498217056373678E-3</v>
          </cell>
        </row>
        <row r="27">
          <cell r="C27" t="str">
            <v>Clinton County</v>
          </cell>
          <cell r="EA27">
            <v>3155</v>
          </cell>
          <cell r="EB27">
            <v>3.4352287884149495E-3</v>
          </cell>
        </row>
        <row r="28">
          <cell r="C28" t="str">
            <v>Columbia County</v>
          </cell>
          <cell r="EA28">
            <v>5125</v>
          </cell>
          <cell r="EB28">
            <v>5.5802052426708769E-3</v>
          </cell>
        </row>
        <row r="29">
          <cell r="C29" t="str">
            <v>Crawford County</v>
          </cell>
          <cell r="EA29">
            <v>7685</v>
          </cell>
          <cell r="EB29">
            <v>8.3675858126684276E-3</v>
          </cell>
        </row>
        <row r="30">
          <cell r="C30" t="str">
            <v>Cumberland County</v>
          </cell>
          <cell r="EA30">
            <v>16565</v>
          </cell>
          <cell r="EB30">
            <v>1.803631216484743E-2</v>
          </cell>
        </row>
        <row r="31">
          <cell r="C31" t="str">
            <v>Dauphin County</v>
          </cell>
          <cell r="EA31">
            <v>17620</v>
          </cell>
          <cell r="EB31">
            <v>1.9185017829436265E-2</v>
          </cell>
        </row>
        <row r="32">
          <cell r="C32" t="str">
            <v>Delaware County</v>
          </cell>
          <cell r="EA32">
            <v>32905</v>
          </cell>
          <cell r="EB32">
            <v>3.5827639709284917E-2</v>
          </cell>
        </row>
        <row r="33">
          <cell r="C33" t="str">
            <v>Elk County</v>
          </cell>
          <cell r="EA33">
            <v>2530</v>
          </cell>
          <cell r="EB33">
            <v>2.7547159539428913E-3</v>
          </cell>
        </row>
        <row r="34">
          <cell r="C34" t="str">
            <v>Erie County</v>
          </cell>
          <cell r="EA34">
            <v>19990</v>
          </cell>
          <cell r="EB34">
            <v>2.1765522497754309E-2</v>
          </cell>
        </row>
        <row r="35">
          <cell r="C35" t="str">
            <v>Fayette County</v>
          </cell>
          <cell r="EA35">
            <v>12995</v>
          </cell>
          <cell r="EB35">
            <v>1.4149222854343033E-2</v>
          </cell>
        </row>
        <row r="36">
          <cell r="C36" t="str">
            <v>Forest County</v>
          </cell>
          <cell r="EA36">
            <v>785</v>
          </cell>
          <cell r="EB36">
            <v>8.5472412009690503E-4</v>
          </cell>
        </row>
        <row r="37">
          <cell r="C37" t="str">
            <v>Franklin County</v>
          </cell>
          <cell r="EA37">
            <v>11900</v>
          </cell>
          <cell r="EB37">
            <v>1.2956964368347987E-2</v>
          </cell>
        </row>
        <row r="38">
          <cell r="C38" t="str">
            <v>Fulton County</v>
          </cell>
          <cell r="EA38">
            <v>1350</v>
          </cell>
          <cell r="EB38">
            <v>1.4699077224596456E-3</v>
          </cell>
        </row>
        <row r="39">
          <cell r="C39" t="str">
            <v>Greene County</v>
          </cell>
          <cell r="EA39">
            <v>2915</v>
          </cell>
          <cell r="EB39">
            <v>3.1739118599776791E-3</v>
          </cell>
        </row>
        <row r="40">
          <cell r="C40" t="str">
            <v>Huntingdon County</v>
          </cell>
          <cell r="EA40">
            <v>3565</v>
          </cell>
          <cell r="EB40">
            <v>3.8816452078286197E-3</v>
          </cell>
        </row>
        <row r="41">
          <cell r="C41" t="str">
            <v>Indiana County</v>
          </cell>
          <cell r="EA41">
            <v>7275</v>
          </cell>
          <cell r="EB41">
            <v>7.9211693932547574E-3</v>
          </cell>
        </row>
        <row r="42">
          <cell r="C42" t="str">
            <v>Jefferson County</v>
          </cell>
          <cell r="EA42">
            <v>3775</v>
          </cell>
          <cell r="EB42">
            <v>4.1102975202112315E-3</v>
          </cell>
        </row>
        <row r="43">
          <cell r="C43" t="str">
            <v>Juniata County</v>
          </cell>
          <cell r="EA43">
            <v>1905</v>
          </cell>
          <cell r="EB43">
            <v>2.0742031194708331E-3</v>
          </cell>
        </row>
        <row r="44">
          <cell r="C44" t="str">
            <v>Lackawanna County</v>
          </cell>
          <cell r="EA44">
            <v>16840</v>
          </cell>
          <cell r="EB44">
            <v>1.8335737812015133E-2</v>
          </cell>
        </row>
        <row r="45">
          <cell r="C45" t="str">
            <v>Lancaster County</v>
          </cell>
          <cell r="EA45">
            <v>32545</v>
          </cell>
          <cell r="EB45">
            <v>3.5435664316629013E-2</v>
          </cell>
        </row>
        <row r="46">
          <cell r="C46" t="str">
            <v>Lawrence County</v>
          </cell>
          <cell r="EA46">
            <v>8320</v>
          </cell>
          <cell r="EB46">
            <v>9.0589868524920385E-3</v>
          </cell>
        </row>
        <row r="47">
          <cell r="C47" t="str">
            <v>Lebanon County</v>
          </cell>
          <cell r="EA47">
            <v>10155</v>
          </cell>
          <cell r="EB47">
            <v>1.1056972534502E-2</v>
          </cell>
        </row>
        <row r="48">
          <cell r="C48" t="str">
            <v>Lehigh County</v>
          </cell>
          <cell r="EA48">
            <v>21720</v>
          </cell>
          <cell r="EB48">
            <v>2.3649182023572964E-2</v>
          </cell>
        </row>
        <row r="49">
          <cell r="C49" t="str">
            <v>Luzerne County</v>
          </cell>
          <cell r="EA49">
            <v>25600</v>
          </cell>
          <cell r="EB49">
            <v>2.7873805699975503E-2</v>
          </cell>
        </row>
        <row r="50">
          <cell r="C50" t="str">
            <v>Lycoming County</v>
          </cell>
          <cell r="EA50">
            <v>8830</v>
          </cell>
          <cell r="EB50">
            <v>9.614285325421237E-3</v>
          </cell>
        </row>
        <row r="51">
          <cell r="C51" t="str">
            <v>Mckean County</v>
          </cell>
          <cell r="EA51">
            <v>3550</v>
          </cell>
          <cell r="EB51">
            <v>3.8653128998012904E-3</v>
          </cell>
        </row>
        <row r="52">
          <cell r="C52" t="str">
            <v>Mercer County</v>
          </cell>
          <cell r="EA52">
            <v>10090</v>
          </cell>
          <cell r="EB52">
            <v>1.0986199199716907E-2</v>
          </cell>
        </row>
        <row r="53">
          <cell r="C53" t="str">
            <v>Mifflin County</v>
          </cell>
          <cell r="EA53">
            <v>3875</v>
          </cell>
          <cell r="EB53">
            <v>4.2191795737267605E-3</v>
          </cell>
        </row>
        <row r="54">
          <cell r="C54" t="str">
            <v>Monroe County</v>
          </cell>
          <cell r="EA54">
            <v>11945</v>
          </cell>
          <cell r="EB54">
            <v>1.3005961292429976E-2</v>
          </cell>
        </row>
        <row r="55">
          <cell r="C55" t="str">
            <v>Montgomery County</v>
          </cell>
          <cell r="EA55">
            <v>46415</v>
          </cell>
          <cell r="EB55">
            <v>5.0537605139232923E-2</v>
          </cell>
        </row>
        <row r="56">
          <cell r="C56" t="str">
            <v>Montour County</v>
          </cell>
          <cell r="EA56">
            <v>1380</v>
          </cell>
          <cell r="EB56">
            <v>1.5025723385143045E-3</v>
          </cell>
        </row>
        <row r="57">
          <cell r="C57" t="str">
            <v>Northampton County</v>
          </cell>
          <cell r="EA57">
            <v>20375</v>
          </cell>
          <cell r="EB57">
            <v>2.2184718403789095E-2</v>
          </cell>
        </row>
        <row r="58">
          <cell r="C58" t="str">
            <v>Northumberland County</v>
          </cell>
          <cell r="EA58">
            <v>8025</v>
          </cell>
          <cell r="EB58">
            <v>8.7377847946212266E-3</v>
          </cell>
        </row>
        <row r="59">
          <cell r="C59" t="str">
            <v>Perry County</v>
          </cell>
          <cell r="EA59">
            <v>3320</v>
          </cell>
          <cell r="EB59">
            <v>3.6148841767155728E-3</v>
          </cell>
        </row>
        <row r="60">
          <cell r="C60" t="str">
            <v>Philadelphia County</v>
          </cell>
          <cell r="EA60">
            <v>119335</v>
          </cell>
          <cell r="EB60">
            <v>0.1299343985627569</v>
          </cell>
        </row>
        <row r="61">
          <cell r="C61" t="str">
            <v>Pike County</v>
          </cell>
          <cell r="EA61">
            <v>4665</v>
          </cell>
          <cell r="EB61">
            <v>5.0793477964994416E-3</v>
          </cell>
        </row>
        <row r="62">
          <cell r="C62" t="str">
            <v>Potter County</v>
          </cell>
          <cell r="EA62">
            <v>1735</v>
          </cell>
          <cell r="EB62">
            <v>1.8891036284944334E-3</v>
          </cell>
        </row>
        <row r="63">
          <cell r="C63" t="str">
            <v>Schuylkill County</v>
          </cell>
          <cell r="EA63">
            <v>12320</v>
          </cell>
          <cell r="EB63">
            <v>1.341426899311321E-2</v>
          </cell>
        </row>
        <row r="64">
          <cell r="C64" t="str">
            <v>Snyder County</v>
          </cell>
          <cell r="EA64">
            <v>3005</v>
          </cell>
          <cell r="EB64">
            <v>3.2719057081416554E-3</v>
          </cell>
        </row>
        <row r="65">
          <cell r="C65" t="str">
            <v>Somerset County</v>
          </cell>
          <cell r="EA65">
            <v>7050</v>
          </cell>
          <cell r="EB65">
            <v>7.6761847728448159E-3</v>
          </cell>
        </row>
        <row r="66">
          <cell r="C66" t="str">
            <v>Sullivan County</v>
          </cell>
          <cell r="EA66">
            <v>635</v>
          </cell>
          <cell r="EB66">
            <v>6.9140103982361111E-4</v>
          </cell>
        </row>
        <row r="67">
          <cell r="C67" t="str">
            <v>Susquehanna County</v>
          </cell>
          <cell r="EA67">
            <v>3695</v>
          </cell>
          <cell r="EB67">
            <v>4.0231918773988079E-3</v>
          </cell>
        </row>
        <row r="68">
          <cell r="C68" t="str">
            <v>Tioga County</v>
          </cell>
          <cell r="EA68">
            <v>3850</v>
          </cell>
          <cell r="EB68">
            <v>4.191959060347878E-3</v>
          </cell>
        </row>
        <row r="69">
          <cell r="C69" t="str">
            <v>Union County</v>
          </cell>
          <cell r="EA69">
            <v>2955</v>
          </cell>
          <cell r="EB69">
            <v>3.2174646813838909E-3</v>
          </cell>
        </row>
        <row r="70">
          <cell r="C70" t="str">
            <v>Venango County</v>
          </cell>
          <cell r="EA70">
            <v>5320</v>
          </cell>
          <cell r="EB70">
            <v>5.7925252470261588E-3</v>
          </cell>
        </row>
        <row r="71">
          <cell r="C71" t="str">
            <v>Warren County</v>
          </cell>
          <cell r="EA71">
            <v>3535</v>
          </cell>
          <cell r="EB71">
            <v>3.8489805917739607E-3</v>
          </cell>
        </row>
        <row r="72">
          <cell r="C72" t="str">
            <v>Washington County</v>
          </cell>
          <cell r="EA72">
            <v>17205</v>
          </cell>
          <cell r="EB72">
            <v>1.8733157307346815E-2</v>
          </cell>
        </row>
        <row r="73">
          <cell r="C73" t="str">
            <v>Wayne County</v>
          </cell>
          <cell r="EA73">
            <v>4930</v>
          </cell>
          <cell r="EB73">
            <v>5.3678852383155949E-3</v>
          </cell>
        </row>
        <row r="74">
          <cell r="C74" t="str">
            <v>Westmoreland County</v>
          </cell>
          <cell r="EA74">
            <v>30675</v>
          </cell>
          <cell r="EB74">
            <v>3.3399569915888612E-2</v>
          </cell>
        </row>
        <row r="75">
          <cell r="C75" t="str">
            <v>Wyoming County</v>
          </cell>
          <cell r="EA75">
            <v>1830</v>
          </cell>
          <cell r="EB75">
            <v>1.9925415793341861E-3</v>
          </cell>
        </row>
        <row r="76">
          <cell r="C76" t="str">
            <v>York County</v>
          </cell>
          <cell r="EA76">
            <v>30505</v>
          </cell>
          <cell r="EB76">
            <v>3.3214470424912212E-2</v>
          </cell>
        </row>
        <row r="77">
          <cell r="EA77">
            <v>918425</v>
          </cell>
        </row>
      </sheetData>
      <sheetData sheetId="21">
        <row r="10">
          <cell r="C10" t="str">
            <v>Adams County</v>
          </cell>
          <cell r="EC10">
            <v>6235</v>
          </cell>
          <cell r="ED10">
            <v>7.3880622659015151E-3</v>
          </cell>
        </row>
        <row r="11">
          <cell r="C11" t="str">
            <v>Allegheny County</v>
          </cell>
          <cell r="EC11">
            <v>102530</v>
          </cell>
          <cell r="ED11">
            <v>0.12149126289059861</v>
          </cell>
        </row>
        <row r="12">
          <cell r="C12" t="str">
            <v>Armstrong County</v>
          </cell>
          <cell r="EC12">
            <v>4855</v>
          </cell>
          <cell r="ED12">
            <v>5.7528536168326956E-3</v>
          </cell>
        </row>
        <row r="13">
          <cell r="C13" t="str">
            <v>Beaver County</v>
          </cell>
          <cell r="EC13">
            <v>13285</v>
          </cell>
          <cell r="ED13">
            <v>1.5741845581796574E-2</v>
          </cell>
        </row>
        <row r="14">
          <cell r="C14" t="str">
            <v>Bedford County</v>
          </cell>
          <cell r="EC14">
            <v>3785</v>
          </cell>
          <cell r="ED14">
            <v>4.4849744469025237E-3</v>
          </cell>
        </row>
        <row r="15">
          <cell r="C15" t="str">
            <v>Berks County</v>
          </cell>
          <cell r="EC15">
            <v>24390</v>
          </cell>
          <cell r="ED15">
            <v>2.8900535471585879E-2</v>
          </cell>
        </row>
        <row r="16">
          <cell r="C16" t="str">
            <v>Blair County</v>
          </cell>
          <cell r="EC16">
            <v>9565</v>
          </cell>
          <cell r="ED16">
            <v>1.1333891832132797E-2</v>
          </cell>
        </row>
        <row r="17">
          <cell r="C17" t="str">
            <v>Bradford County</v>
          </cell>
          <cell r="EC17">
            <v>4115</v>
          </cell>
          <cell r="ED17">
            <v>4.8760026021146333E-3</v>
          </cell>
        </row>
        <row r="18">
          <cell r="C18" t="str">
            <v>Bucks County</v>
          </cell>
          <cell r="EC18">
            <v>34415</v>
          </cell>
          <cell r="ED18">
            <v>4.0779496853408287E-2</v>
          </cell>
        </row>
        <row r="19">
          <cell r="C19" t="str">
            <v>Butler County</v>
          </cell>
          <cell r="EC19">
            <v>12925</v>
          </cell>
          <cell r="ED19">
            <v>1.5315269412474273E-2</v>
          </cell>
        </row>
        <row r="20">
          <cell r="C20" t="str">
            <v>Cambria County</v>
          </cell>
          <cell r="EC20">
            <v>11680</v>
          </cell>
          <cell r="ED20">
            <v>1.3840026826901315E-2</v>
          </cell>
        </row>
        <row r="21">
          <cell r="C21" t="str">
            <v>Cameron County</v>
          </cell>
          <cell r="EC21">
            <v>444</v>
          </cell>
          <cell r="ED21">
            <v>5.2611060883083762E-4</v>
          </cell>
        </row>
        <row r="22">
          <cell r="C22" t="str">
            <v>Carbon County</v>
          </cell>
          <cell r="EC22">
            <v>4905</v>
          </cell>
          <cell r="ED22">
            <v>5.8121003070163487E-3</v>
          </cell>
        </row>
        <row r="23">
          <cell r="C23" t="str">
            <v>Centre County</v>
          </cell>
          <cell r="EC23">
            <v>7960</v>
          </cell>
          <cell r="ED23">
            <v>9.4320730772375402E-3</v>
          </cell>
        </row>
        <row r="24">
          <cell r="C24" t="str">
            <v>Chester County</v>
          </cell>
          <cell r="EC24">
            <v>25490</v>
          </cell>
          <cell r="ED24">
            <v>3.0203962655626245E-2</v>
          </cell>
        </row>
        <row r="25">
          <cell r="C25" t="str">
            <v>Clarion County</v>
          </cell>
          <cell r="EC25">
            <v>2490</v>
          </cell>
          <cell r="ED25">
            <v>2.9504851711459139E-3</v>
          </cell>
        </row>
        <row r="26">
          <cell r="C26" t="str">
            <v>Clearfield County</v>
          </cell>
          <cell r="EC26">
            <v>5620</v>
          </cell>
          <cell r="ED26">
            <v>6.659327976642585E-3</v>
          </cell>
        </row>
        <row r="27">
          <cell r="C27" t="str">
            <v>Clinton County</v>
          </cell>
          <cell r="EC27">
            <v>2435</v>
          </cell>
          <cell r="ED27">
            <v>2.8853138119438958E-3</v>
          </cell>
        </row>
        <row r="28">
          <cell r="C28" t="str">
            <v>Columbia County</v>
          </cell>
          <cell r="EC28">
            <v>4395</v>
          </cell>
          <cell r="ED28">
            <v>5.2077840671430889E-3</v>
          </cell>
        </row>
        <row r="29">
          <cell r="C29" t="str">
            <v>Crawford County</v>
          </cell>
          <cell r="EC29">
            <v>5710</v>
          </cell>
          <cell r="ED29">
            <v>6.7659720189731602E-3</v>
          </cell>
        </row>
        <row r="30">
          <cell r="C30" t="str">
            <v>Cumberland County</v>
          </cell>
          <cell r="EC30">
            <v>15490</v>
          </cell>
          <cell r="ED30">
            <v>1.8354624618895664E-2</v>
          </cell>
        </row>
        <row r="31">
          <cell r="C31" t="str">
            <v>Dauphin County</v>
          </cell>
          <cell r="EC31">
            <v>17655</v>
          </cell>
          <cell r="ED31">
            <v>2.0920006303847837E-2</v>
          </cell>
        </row>
        <row r="32">
          <cell r="C32" t="str">
            <v>Delaware County</v>
          </cell>
          <cell r="EC32">
            <v>34005</v>
          </cell>
          <cell r="ED32">
            <v>4.0293673993902331E-2</v>
          </cell>
        </row>
        <row r="33">
          <cell r="C33" t="str">
            <v>Elk County</v>
          </cell>
          <cell r="EC33">
            <v>2650</v>
          </cell>
          <cell r="ED33">
            <v>3.1400745797336032E-3</v>
          </cell>
        </row>
        <row r="34">
          <cell r="C34" t="str">
            <v>Erie County</v>
          </cell>
          <cell r="EC34">
            <v>19700</v>
          </cell>
          <cell r="ED34">
            <v>2.3343195932359239E-2</v>
          </cell>
        </row>
        <row r="35">
          <cell r="C35" t="str">
            <v>Fayette County</v>
          </cell>
          <cell r="EC35">
            <v>10325</v>
          </cell>
          <cell r="ED35">
            <v>1.2234441522924322E-2</v>
          </cell>
        </row>
        <row r="36">
          <cell r="C36" t="str">
            <v>Forest County</v>
          </cell>
          <cell r="EC36">
            <v>495</v>
          </cell>
          <cell r="ED36">
            <v>5.8654223281816363E-4</v>
          </cell>
        </row>
        <row r="37">
          <cell r="C37" t="str">
            <v>Franklin County</v>
          </cell>
          <cell r="EC37">
            <v>9545</v>
          </cell>
          <cell r="ED37">
            <v>1.1310193156059337E-2</v>
          </cell>
        </row>
        <row r="38">
          <cell r="C38" t="str">
            <v>Fulton County</v>
          </cell>
          <cell r="EC38">
            <v>1095</v>
          </cell>
          <cell r="ED38">
            <v>1.2975025150219982E-3</v>
          </cell>
        </row>
        <row r="39">
          <cell r="C39" t="str">
            <v>Greene County</v>
          </cell>
          <cell r="EC39">
            <v>2455</v>
          </cell>
          <cell r="ED39">
            <v>2.9090124880173569E-3</v>
          </cell>
        </row>
        <row r="40">
          <cell r="C40" t="str">
            <v>Huntingdon County</v>
          </cell>
          <cell r="EC40">
            <v>2725</v>
          </cell>
          <cell r="ED40">
            <v>3.2289446150090824E-3</v>
          </cell>
        </row>
        <row r="41">
          <cell r="C41" t="str">
            <v>Indiana County</v>
          </cell>
          <cell r="EC41">
            <v>5860</v>
          </cell>
          <cell r="ED41">
            <v>6.9437120895241185E-3</v>
          </cell>
        </row>
        <row r="42">
          <cell r="C42" t="str">
            <v>Jefferson County</v>
          </cell>
          <cell r="EC42">
            <v>3635</v>
          </cell>
          <cell r="ED42">
            <v>4.3072343763515654E-3</v>
          </cell>
        </row>
        <row r="43">
          <cell r="C43" t="str">
            <v>Juniata County</v>
          </cell>
          <cell r="EC43">
            <v>1585</v>
          </cell>
          <cell r="ED43">
            <v>1.8781200788217966E-3</v>
          </cell>
        </row>
        <row r="44">
          <cell r="C44" t="str">
            <v>Lackawanna County</v>
          </cell>
          <cell r="EC44">
            <v>16835</v>
          </cell>
          <cell r="ED44">
            <v>1.9948360584835928E-2</v>
          </cell>
        </row>
        <row r="45">
          <cell r="C45" t="str">
            <v>Lancaster County</v>
          </cell>
          <cell r="EC45">
            <v>28610</v>
          </cell>
          <cell r="ED45">
            <v>3.3900956123086183E-2</v>
          </cell>
        </row>
        <row r="46">
          <cell r="C46" t="str">
            <v>Lawrence County</v>
          </cell>
          <cell r="EC46">
            <v>6990</v>
          </cell>
          <cell r="ED46">
            <v>8.2826872876746744E-3</v>
          </cell>
        </row>
        <row r="47">
          <cell r="C47" t="str">
            <v>Lebanon County</v>
          </cell>
          <cell r="EC47">
            <v>8640</v>
          </cell>
          <cell r="ED47">
            <v>1.0237828063735219E-2</v>
          </cell>
        </row>
        <row r="48">
          <cell r="C48" t="str">
            <v>Lehigh County</v>
          </cell>
          <cell r="EC48">
            <v>19675</v>
          </cell>
          <cell r="ED48">
            <v>2.3313572587267413E-2</v>
          </cell>
        </row>
        <row r="49">
          <cell r="C49" t="str">
            <v>Luzerne County</v>
          </cell>
          <cell r="EC49">
            <v>24630</v>
          </cell>
          <cell r="ED49">
            <v>2.9184919584467412E-2</v>
          </cell>
        </row>
        <row r="50">
          <cell r="C50" t="str">
            <v>Lycoming County</v>
          </cell>
          <cell r="EC50">
            <v>7360</v>
          </cell>
          <cell r="ED50">
            <v>8.7211127950337052E-3</v>
          </cell>
        </row>
        <row r="51">
          <cell r="C51" t="str">
            <v>Mckean County</v>
          </cell>
          <cell r="EC51">
            <v>2775</v>
          </cell>
          <cell r="ED51">
            <v>3.2881913051927354E-3</v>
          </cell>
        </row>
        <row r="52">
          <cell r="C52" t="str">
            <v>Mercer County</v>
          </cell>
          <cell r="EC52">
            <v>9185</v>
          </cell>
          <cell r="ED52">
            <v>1.0883616986737036E-2</v>
          </cell>
        </row>
        <row r="53">
          <cell r="C53" t="str">
            <v>Mifflin County</v>
          </cell>
          <cell r="EC53">
            <v>2650</v>
          </cell>
          <cell r="ED53">
            <v>3.1400745797336032E-3</v>
          </cell>
        </row>
        <row r="54">
          <cell r="C54" t="str">
            <v>Monroe County</v>
          </cell>
          <cell r="EC54">
            <v>7970</v>
          </cell>
          <cell r="ED54">
            <v>9.4439224152742703E-3</v>
          </cell>
        </row>
        <row r="55">
          <cell r="C55" t="str">
            <v>Montgomery County</v>
          </cell>
          <cell r="EC55">
            <v>49280</v>
          </cell>
          <cell r="ED55">
            <v>5.8393537845008288E-2</v>
          </cell>
        </row>
        <row r="56">
          <cell r="C56" t="str">
            <v>Montour County</v>
          </cell>
          <cell r="EC56">
            <v>1405</v>
          </cell>
          <cell r="ED56">
            <v>1.6648319941606462E-3</v>
          </cell>
        </row>
        <row r="57">
          <cell r="C57" t="str">
            <v>Northampton County</v>
          </cell>
          <cell r="EC57">
            <v>18295</v>
          </cell>
          <cell r="ED57">
            <v>2.1678363938198591E-2</v>
          </cell>
        </row>
        <row r="58">
          <cell r="C58" t="str">
            <v>Northumberland County</v>
          </cell>
          <cell r="EC58">
            <v>7175</v>
          </cell>
          <cell r="ED58">
            <v>8.5019000413541889E-3</v>
          </cell>
        </row>
        <row r="59">
          <cell r="C59" t="str">
            <v>Perry County</v>
          </cell>
          <cell r="EC59">
            <v>2765</v>
          </cell>
          <cell r="ED59">
            <v>3.2763419671560049E-3</v>
          </cell>
        </row>
        <row r="60">
          <cell r="C60" t="str">
            <v>Philadelphia County</v>
          </cell>
          <cell r="EC60">
            <v>101530</v>
          </cell>
          <cell r="ED60">
            <v>0.12030632908692555</v>
          </cell>
        </row>
        <row r="61">
          <cell r="C61" t="str">
            <v>Pike County</v>
          </cell>
          <cell r="EC61">
            <v>3925</v>
          </cell>
          <cell r="ED61">
            <v>4.650865179416752E-3</v>
          </cell>
        </row>
        <row r="62">
          <cell r="C62" t="str">
            <v>Potter County</v>
          </cell>
          <cell r="EC62">
            <v>1080</v>
          </cell>
          <cell r="ED62">
            <v>1.2797285079669024E-3</v>
          </cell>
        </row>
        <row r="63">
          <cell r="C63" t="str">
            <v>Schuylkill County</v>
          </cell>
          <cell r="EC63">
            <v>9815</v>
          </cell>
          <cell r="ED63">
            <v>1.1630125283051062E-2</v>
          </cell>
        </row>
        <row r="64">
          <cell r="C64" t="str">
            <v>Snyder County</v>
          </cell>
          <cell r="EC64">
            <v>2250</v>
          </cell>
          <cell r="ED64">
            <v>2.66610105826438E-3</v>
          </cell>
        </row>
        <row r="65">
          <cell r="C65" t="str">
            <v>Somerset County</v>
          </cell>
          <cell r="EC65">
            <v>5410</v>
          </cell>
          <cell r="ED65">
            <v>6.4104918778712426E-3</v>
          </cell>
        </row>
        <row r="66">
          <cell r="C66" t="str">
            <v>Sullivan County</v>
          </cell>
          <cell r="EC66">
            <v>525</v>
          </cell>
          <cell r="ED66">
            <v>6.2209024692835531E-4</v>
          </cell>
        </row>
        <row r="67">
          <cell r="C67" t="str">
            <v>Susquehanna County</v>
          </cell>
          <cell r="EC67">
            <v>3020</v>
          </cell>
          <cell r="ED67">
            <v>3.5785000870926344E-3</v>
          </cell>
        </row>
        <row r="68">
          <cell r="C68" t="str">
            <v>Tioga County</v>
          </cell>
          <cell r="EC68">
            <v>2665</v>
          </cell>
          <cell r="ED68">
            <v>3.1578485867886992E-3</v>
          </cell>
        </row>
        <row r="69">
          <cell r="C69" t="str">
            <v>Union County</v>
          </cell>
          <cell r="EC69">
            <v>2635</v>
          </cell>
          <cell r="ED69">
            <v>3.1223005726785072E-3</v>
          </cell>
        </row>
        <row r="70">
          <cell r="C70" t="str">
            <v>Venango County</v>
          </cell>
          <cell r="EC70">
            <v>3755</v>
          </cell>
          <cell r="ED70">
            <v>4.4494264327923317E-3</v>
          </cell>
        </row>
        <row r="71">
          <cell r="C71" t="str">
            <v>Warren County</v>
          </cell>
          <cell r="EC71">
            <v>2730</v>
          </cell>
          <cell r="ED71">
            <v>3.2348692840274479E-3</v>
          </cell>
        </row>
        <row r="72">
          <cell r="C72" t="str">
            <v>Washington County</v>
          </cell>
          <cell r="EC72">
            <v>15095</v>
          </cell>
          <cell r="ED72">
            <v>1.7886575766444809E-2</v>
          </cell>
        </row>
        <row r="73">
          <cell r="C73" t="str">
            <v>Wayne County</v>
          </cell>
          <cell r="EC73">
            <v>3725</v>
          </cell>
          <cell r="ED73">
            <v>4.4138784186821406E-3</v>
          </cell>
        </row>
        <row r="74">
          <cell r="C74" t="str">
            <v>Westmoreland County</v>
          </cell>
          <cell r="EC74">
            <v>29520</v>
          </cell>
          <cell r="ED74">
            <v>3.4979245884428668E-2</v>
          </cell>
        </row>
        <row r="75">
          <cell r="C75" t="str">
            <v>Wyoming County</v>
          </cell>
          <cell r="EC75">
            <v>1720</v>
          </cell>
          <cell r="ED75">
            <v>2.0380861423176595E-3</v>
          </cell>
        </row>
        <row r="76">
          <cell r="C76" t="str">
            <v>York County</v>
          </cell>
          <cell r="EC76">
            <v>25840</v>
          </cell>
          <cell r="ED76">
            <v>3.0618689486911814E-2</v>
          </cell>
        </row>
        <row r="77">
          <cell r="EC77">
            <v>843929</v>
          </cell>
        </row>
      </sheetData>
      <sheetData sheetId="22">
        <row r="3">
          <cell r="B3" t="str">
            <v>Adams County</v>
          </cell>
          <cell r="F3">
            <v>1484</v>
          </cell>
          <cell r="G3">
            <v>2.9981433330706925E-3</v>
          </cell>
        </row>
        <row r="4">
          <cell r="B4" t="str">
            <v>Allegheny County</v>
          </cell>
          <cell r="F4">
            <v>44934</v>
          </cell>
          <cell r="G4">
            <v>9.0780709250807626E-2</v>
          </cell>
        </row>
        <row r="5">
          <cell r="B5" t="str">
            <v>Armstrong County</v>
          </cell>
          <cell r="F5">
            <v>389</v>
          </cell>
          <cell r="G5">
            <v>7.8590145321057918E-4</v>
          </cell>
        </row>
        <row r="6">
          <cell r="B6" t="str">
            <v>Beaver County</v>
          </cell>
          <cell r="F6">
            <v>3015</v>
          </cell>
          <cell r="G6">
            <v>6.0912413404367507E-3</v>
          </cell>
        </row>
        <row r="7">
          <cell r="B7" t="str">
            <v>Bedford County</v>
          </cell>
          <cell r="F7">
            <v>330</v>
          </cell>
          <cell r="G7">
            <v>6.6670303228660952E-4</v>
          </cell>
        </row>
        <row r="8">
          <cell r="B8" t="str">
            <v>Berks County</v>
          </cell>
          <cell r="F8">
            <v>15151</v>
          </cell>
          <cell r="G8">
            <v>3.060975043083158E-2</v>
          </cell>
        </row>
        <row r="9">
          <cell r="B9" t="str">
            <v>Blair County</v>
          </cell>
          <cell r="F9">
            <v>924</v>
          </cell>
          <cell r="G9">
            <v>1.8667684904025068E-3</v>
          </cell>
        </row>
        <row r="10">
          <cell r="B10" t="str">
            <v>Bradford County</v>
          </cell>
          <cell r="F10">
            <v>511</v>
          </cell>
          <cell r="G10">
            <v>1.0323795439347197E-3</v>
          </cell>
        </row>
        <row r="11">
          <cell r="B11" t="str">
            <v>Bucks County</v>
          </cell>
          <cell r="F11">
            <v>17606</v>
          </cell>
          <cell r="G11">
            <v>3.5569616928600147E-2</v>
          </cell>
        </row>
        <row r="12">
          <cell r="B12" t="str">
            <v>Butler County</v>
          </cell>
          <cell r="F12">
            <v>1480</v>
          </cell>
          <cell r="G12">
            <v>2.9900620841944916E-3</v>
          </cell>
        </row>
        <row r="13">
          <cell r="B13" t="str">
            <v>Cambria County</v>
          </cell>
          <cell r="F13">
            <v>1444</v>
          </cell>
          <cell r="G13">
            <v>2.9173308443086795E-3</v>
          </cell>
        </row>
        <row r="14">
          <cell r="B14" t="str">
            <v>Cameron County</v>
          </cell>
          <cell r="F14">
            <v>32</v>
          </cell>
          <cell r="G14">
            <v>6.464999100961062E-5</v>
          </cell>
        </row>
        <row r="15">
          <cell r="B15" t="str">
            <v>Carbon County</v>
          </cell>
          <cell r="F15">
            <v>943</v>
          </cell>
          <cell r="G15">
            <v>1.9051544225644631E-3</v>
          </cell>
        </row>
        <row r="16">
          <cell r="B16" t="str">
            <v>Centre County</v>
          </cell>
          <cell r="F16">
            <v>1626</v>
          </cell>
          <cell r="G16">
            <v>3.28502766817584E-3</v>
          </cell>
        </row>
        <row r="17">
          <cell r="B17" t="str">
            <v>Chester County</v>
          </cell>
          <cell r="F17">
            <v>15538</v>
          </cell>
          <cell r="G17">
            <v>3.139161125960406E-2</v>
          </cell>
        </row>
        <row r="18">
          <cell r="B18" t="str">
            <v>Clarion County</v>
          </cell>
          <cell r="F18">
            <v>224</v>
          </cell>
          <cell r="G18">
            <v>4.5254993706727437E-4</v>
          </cell>
        </row>
        <row r="19">
          <cell r="B19" t="str">
            <v>Clearfield County</v>
          </cell>
          <cell r="F19">
            <v>476</v>
          </cell>
          <cell r="G19">
            <v>9.6166861626795805E-4</v>
          </cell>
        </row>
        <row r="20">
          <cell r="B20" t="str">
            <v>Clinton County</v>
          </cell>
          <cell r="F20">
            <v>246</v>
          </cell>
          <cell r="G20">
            <v>4.969968058863817E-4</v>
          </cell>
        </row>
        <row r="21">
          <cell r="B21" t="str">
            <v>Columbia County</v>
          </cell>
          <cell r="F21">
            <v>529</v>
          </cell>
          <cell r="G21">
            <v>1.0687451638776257E-3</v>
          </cell>
        </row>
        <row r="22">
          <cell r="B22" t="str">
            <v>Crawford County</v>
          </cell>
          <cell r="F22">
            <v>672</v>
          </cell>
          <cell r="G22">
            <v>1.3576498112018232E-3</v>
          </cell>
        </row>
        <row r="23">
          <cell r="B23" t="str">
            <v>Cumberland County</v>
          </cell>
          <cell r="F23">
            <v>4930</v>
          </cell>
          <cell r="G23">
            <v>9.9601392399181372E-3</v>
          </cell>
        </row>
        <row r="24">
          <cell r="B24" t="str">
            <v>Dauphin County</v>
          </cell>
          <cell r="F24">
            <v>15680</v>
          </cell>
          <cell r="G24">
            <v>3.1678495594709206E-2</v>
          </cell>
        </row>
        <row r="25">
          <cell r="B25" t="str">
            <v>Delaware County</v>
          </cell>
          <cell r="F25">
            <v>31400</v>
          </cell>
          <cell r="G25">
            <v>6.3437803678180429E-2</v>
          </cell>
        </row>
        <row r="26">
          <cell r="B26" t="str">
            <v>Elk County</v>
          </cell>
          <cell r="F26">
            <v>173</v>
          </cell>
          <cell r="G26">
            <v>3.4951401389570743E-4</v>
          </cell>
        </row>
        <row r="27">
          <cell r="B27" t="str">
            <v>Erie County</v>
          </cell>
          <cell r="F27">
            <v>5121</v>
          </cell>
          <cell r="G27">
            <v>1.0346018873756751E-2</v>
          </cell>
        </row>
        <row r="28">
          <cell r="B28" t="str">
            <v>Fayette County</v>
          </cell>
          <cell r="F28">
            <v>1736</v>
          </cell>
          <cell r="G28">
            <v>3.5072620122713763E-3</v>
          </cell>
        </row>
        <row r="29">
          <cell r="B29" t="str">
            <v>Forest County</v>
          </cell>
          <cell r="F29">
            <v>69</v>
          </cell>
          <cell r="G29">
            <v>1.394015431144729E-4</v>
          </cell>
        </row>
        <row r="30">
          <cell r="B30" t="str">
            <v>Franklin County</v>
          </cell>
          <cell r="F30">
            <v>2417</v>
          </cell>
          <cell r="G30">
            <v>4.8830946334446528E-3</v>
          </cell>
        </row>
        <row r="31">
          <cell r="B31" t="str">
            <v>Fulton County</v>
          </cell>
          <cell r="F31">
            <v>149</v>
          </cell>
          <cell r="G31">
            <v>3.0102652063849946E-4</v>
          </cell>
        </row>
        <row r="32">
          <cell r="B32" t="str">
            <v>Greene County</v>
          </cell>
          <cell r="F32">
            <v>306</v>
          </cell>
          <cell r="G32">
            <v>6.182155390294016E-4</v>
          </cell>
        </row>
        <row r="33">
          <cell r="B33" t="str">
            <v>Huntingdon County</v>
          </cell>
          <cell r="F33">
            <v>446</v>
          </cell>
          <cell r="G33">
            <v>9.0105924969644804E-4</v>
          </cell>
        </row>
        <row r="34">
          <cell r="B34" t="str">
            <v>Indiana County</v>
          </cell>
          <cell r="F34">
            <v>608</v>
          </cell>
          <cell r="G34">
            <v>1.2283498291826018E-3</v>
          </cell>
        </row>
        <row r="35">
          <cell r="B35" t="str">
            <v>Jefferson County</v>
          </cell>
          <cell r="F35">
            <v>235</v>
          </cell>
          <cell r="G35">
            <v>4.7477337147682803E-4</v>
          </cell>
        </row>
        <row r="36">
          <cell r="B36" t="str">
            <v>Juniata County</v>
          </cell>
          <cell r="F36">
            <v>173</v>
          </cell>
          <cell r="G36">
            <v>3.4951401389570743E-4</v>
          </cell>
        </row>
        <row r="37">
          <cell r="B37" t="str">
            <v>Lackawanna County</v>
          </cell>
          <cell r="F37">
            <v>3962</v>
          </cell>
          <cell r="G37">
            <v>8.0044770118774151E-3</v>
          </cell>
        </row>
        <row r="38">
          <cell r="B38" t="str">
            <v>Lancaster County</v>
          </cell>
          <cell r="F38">
            <v>13270</v>
          </cell>
          <cell r="G38">
            <v>2.6809543146797905E-2</v>
          </cell>
        </row>
        <row r="39">
          <cell r="B39" t="str">
            <v>Lawrence County</v>
          </cell>
          <cell r="F39">
            <v>1053</v>
          </cell>
          <cell r="G39">
            <v>2.1273887666599998E-3</v>
          </cell>
        </row>
        <row r="40">
          <cell r="B40" t="str">
            <v>Lebanon County</v>
          </cell>
          <cell r="F40">
            <v>3429</v>
          </cell>
          <cell r="G40">
            <v>6.9276505991235889E-3</v>
          </cell>
        </row>
        <row r="41">
          <cell r="B41" t="str">
            <v>Lehigh County</v>
          </cell>
          <cell r="F41">
            <v>17006</v>
          </cell>
          <cell r="G41">
            <v>3.4357429597169947E-2</v>
          </cell>
        </row>
        <row r="42">
          <cell r="B42" t="str">
            <v>Luzerne County</v>
          </cell>
          <cell r="F42">
            <v>6858</v>
          </cell>
          <cell r="G42">
            <v>1.3855301198247178E-2</v>
          </cell>
        </row>
        <row r="43">
          <cell r="B43" t="str">
            <v>Lycoming County</v>
          </cell>
          <cell r="F43">
            <v>1308</v>
          </cell>
          <cell r="G43">
            <v>2.6425683825178343E-3</v>
          </cell>
        </row>
        <row r="44">
          <cell r="B44" t="str">
            <v>McKean County</v>
          </cell>
          <cell r="F44">
            <v>238</v>
          </cell>
          <cell r="G44">
            <v>4.8083430813397902E-4</v>
          </cell>
        </row>
        <row r="45">
          <cell r="B45" t="str">
            <v>Mercer County</v>
          </cell>
          <cell r="F45">
            <v>1679</v>
          </cell>
          <cell r="G45">
            <v>3.3921042157855075E-3</v>
          </cell>
        </row>
        <row r="46">
          <cell r="B46" t="str">
            <v>Mifflin County</v>
          </cell>
          <cell r="F46">
            <v>289</v>
          </cell>
          <cell r="G46">
            <v>5.8387023130554601E-4</v>
          </cell>
        </row>
        <row r="47">
          <cell r="B47" t="str">
            <v>Monroe County</v>
          </cell>
          <cell r="F47">
            <v>11789</v>
          </cell>
          <cell r="G47">
            <v>2.3817460750384364E-2</v>
          </cell>
        </row>
        <row r="48">
          <cell r="B48" t="str">
            <v>Montgomery County</v>
          </cell>
          <cell r="F48">
            <v>37165</v>
          </cell>
          <cell r="G48">
            <v>7.5084903621005589E-2</v>
          </cell>
        </row>
        <row r="49">
          <cell r="B49" t="str">
            <v>Montour County</v>
          </cell>
          <cell r="F49">
            <v>242</v>
          </cell>
          <cell r="G49">
            <v>4.8891555701018031E-4</v>
          </cell>
        </row>
        <row r="50">
          <cell r="B50" t="str">
            <v>Northampton County</v>
          </cell>
          <cell r="F50">
            <v>11103</v>
          </cell>
          <cell r="G50">
            <v>2.2431526568115836E-2</v>
          </cell>
        </row>
        <row r="51">
          <cell r="B51" t="str">
            <v>Northumberland County</v>
          </cell>
          <cell r="F51">
            <v>799</v>
          </cell>
          <cell r="G51">
            <v>1.6142294630212153E-3</v>
          </cell>
        </row>
        <row r="52">
          <cell r="B52" t="str">
            <v>Perry County</v>
          </cell>
          <cell r="F52">
            <v>312</v>
          </cell>
          <cell r="G52">
            <v>6.3033741234370358E-4</v>
          </cell>
        </row>
        <row r="53">
          <cell r="B53" t="str">
            <v>Philadelphia County</v>
          </cell>
          <cell r="F53">
            <v>189283</v>
          </cell>
          <cell r="G53">
            <v>0.38241075775850397</v>
          </cell>
        </row>
        <row r="54">
          <cell r="B54" t="str">
            <v>Pike County</v>
          </cell>
          <cell r="F54">
            <v>2699</v>
          </cell>
          <cell r="G54">
            <v>5.4528226792168464E-3</v>
          </cell>
        </row>
        <row r="55">
          <cell r="B55" t="str">
            <v>Potter County</v>
          </cell>
          <cell r="F55">
            <v>139</v>
          </cell>
          <cell r="G55">
            <v>2.8082339844799615E-4</v>
          </cell>
        </row>
        <row r="56">
          <cell r="B56" t="str">
            <v>Schuylkill County</v>
          </cell>
          <cell r="F56">
            <v>1294</v>
          </cell>
          <cell r="G56">
            <v>2.6142840114511297E-3</v>
          </cell>
        </row>
        <row r="57">
          <cell r="B57" t="str">
            <v>Snyder County</v>
          </cell>
          <cell r="F57">
            <v>307</v>
          </cell>
          <cell r="G57">
            <v>6.2023585124845195E-4</v>
          </cell>
        </row>
        <row r="58">
          <cell r="B58" t="str">
            <v>Somerset County</v>
          </cell>
          <cell r="F58">
            <v>419</v>
          </cell>
          <cell r="G58">
            <v>8.4651081978208908E-4</v>
          </cell>
        </row>
        <row r="59">
          <cell r="B59" t="str">
            <v>Sullivan County</v>
          </cell>
          <cell r="F59">
            <v>83</v>
          </cell>
          <cell r="G59">
            <v>1.6768591418117755E-4</v>
          </cell>
        </row>
        <row r="60">
          <cell r="B60" t="str">
            <v>Susquehanna County</v>
          </cell>
          <cell r="F60">
            <v>381</v>
          </cell>
          <cell r="G60">
            <v>7.6973895545817651E-4</v>
          </cell>
        </row>
        <row r="61">
          <cell r="B61" t="str">
            <v>Tioga County</v>
          </cell>
          <cell r="F61">
            <v>330</v>
          </cell>
          <cell r="G61">
            <v>6.6670303228660952E-4</v>
          </cell>
        </row>
        <row r="62">
          <cell r="B62" t="str">
            <v>Union County</v>
          </cell>
          <cell r="F62">
            <v>385</v>
          </cell>
          <cell r="G62">
            <v>7.7782020433437779E-4</v>
          </cell>
        </row>
        <row r="63">
          <cell r="B63" t="str">
            <v>Venango County</v>
          </cell>
          <cell r="F63">
            <v>399</v>
          </cell>
          <cell r="G63">
            <v>8.0610457540108245E-4</v>
          </cell>
        </row>
        <row r="64">
          <cell r="B64" t="str">
            <v>Warren County</v>
          </cell>
          <cell r="F64">
            <v>252</v>
          </cell>
          <cell r="G64">
            <v>5.0911867920068368E-4</v>
          </cell>
        </row>
        <row r="65">
          <cell r="B65" t="str">
            <v>Washington County</v>
          </cell>
          <cell r="F65">
            <v>2714</v>
          </cell>
          <cell r="G65">
            <v>5.4831273625026008E-3</v>
          </cell>
        </row>
        <row r="66">
          <cell r="B66" t="str">
            <v>Wayne County</v>
          </cell>
          <cell r="F66">
            <v>841</v>
          </cell>
          <cell r="G66">
            <v>1.6990825762213293E-3</v>
          </cell>
        </row>
        <row r="67">
          <cell r="B67" t="str">
            <v>Westmoreland County</v>
          </cell>
          <cell r="F67">
            <v>3683</v>
          </cell>
          <cell r="G67">
            <v>7.4408099027623732E-3</v>
          </cell>
        </row>
        <row r="68">
          <cell r="B68" t="str">
            <v>Wyoming County</v>
          </cell>
          <cell r="F68">
            <v>194</v>
          </cell>
          <cell r="G68">
            <v>3.9194057049576442E-4</v>
          </cell>
        </row>
        <row r="69">
          <cell r="B69" t="str">
            <v>York County</v>
          </cell>
          <cell r="F69">
            <v>10071</v>
          </cell>
          <cell r="G69">
            <v>2.0346564358055895E-2</v>
          </cell>
        </row>
        <row r="70">
          <cell r="F70">
            <v>494973</v>
          </cell>
        </row>
      </sheetData>
      <sheetData sheetId="23">
        <row r="8">
          <cell r="S8" t="str">
            <v>Adams County</v>
          </cell>
          <cell r="T8">
            <v>680</v>
          </cell>
          <cell r="U8">
            <v>2.8204649619444615E-3</v>
          </cell>
        </row>
        <row r="9">
          <cell r="S9" t="str">
            <v>Allegheny County</v>
          </cell>
          <cell r="T9">
            <v>15580</v>
          </cell>
          <cell r="U9">
            <v>6.4621829569256925E-2</v>
          </cell>
        </row>
        <row r="10">
          <cell r="S10" t="str">
            <v>Armstrong County</v>
          </cell>
          <cell r="T10">
            <v>305</v>
          </cell>
          <cell r="U10">
            <v>1.2650614902839129E-3</v>
          </cell>
        </row>
        <row r="11">
          <cell r="S11" t="str">
            <v>Beaver County</v>
          </cell>
          <cell r="T11">
            <v>1785</v>
          </cell>
          <cell r="U11">
            <v>7.4037205251042118E-3</v>
          </cell>
        </row>
        <row r="12">
          <cell r="S12" t="str">
            <v>Bedford County</v>
          </cell>
          <cell r="T12">
            <v>220</v>
          </cell>
          <cell r="U12">
            <v>9.1250337004085522E-4</v>
          </cell>
        </row>
        <row r="13">
          <cell r="S13" t="str">
            <v>Berks County</v>
          </cell>
          <cell r="T13">
            <v>11465</v>
          </cell>
          <cell r="U13">
            <v>4.7553868806901843E-2</v>
          </cell>
        </row>
        <row r="14">
          <cell r="S14" t="str">
            <v>Blair County</v>
          </cell>
          <cell r="T14">
            <v>715</v>
          </cell>
          <cell r="U14">
            <v>2.9656359526327794E-3</v>
          </cell>
        </row>
        <row r="15">
          <cell r="S15" t="str">
            <v>Bradford County</v>
          </cell>
          <cell r="T15">
            <v>345</v>
          </cell>
          <cell r="U15">
            <v>1.4309711939277049E-3</v>
          </cell>
        </row>
        <row r="16">
          <cell r="S16" t="str">
            <v>Bucks County</v>
          </cell>
          <cell r="T16">
            <v>15680</v>
          </cell>
          <cell r="U16">
            <v>6.5036603828366416E-2</v>
          </cell>
        </row>
        <row r="17">
          <cell r="S17" t="str">
            <v>Butler County</v>
          </cell>
          <cell r="T17">
            <v>1395</v>
          </cell>
          <cell r="U17">
            <v>5.7861009145772409E-3</v>
          </cell>
        </row>
        <row r="18">
          <cell r="S18" t="str">
            <v>Cambria County</v>
          </cell>
          <cell r="T18">
            <v>815</v>
          </cell>
          <cell r="U18">
            <v>3.3804102117422591E-3</v>
          </cell>
        </row>
        <row r="19">
          <cell r="S19" t="str">
            <v>Cameron County</v>
          </cell>
          <cell r="T19">
            <v>20</v>
          </cell>
          <cell r="U19">
            <v>8.295485182189593E-5</v>
          </cell>
        </row>
        <row r="20">
          <cell r="S20" t="str">
            <v>Carbon County</v>
          </cell>
          <cell r="T20">
            <v>700</v>
          </cell>
          <cell r="U20">
            <v>2.9034198137663576E-3</v>
          </cell>
        </row>
        <row r="21">
          <cell r="S21" t="str">
            <v>Centre County</v>
          </cell>
          <cell r="T21">
            <v>1665</v>
          </cell>
          <cell r="U21">
            <v>6.9059914141728369E-3</v>
          </cell>
        </row>
        <row r="22">
          <cell r="S22" t="str">
            <v>Chester County</v>
          </cell>
          <cell r="T22">
            <v>8605</v>
          </cell>
          <cell r="U22">
            <v>3.5691324996370725E-2</v>
          </cell>
        </row>
        <row r="23">
          <cell r="S23" t="str">
            <v>Clarion County</v>
          </cell>
          <cell r="T23">
            <v>115</v>
          </cell>
          <cell r="U23">
            <v>4.7699039797590164E-4</v>
          </cell>
        </row>
        <row r="24">
          <cell r="S24" t="str">
            <v>Clearfield County</v>
          </cell>
          <cell r="T24">
            <v>540</v>
          </cell>
          <cell r="U24">
            <v>2.2397809991911901E-3</v>
          </cell>
        </row>
        <row r="25">
          <cell r="S25" t="str">
            <v>Clinton County</v>
          </cell>
          <cell r="T25">
            <v>220</v>
          </cell>
          <cell r="U25">
            <v>9.1250337004085522E-4</v>
          </cell>
        </row>
        <row r="26">
          <cell r="S26" t="str">
            <v>Columbia County</v>
          </cell>
          <cell r="T26">
            <v>585</v>
          </cell>
          <cell r="U26">
            <v>2.4264294157904562E-3</v>
          </cell>
        </row>
        <row r="27">
          <cell r="S27" t="str">
            <v>Crawford County</v>
          </cell>
          <cell r="T27">
            <v>480</v>
          </cell>
          <cell r="U27">
            <v>1.9909164437255022E-3</v>
          </cell>
        </row>
        <row r="28">
          <cell r="S28" t="str">
            <v>Cumberland County</v>
          </cell>
          <cell r="T28">
            <v>2770</v>
          </cell>
          <cell r="U28">
            <v>1.1489246977332586E-2</v>
          </cell>
        </row>
        <row r="29">
          <cell r="S29" t="str">
            <v>Dauphin County</v>
          </cell>
          <cell r="T29">
            <v>4500</v>
          </cell>
          <cell r="U29">
            <v>1.8664841659926584E-2</v>
          </cell>
        </row>
        <row r="30">
          <cell r="S30" t="str">
            <v>Delaware County</v>
          </cell>
          <cell r="T30">
            <v>12130</v>
          </cell>
          <cell r="U30">
            <v>5.0312117629979884E-2</v>
          </cell>
        </row>
        <row r="31">
          <cell r="S31" t="str">
            <v>Elk County</v>
          </cell>
          <cell r="T31">
            <v>105</v>
          </cell>
          <cell r="U31">
            <v>4.3551297206495364E-4</v>
          </cell>
        </row>
        <row r="32">
          <cell r="S32" t="str">
            <v>Erie County</v>
          </cell>
          <cell r="T32">
            <v>2755</v>
          </cell>
          <cell r="U32">
            <v>1.1427030838466164E-2</v>
          </cell>
        </row>
        <row r="33">
          <cell r="S33" t="str">
            <v>Fayette County</v>
          </cell>
          <cell r="T33">
            <v>845</v>
          </cell>
          <cell r="U33">
            <v>3.504842489475103E-3</v>
          </cell>
        </row>
        <row r="34">
          <cell r="S34" t="str">
            <v>Forest County</v>
          </cell>
          <cell r="T34">
            <v>55</v>
          </cell>
          <cell r="U34">
            <v>2.281258425102138E-4</v>
          </cell>
        </row>
        <row r="35">
          <cell r="S35" t="str">
            <v>Franklin County</v>
          </cell>
          <cell r="T35">
            <v>1440</v>
          </cell>
          <cell r="U35">
            <v>5.9727493311765075E-3</v>
          </cell>
        </row>
        <row r="36">
          <cell r="S36" t="str">
            <v>Fulton County</v>
          </cell>
          <cell r="T36">
            <v>45</v>
          </cell>
          <cell r="U36">
            <v>1.8664841659926586E-4</v>
          </cell>
        </row>
        <row r="37">
          <cell r="S37" t="str">
            <v>Greene County</v>
          </cell>
          <cell r="T37">
            <v>80</v>
          </cell>
          <cell r="U37">
            <v>3.3181940728758372E-4</v>
          </cell>
        </row>
        <row r="38">
          <cell r="S38" t="str">
            <v>Huntingdon County</v>
          </cell>
          <cell r="T38">
            <v>175</v>
          </cell>
          <cell r="U38">
            <v>7.2585495344158941E-4</v>
          </cell>
        </row>
        <row r="39">
          <cell r="S39" t="str">
            <v>Indiana County</v>
          </cell>
          <cell r="T39">
            <v>510</v>
          </cell>
          <cell r="U39">
            <v>2.1153487214583462E-3</v>
          </cell>
        </row>
        <row r="40">
          <cell r="S40" t="str">
            <v>Jefferson County</v>
          </cell>
          <cell r="T40">
            <v>165</v>
          </cell>
          <cell r="U40">
            <v>6.8437752753064147E-4</v>
          </cell>
        </row>
        <row r="41">
          <cell r="S41" t="str">
            <v>Juniata County</v>
          </cell>
          <cell r="T41">
            <v>125</v>
          </cell>
          <cell r="U41">
            <v>5.1846782388684958E-4</v>
          </cell>
        </row>
        <row r="42">
          <cell r="S42" t="str">
            <v>Lackawanna County</v>
          </cell>
          <cell r="T42">
            <v>3550</v>
          </cell>
          <cell r="U42">
            <v>1.4724486198386528E-2</v>
          </cell>
        </row>
        <row r="43">
          <cell r="S43" t="str">
            <v>Lancaster County</v>
          </cell>
          <cell r="T43">
            <v>12935</v>
          </cell>
          <cell r="U43">
            <v>5.3651050415811197E-2</v>
          </cell>
        </row>
        <row r="44">
          <cell r="S44" t="str">
            <v>Lawrence County</v>
          </cell>
          <cell r="T44">
            <v>790</v>
          </cell>
          <cell r="U44">
            <v>3.2767166469648895E-3</v>
          </cell>
        </row>
        <row r="45">
          <cell r="S45" t="str">
            <v>Lebanon County</v>
          </cell>
          <cell r="T45">
            <v>2755</v>
          </cell>
          <cell r="U45">
            <v>1.1427030838466164E-2</v>
          </cell>
        </row>
        <row r="46">
          <cell r="S46" t="str">
            <v>Lehigh County</v>
          </cell>
          <cell r="T46">
            <v>13045</v>
          </cell>
          <cell r="U46">
            <v>5.4107302100831624E-2</v>
          </cell>
        </row>
        <row r="47">
          <cell r="S47" t="str">
            <v>Luzerne County</v>
          </cell>
          <cell r="T47">
            <v>5495</v>
          </cell>
          <cell r="U47">
            <v>2.2791845538065909E-2</v>
          </cell>
        </row>
        <row r="48">
          <cell r="S48" t="str">
            <v>Lycoming County</v>
          </cell>
          <cell r="T48">
            <v>565</v>
          </cell>
          <cell r="U48">
            <v>2.3434745639685601E-3</v>
          </cell>
        </row>
        <row r="49">
          <cell r="S49" t="str">
            <v>Mckean County</v>
          </cell>
          <cell r="T49">
            <v>190</v>
          </cell>
          <cell r="U49">
            <v>7.8807109230801138E-4</v>
          </cell>
        </row>
        <row r="50">
          <cell r="S50" t="str">
            <v>Mercer County</v>
          </cell>
          <cell r="T50">
            <v>815</v>
          </cell>
          <cell r="U50">
            <v>3.3804102117422591E-3</v>
          </cell>
        </row>
        <row r="51">
          <cell r="S51" t="str">
            <v>Mifflin County</v>
          </cell>
          <cell r="T51">
            <v>515</v>
          </cell>
          <cell r="U51">
            <v>2.1360874344138201E-3</v>
          </cell>
        </row>
        <row r="52">
          <cell r="S52" t="str">
            <v>Monroe County</v>
          </cell>
          <cell r="T52">
            <v>6115</v>
          </cell>
          <cell r="U52">
            <v>2.536344594454468E-2</v>
          </cell>
        </row>
        <row r="53">
          <cell r="S53" t="str">
            <v>Montgomery County</v>
          </cell>
          <cell r="T53">
            <v>21355</v>
          </cell>
          <cell r="U53">
            <v>8.8575043032829384E-2</v>
          </cell>
        </row>
        <row r="54">
          <cell r="S54" t="str">
            <v>Montour County</v>
          </cell>
          <cell r="T54">
            <v>200</v>
          </cell>
          <cell r="U54">
            <v>8.2954851821895933E-4</v>
          </cell>
        </row>
        <row r="55">
          <cell r="S55" t="str">
            <v>Northampton County</v>
          </cell>
          <cell r="T55">
            <v>7710</v>
          </cell>
          <cell r="U55">
            <v>3.197909537734088E-2</v>
          </cell>
        </row>
        <row r="56">
          <cell r="S56" t="str">
            <v>Northumberland County</v>
          </cell>
          <cell r="T56">
            <v>655</v>
          </cell>
          <cell r="U56">
            <v>2.716771397167092E-3</v>
          </cell>
        </row>
        <row r="57">
          <cell r="S57" t="str">
            <v>Perry County</v>
          </cell>
          <cell r="T57">
            <v>275</v>
          </cell>
          <cell r="U57">
            <v>1.1406292125510692E-3</v>
          </cell>
        </row>
        <row r="58">
          <cell r="S58" t="str">
            <v>Philadelphia County</v>
          </cell>
          <cell r="T58">
            <v>61780</v>
          </cell>
          <cell r="U58">
            <v>0.25624753727783656</v>
          </cell>
        </row>
        <row r="59">
          <cell r="S59" t="str">
            <v>Pike County</v>
          </cell>
          <cell r="T59">
            <v>1685</v>
          </cell>
          <cell r="U59">
            <v>6.9889462659947325E-3</v>
          </cell>
        </row>
        <row r="60">
          <cell r="S60" t="str">
            <v>Potter County</v>
          </cell>
          <cell r="T60">
            <v>110</v>
          </cell>
          <cell r="U60">
            <v>4.5625168502042761E-4</v>
          </cell>
        </row>
        <row r="61">
          <cell r="S61" t="str">
            <v>Schuylkill County</v>
          </cell>
          <cell r="T61">
            <v>1330</v>
          </cell>
          <cell r="U61">
            <v>5.5164976461560796E-3</v>
          </cell>
        </row>
        <row r="62">
          <cell r="S62" t="str">
            <v>Snyder County</v>
          </cell>
          <cell r="T62">
            <v>425</v>
          </cell>
          <cell r="U62">
            <v>1.7627906012152887E-3</v>
          </cell>
        </row>
        <row r="63">
          <cell r="S63" t="str">
            <v>Somerset County</v>
          </cell>
          <cell r="T63">
            <v>385</v>
          </cell>
          <cell r="U63">
            <v>1.5968808975714967E-3</v>
          </cell>
        </row>
        <row r="64">
          <cell r="S64" t="str">
            <v>Sullivan County</v>
          </cell>
          <cell r="T64">
            <v>10</v>
          </cell>
          <cell r="U64">
            <v>4.1477425910947965E-5</v>
          </cell>
        </row>
        <row r="65">
          <cell r="S65" t="str">
            <v>Susquehanna County</v>
          </cell>
          <cell r="T65">
            <v>260</v>
          </cell>
          <cell r="U65">
            <v>1.0784130736846472E-3</v>
          </cell>
        </row>
        <row r="66">
          <cell r="S66" t="str">
            <v>Tioga County</v>
          </cell>
          <cell r="T66">
            <v>230</v>
          </cell>
          <cell r="U66">
            <v>9.5398079595180327E-4</v>
          </cell>
        </row>
        <row r="67">
          <cell r="S67" t="str">
            <v>Union County</v>
          </cell>
          <cell r="T67">
            <v>480</v>
          </cell>
          <cell r="U67">
            <v>1.9909164437255022E-3</v>
          </cell>
        </row>
        <row r="68">
          <cell r="S68" t="str">
            <v>Venango County</v>
          </cell>
          <cell r="T68">
            <v>185</v>
          </cell>
          <cell r="U68">
            <v>7.6733237935253736E-4</v>
          </cell>
        </row>
        <row r="69">
          <cell r="S69" t="str">
            <v>Warren County</v>
          </cell>
          <cell r="T69">
            <v>335</v>
          </cell>
          <cell r="U69">
            <v>1.3894937680167569E-3</v>
          </cell>
        </row>
        <row r="70">
          <cell r="S70" t="str">
            <v>Washington County</v>
          </cell>
          <cell r="T70">
            <v>1395</v>
          </cell>
          <cell r="U70">
            <v>5.7861009145772409E-3</v>
          </cell>
        </row>
        <row r="71">
          <cell r="S71" t="str">
            <v>Wayne County</v>
          </cell>
          <cell r="T71">
            <v>905</v>
          </cell>
          <cell r="U71">
            <v>3.7537070449407909E-3</v>
          </cell>
        </row>
        <row r="72">
          <cell r="S72" t="str">
            <v>Westmoreland County</v>
          </cell>
          <cell r="T72">
            <v>2195</v>
          </cell>
          <cell r="U72">
            <v>9.1042949874530783E-3</v>
          </cell>
        </row>
        <row r="73">
          <cell r="S73" t="str">
            <v>Wyoming County</v>
          </cell>
          <cell r="T73">
            <v>105</v>
          </cell>
          <cell r="U73">
            <v>4.3551297206495364E-4</v>
          </cell>
        </row>
        <row r="74">
          <cell r="S74" t="str">
            <v>York County</v>
          </cell>
          <cell r="T74">
            <v>4700</v>
          </cell>
          <cell r="U74">
            <v>1.9494390178145544E-2</v>
          </cell>
        </row>
        <row r="75">
          <cell r="T75">
            <v>241095</v>
          </cell>
        </row>
      </sheetData>
      <sheetData sheetId="24">
        <row r="3">
          <cell r="FL3" t="str">
            <v>AAA01</v>
          </cell>
          <cell r="FM3">
            <v>10.0908</v>
          </cell>
          <cell r="FN3">
            <v>1.9182998329177345E-2</v>
          </cell>
          <cell r="FO3">
            <v>10.0908</v>
          </cell>
          <cell r="FR3" t="str">
            <v>Erie County</v>
          </cell>
          <cell r="FT3">
            <v>2.4402116939506165E-2</v>
          </cell>
        </row>
        <row r="4">
          <cell r="FL4" t="str">
            <v>AAA02</v>
          </cell>
          <cell r="FM4">
            <v>10.302899999999999</v>
          </cell>
          <cell r="FN4">
            <v>1.958620857470976E-2</v>
          </cell>
          <cell r="FO4">
            <v>10.302899999999999</v>
          </cell>
          <cell r="FR4" t="str">
            <v>Crawford County</v>
          </cell>
          <cell r="FT4">
            <v>2.4915028601898564E-2</v>
          </cell>
        </row>
        <row r="5">
          <cell r="FL5" t="str">
            <v>AAA03</v>
          </cell>
          <cell r="FM5">
            <v>8.4542999999999999</v>
          </cell>
          <cell r="FN5">
            <v>1.6071948980691721E-2</v>
          </cell>
          <cell r="FO5">
            <v>7.5304000000000002</v>
          </cell>
          <cell r="FR5" t="str">
            <v>Cameron County</v>
          </cell>
          <cell r="FT5">
            <v>1.8210419530786184E-2</v>
          </cell>
        </row>
        <row r="6">
          <cell r="FL6" t="str">
            <v>AAA03</v>
          </cell>
          <cell r="FM6">
            <v>4.4695999999999998</v>
          </cell>
          <cell r="FN6">
            <v>8.4968812514459764E-3</v>
          </cell>
          <cell r="FR6" t="str">
            <v>Elk County</v>
          </cell>
          <cell r="FT6">
            <v>0</v>
          </cell>
        </row>
        <row r="7">
          <cell r="FL7" t="str">
            <v>AAA03</v>
          </cell>
          <cell r="FM7">
            <v>7.5304000000000002</v>
          </cell>
          <cell r="FN7">
            <v>1.4315579599044385E-2</v>
          </cell>
          <cell r="FR7" t="str">
            <v>McKean County</v>
          </cell>
          <cell r="FT7">
            <v>0</v>
          </cell>
        </row>
        <row r="8">
          <cell r="FL8" t="str">
            <v>AAA04</v>
          </cell>
          <cell r="FM8">
            <v>6.7576999999999998</v>
          </cell>
          <cell r="FN8">
            <v>1.2846647224113225E-2</v>
          </cell>
          <cell r="FO8">
            <v>6.7576999999999998</v>
          </cell>
          <cell r="FR8" t="str">
            <v>Beaver County</v>
          </cell>
          <cell r="FT8">
            <v>1.6341834705087883E-2</v>
          </cell>
        </row>
        <row r="9">
          <cell r="FL9" t="str">
            <v>AAA05</v>
          </cell>
          <cell r="FM9">
            <v>8.5</v>
          </cell>
          <cell r="FN9">
            <v>1.6158826435764006E-2</v>
          </cell>
          <cell r="FO9">
            <v>8.5</v>
          </cell>
          <cell r="FR9" t="str">
            <v>Indiana County</v>
          </cell>
          <cell r="FT9">
            <v>2.0555158558865739E-2</v>
          </cell>
        </row>
        <row r="10">
          <cell r="FL10" t="str">
            <v>AAA06</v>
          </cell>
          <cell r="FM10">
            <v>7.0453000000000001</v>
          </cell>
          <cell r="FN10">
            <v>1.3393385869163311E-2</v>
          </cell>
          <cell r="FO10">
            <v>7.0453000000000001</v>
          </cell>
          <cell r="FR10" t="str">
            <v>Allegheny County</v>
          </cell>
          <cell r="FT10">
            <v>1.7037324540561977E-2</v>
          </cell>
        </row>
        <row r="11">
          <cell r="FL11" t="str">
            <v>AAA07</v>
          </cell>
          <cell r="FM11">
            <v>4.6364000000000001</v>
          </cell>
          <cell r="FN11">
            <v>8.8139744572677918E-3</v>
          </cell>
          <cell r="FO11">
            <v>4.6364000000000001</v>
          </cell>
          <cell r="FR11" t="str">
            <v>Westmoreland County</v>
          </cell>
          <cell r="FT11">
            <v>1.1211992604979425E-2</v>
          </cell>
        </row>
        <row r="12">
          <cell r="FL12" t="str">
            <v>AAA08</v>
          </cell>
          <cell r="FM12">
            <v>9.3483999999999998</v>
          </cell>
          <cell r="FN12">
            <v>1.7771667417893672E-2</v>
          </cell>
          <cell r="FO12">
            <v>7.5151000000000003</v>
          </cell>
          <cell r="FR12" t="str">
            <v>Fayette County</v>
          </cell>
          <cell r="FT12">
            <v>1.8173420245380226E-2</v>
          </cell>
        </row>
        <row r="13">
          <cell r="FL13" t="str">
            <v>AAA08</v>
          </cell>
          <cell r="FM13">
            <v>7.5151000000000003</v>
          </cell>
          <cell r="FN13">
            <v>1.428649371146001E-2</v>
          </cell>
          <cell r="FR13" t="str">
            <v>Greene County</v>
          </cell>
          <cell r="FT13">
            <v>0</v>
          </cell>
        </row>
        <row r="14">
          <cell r="FL14" t="str">
            <v>AAA08</v>
          </cell>
          <cell r="FM14">
            <v>5.5453999999999999</v>
          </cell>
          <cell r="FN14">
            <v>1.0542018366692437E-2</v>
          </cell>
          <cell r="FR14" t="str">
            <v>Washington County</v>
          </cell>
          <cell r="FT14">
            <v>0</v>
          </cell>
        </row>
        <row r="15">
          <cell r="FL15" t="str">
            <v>AAA09</v>
          </cell>
          <cell r="FM15">
            <v>7.9999000000000002</v>
          </cell>
          <cell r="FN15">
            <v>1.520811712981982E-2</v>
          </cell>
          <cell r="FO15">
            <v>7.9999000000000002</v>
          </cell>
          <cell r="FR15" t="str">
            <v>Somerset County</v>
          </cell>
          <cell r="FT15">
            <v>1.9345789759420005E-2</v>
          </cell>
        </row>
        <row r="16">
          <cell r="FL16" t="str">
            <v>AAA10</v>
          </cell>
          <cell r="FM16">
            <v>7.9089999999999998</v>
          </cell>
          <cell r="FN16">
            <v>1.5035312738877355E-2</v>
          </cell>
          <cell r="FO16">
            <v>7.9089999999999998</v>
          </cell>
          <cell r="FR16" t="str">
            <v>Cambria County</v>
          </cell>
          <cell r="FT16">
            <v>1.9125970475537546E-2</v>
          </cell>
        </row>
        <row r="17">
          <cell r="FL17" t="str">
            <v>AAA11</v>
          </cell>
          <cell r="FM17">
            <v>7.4393000000000002</v>
          </cell>
          <cell r="FN17">
            <v>1.4142395000421078E-2</v>
          </cell>
          <cell r="FO17">
            <v>7.4393000000000002</v>
          </cell>
          <cell r="FR17" t="str">
            <v>Blair County</v>
          </cell>
          <cell r="FT17">
            <v>1.7990116596114106E-2</v>
          </cell>
        </row>
        <row r="18">
          <cell r="FL18" t="str">
            <v>AAA12</v>
          </cell>
          <cell r="FM18">
            <v>6.3029000000000002</v>
          </cell>
          <cell r="FN18">
            <v>1.1982054957879641E-2</v>
          </cell>
          <cell r="FO18">
            <v>6.3029000000000002</v>
          </cell>
          <cell r="FR18" t="str">
            <v>Bedford County</v>
          </cell>
          <cell r="FT18">
            <v>1.5242012809491161E-2</v>
          </cell>
        </row>
        <row r="19">
          <cell r="FL19" t="str">
            <v>AAA12</v>
          </cell>
          <cell r="FM19">
            <v>6.1665999999999999</v>
          </cell>
          <cell r="FN19">
            <v>1.1722943423386154E-2</v>
          </cell>
          <cell r="FR19" t="str">
            <v>Fulton County</v>
          </cell>
          <cell r="FT19">
            <v>0</v>
          </cell>
        </row>
        <row r="20">
          <cell r="FL20" t="str">
            <v>AAA12</v>
          </cell>
          <cell r="FM20">
            <v>7.9241999999999999</v>
          </cell>
          <cell r="FN20">
            <v>1.506420852262131E-2</v>
          </cell>
          <cell r="FR20" t="str">
            <v>Huntingdon County</v>
          </cell>
          <cell r="FT20">
            <v>0</v>
          </cell>
        </row>
        <row r="21">
          <cell r="FL21" t="str">
            <v>AAA13</v>
          </cell>
          <cell r="FM21">
            <v>7.9244000000000003</v>
          </cell>
          <cell r="FN21">
            <v>1.5064588730302152E-2</v>
          </cell>
          <cell r="FO21">
            <v>7.9244000000000003</v>
          </cell>
          <cell r="FR21" t="str">
            <v>Centre County</v>
          </cell>
          <cell r="FT21">
            <v>1.9163211586338314E-2</v>
          </cell>
        </row>
        <row r="22">
          <cell r="FL22" t="str">
            <v>AAA14</v>
          </cell>
          <cell r="FM22">
            <v>9.5303000000000004</v>
          </cell>
          <cell r="FN22">
            <v>1.8117466303619024E-2</v>
          </cell>
          <cell r="FO22">
            <v>9.5227500000000003</v>
          </cell>
          <cell r="FR22" t="str">
            <v>Clinton County</v>
          </cell>
          <cell r="FT22">
            <v>2.302842778428691E-2</v>
          </cell>
        </row>
        <row r="23">
          <cell r="FL23" t="str">
            <v>AAA14</v>
          </cell>
          <cell r="FM23">
            <v>9.5152000000000001</v>
          </cell>
          <cell r="FN23">
            <v>1.8088760623715491E-2</v>
          </cell>
          <cell r="FR23" t="str">
            <v>Lycoming County</v>
          </cell>
          <cell r="FT23">
            <v>0</v>
          </cell>
        </row>
        <row r="24">
          <cell r="FL24" t="str">
            <v>AAA15</v>
          </cell>
          <cell r="FM24">
            <v>6.7725999999999997</v>
          </cell>
          <cell r="FN24">
            <v>1.2874972696335918E-2</v>
          </cell>
          <cell r="FO24">
            <v>7.5453499999999991</v>
          </cell>
          <cell r="FR24" t="str">
            <v>Columbia County</v>
          </cell>
          <cell r="FT24">
            <v>1.8246572427310304E-2</v>
          </cell>
        </row>
        <row r="25">
          <cell r="FL25" t="str">
            <v>AAA15</v>
          </cell>
          <cell r="FM25">
            <v>8.3180999999999994</v>
          </cell>
          <cell r="FN25">
            <v>1.5813027550038654E-2</v>
          </cell>
          <cell r="FR25" t="str">
            <v>Montour County</v>
          </cell>
          <cell r="FT25">
            <v>0</v>
          </cell>
        </row>
        <row r="26">
          <cell r="FL26" t="str">
            <v>AAA16</v>
          </cell>
          <cell r="FM26">
            <v>8.4244000000000003</v>
          </cell>
          <cell r="FN26">
            <v>1.6015107932405917E-2</v>
          </cell>
          <cell r="FO26">
            <v>8.4244000000000003</v>
          </cell>
          <cell r="FR26" t="str">
            <v>Northumberland County</v>
          </cell>
          <cell r="FT26">
            <v>2.0372338560389239E-2</v>
          </cell>
        </row>
        <row r="27">
          <cell r="FL27" t="str">
            <v>AAA17</v>
          </cell>
          <cell r="FM27">
            <v>7.2121000000000004</v>
          </cell>
          <cell r="FN27">
            <v>1.3710479074985129E-2</v>
          </cell>
          <cell r="FO27">
            <v>7.697000000000001</v>
          </cell>
          <cell r="FR27" t="str">
            <v>Snyder County</v>
          </cell>
          <cell r="FT27">
            <v>1.8613300638539956E-2</v>
          </cell>
        </row>
        <row r="28">
          <cell r="FL28" t="str">
            <v>AAA17</v>
          </cell>
          <cell r="FM28">
            <v>8.1819000000000006</v>
          </cell>
          <cell r="FN28">
            <v>1.5554106119385592E-2</v>
          </cell>
          <cell r="FR28" t="str">
            <v>Union County</v>
          </cell>
          <cell r="FT28">
            <v>0</v>
          </cell>
        </row>
        <row r="29">
          <cell r="FL29" t="str">
            <v>AAA18</v>
          </cell>
          <cell r="FM29">
            <v>8.1668000000000003</v>
          </cell>
          <cell r="FN29">
            <v>1.5525400439482057E-2</v>
          </cell>
          <cell r="FO29">
            <v>8.8560499999999998</v>
          </cell>
          <cell r="FR29" t="str">
            <v>Juniata County</v>
          </cell>
          <cell r="FT29">
            <v>2.1416177877087404E-2</v>
          </cell>
        </row>
        <row r="30">
          <cell r="FL30" t="str">
            <v>AAA18</v>
          </cell>
          <cell r="FM30">
            <v>9.5452999999999992</v>
          </cell>
          <cell r="FN30">
            <v>1.8145981879682135E-2</v>
          </cell>
          <cell r="FR30" t="str">
            <v>Mifflin County</v>
          </cell>
          <cell r="FT30">
            <v>0</v>
          </cell>
        </row>
        <row r="31">
          <cell r="FL31" t="str">
            <v>AAA19</v>
          </cell>
          <cell r="FM31">
            <v>7.6816000000000004</v>
          </cell>
          <cell r="FN31">
            <v>1.4603016605760563E-2</v>
          </cell>
          <cell r="FO31">
            <v>7.6816000000000004</v>
          </cell>
          <cell r="FR31" t="str">
            <v>Franklin County</v>
          </cell>
          <cell r="FT31">
            <v>1.8576059527739185E-2</v>
          </cell>
        </row>
        <row r="32">
          <cell r="FL32" t="str">
            <v>AAA20</v>
          </cell>
          <cell r="FM32">
            <v>6.6516000000000002</v>
          </cell>
          <cell r="FN32">
            <v>1.2644947049426807E-2</v>
          </cell>
          <cell r="FO32">
            <v>6.6516000000000002</v>
          </cell>
          <cell r="FR32" t="str">
            <v>Adams County</v>
          </cell>
          <cell r="FT32">
            <v>1.6085257961194276E-2</v>
          </cell>
        </row>
        <row r="33">
          <cell r="FL33" t="str">
            <v>AAA21</v>
          </cell>
          <cell r="FM33">
            <v>6.3029999999999999</v>
          </cell>
          <cell r="FN33">
            <v>1.1982245061720062E-2</v>
          </cell>
          <cell r="FO33">
            <v>6.3029999999999999</v>
          </cell>
          <cell r="FR33" t="str">
            <v>Cumberland County</v>
          </cell>
          <cell r="FT33">
            <v>1.524225463488597E-2</v>
          </cell>
        </row>
        <row r="34">
          <cell r="FL34" t="str">
            <v>AAA22</v>
          </cell>
          <cell r="FM34">
            <v>6.3182</v>
          </cell>
          <cell r="FN34">
            <v>1.2011140845464017E-2</v>
          </cell>
          <cell r="FO34">
            <v>6.3182</v>
          </cell>
          <cell r="FR34" t="str">
            <v>Perry County</v>
          </cell>
          <cell r="FT34">
            <v>1.5279012094897119E-2</v>
          </cell>
        </row>
        <row r="35">
          <cell r="FL35" t="str">
            <v>AAA23</v>
          </cell>
          <cell r="FM35">
            <v>9.1059999999999999</v>
          </cell>
          <cell r="FN35">
            <v>1.7310855708713768E-2</v>
          </cell>
          <cell r="FO35">
            <v>9.1059999999999999</v>
          </cell>
          <cell r="FR35" t="str">
            <v>Dauphin County</v>
          </cell>
          <cell r="FT35">
            <v>2.2020620451415462E-2</v>
          </cell>
        </row>
        <row r="36">
          <cell r="FL36" t="str">
            <v>AAA24</v>
          </cell>
          <cell r="FM36">
            <v>9.5150000000000006</v>
          </cell>
          <cell r="FN36">
            <v>1.8088380416034649E-2</v>
          </cell>
          <cell r="FO36">
            <v>9.5150000000000006</v>
          </cell>
          <cell r="FR36" t="str">
            <v>Lebanon County</v>
          </cell>
          <cell r="FT36">
            <v>2.3009686316189121E-2</v>
          </cell>
        </row>
        <row r="37">
          <cell r="FL37" t="str">
            <v>AAA25</v>
          </cell>
          <cell r="FM37">
            <v>7.5</v>
          </cell>
          <cell r="FN37">
            <v>1.4257788031556475E-2</v>
          </cell>
          <cell r="FO37">
            <v>7.5</v>
          </cell>
          <cell r="FR37" t="str">
            <v>York County</v>
          </cell>
          <cell r="FT37">
            <v>1.8136904610763886E-2</v>
          </cell>
        </row>
        <row r="38">
          <cell r="FL38" t="str">
            <v>AAA26</v>
          </cell>
          <cell r="FM38">
            <v>8.8180999999999994</v>
          </cell>
          <cell r="FN38">
            <v>1.6763546752142418E-2</v>
          </cell>
          <cell r="FO38">
            <v>8.8180999999999994</v>
          </cell>
          <cell r="FR38" t="str">
            <v>Lancaster County</v>
          </cell>
          <cell r="FT38">
            <v>2.1324405139756936E-2</v>
          </cell>
        </row>
        <row r="39">
          <cell r="FL39" t="str">
            <v>AAA27</v>
          </cell>
          <cell r="FM39">
            <v>5.6060999999999996</v>
          </cell>
          <cell r="FN39">
            <v>1.0657411397827833E-2</v>
          </cell>
          <cell r="FO39">
            <v>5.6060999999999996</v>
          </cell>
          <cell r="FR39" t="str">
            <v>Chester County</v>
          </cell>
          <cell r="FT39">
            <v>1.355697345845379E-2</v>
          </cell>
        </row>
        <row r="40">
          <cell r="FL40" t="str">
            <v>AAA28</v>
          </cell>
          <cell r="FM40">
            <v>6.3940000000000001</v>
          </cell>
          <cell r="FN40">
            <v>1.2155239556502948E-2</v>
          </cell>
          <cell r="FO40">
            <v>6.3940000000000001</v>
          </cell>
          <cell r="FR40" t="str">
            <v>Montgomery County</v>
          </cell>
          <cell r="FT40">
            <v>1.546231574416324E-2</v>
          </cell>
        </row>
        <row r="41">
          <cell r="FL41" t="str">
            <v>AAA29</v>
          </cell>
          <cell r="FM41">
            <v>5.6818999999999997</v>
          </cell>
          <cell r="FN41">
            <v>1.0801510108866765E-2</v>
          </cell>
          <cell r="FO41">
            <v>5.6818999999999997</v>
          </cell>
          <cell r="FR41" t="str">
            <v>Bucks County</v>
          </cell>
          <cell r="FT41">
            <v>1.374027710771991E-2</v>
          </cell>
        </row>
        <row r="42">
          <cell r="FL42" t="str">
            <v>AAA30</v>
          </cell>
          <cell r="FM42">
            <v>9.3787000000000003</v>
          </cell>
          <cell r="FN42">
            <v>1.7829268881541162E-2</v>
          </cell>
          <cell r="FO42">
            <v>9.3787000000000003</v>
          </cell>
          <cell r="FR42" t="str">
            <v>Delaware County</v>
          </cell>
          <cell r="FT42">
            <v>2.2680078303062838E-2</v>
          </cell>
        </row>
        <row r="43">
          <cell r="FL43" t="str">
            <v>AAA31</v>
          </cell>
          <cell r="FM43">
            <v>12.772600000000001</v>
          </cell>
          <cell r="FN43">
            <v>2.4281203121581101E-2</v>
          </cell>
          <cell r="FO43">
            <v>12.772600000000001</v>
          </cell>
          <cell r="FR43" t="str">
            <v>Philadelphia County</v>
          </cell>
          <cell r="FT43">
            <v>3.0887390377525713E-2</v>
          </cell>
        </row>
        <row r="44">
          <cell r="FL44" t="str">
            <v>AAA32</v>
          </cell>
          <cell r="FM44">
            <v>10.3636</v>
          </cell>
          <cell r="FN44">
            <v>1.9701601605845158E-2</v>
          </cell>
          <cell r="FO44">
            <v>10.3636</v>
          </cell>
          <cell r="FR44" t="str">
            <v>Berks County</v>
          </cell>
          <cell r="FT44">
            <v>2.5061816616548351E-2</v>
          </cell>
        </row>
        <row r="45">
          <cell r="FL45" t="str">
            <v>AAA33</v>
          </cell>
          <cell r="FM45">
            <v>10.545199999999999</v>
          </cell>
          <cell r="FN45">
            <v>2.0046830180049244E-2</v>
          </cell>
          <cell r="FO45">
            <v>10.545199999999999</v>
          </cell>
          <cell r="FR45" t="str">
            <v>Lehigh County</v>
          </cell>
          <cell r="FT45">
            <v>2.5500971533523646E-2</v>
          </cell>
        </row>
        <row r="46">
          <cell r="FL46" t="str">
            <v>AAA34</v>
          </cell>
          <cell r="FM46">
            <v>7.6665000000000001</v>
          </cell>
          <cell r="FN46">
            <v>1.457431092585703E-2</v>
          </cell>
          <cell r="FO46">
            <v>7.6665000000000001</v>
          </cell>
          <cell r="FR46" t="str">
            <v>Northampton County</v>
          </cell>
          <cell r="FT46">
            <v>1.8539543893122845E-2</v>
          </cell>
        </row>
        <row r="47">
          <cell r="FL47" t="str">
            <v>AAA35</v>
          </cell>
          <cell r="FM47">
            <v>6.8636999999999997</v>
          </cell>
          <cell r="FN47">
            <v>1.3048157294959223E-2</v>
          </cell>
          <cell r="FO47">
            <v>6.8636999999999997</v>
          </cell>
          <cell r="FR47" t="str">
            <v>Pike County</v>
          </cell>
          <cell r="FT47">
            <v>1.6598169623586678E-2</v>
          </cell>
        </row>
        <row r="48">
          <cell r="FL48" t="str">
            <v>AAA36</v>
          </cell>
          <cell r="FM48">
            <v>8.3788</v>
          </cell>
          <cell r="FN48">
            <v>1.5928420581174052E-2</v>
          </cell>
          <cell r="FO48">
            <v>7.2349499999999995</v>
          </cell>
          <cell r="FR48" t="str">
            <v>Bradford County</v>
          </cell>
          <cell r="FT48">
            <v>1.7495946401819489E-2</v>
          </cell>
        </row>
        <row r="49">
          <cell r="FL49" t="str">
            <v>AAA36</v>
          </cell>
          <cell r="FM49">
            <v>6.9850000000000003</v>
          </cell>
          <cell r="FN49">
            <v>1.3278753253389598E-2</v>
          </cell>
          <cell r="FR49" t="str">
            <v>Sullivan County</v>
          </cell>
          <cell r="FT49">
            <v>0</v>
          </cell>
        </row>
        <row r="50">
          <cell r="FL50" t="str">
            <v>AAA36</v>
          </cell>
          <cell r="FM50">
            <v>6.4999000000000002</v>
          </cell>
          <cell r="FN50">
            <v>1.2356559523508524E-2</v>
          </cell>
          <cell r="FR50" t="str">
            <v>Susquehanna County</v>
          </cell>
          <cell r="FT50">
            <v>0</v>
          </cell>
        </row>
        <row r="51">
          <cell r="FL51" t="str">
            <v>AAA36</v>
          </cell>
          <cell r="FM51">
            <v>7.4848999999999997</v>
          </cell>
          <cell r="FN51">
            <v>1.4229082351652942E-2</v>
          </cell>
          <cell r="FR51" t="str">
            <v>Tioga County</v>
          </cell>
          <cell r="FT51">
            <v>0</v>
          </cell>
        </row>
        <row r="52">
          <cell r="FL52" t="str">
            <v>AAA37</v>
          </cell>
          <cell r="FM52">
            <v>10.757400000000001</v>
          </cell>
          <cell r="FN52">
            <v>2.0450230529422086E-2</v>
          </cell>
          <cell r="FO52">
            <v>7.6287500000000001</v>
          </cell>
          <cell r="FR52" t="str">
            <v>Luzerne County</v>
          </cell>
          <cell r="FT52">
            <v>1.8448254806582E-2</v>
          </cell>
        </row>
        <row r="53">
          <cell r="FL53" t="str">
            <v>AAA37</v>
          </cell>
          <cell r="FM53">
            <v>4.5000999999999998</v>
          </cell>
          <cell r="FN53">
            <v>8.5548629227743048E-3</v>
          </cell>
          <cell r="FR53" t="str">
            <v>Wyoming County</v>
          </cell>
          <cell r="FT53">
            <v>0</v>
          </cell>
        </row>
        <row r="54">
          <cell r="FL54" t="str">
            <v>AAA38</v>
          </cell>
          <cell r="FM54">
            <v>9.3332999999999995</v>
          </cell>
          <cell r="FN54">
            <v>1.7742961737990139E-2</v>
          </cell>
          <cell r="FO54">
            <v>9.3332999999999995</v>
          </cell>
          <cell r="FR54" t="str">
            <v>Lackawanna County</v>
          </cell>
          <cell r="FT54">
            <v>2.257028957381901E-2</v>
          </cell>
        </row>
        <row r="55">
          <cell r="FL55" t="str">
            <v>AAA39</v>
          </cell>
          <cell r="FM55">
            <v>7.5606</v>
          </cell>
          <cell r="FN55">
            <v>1.4372990958851452E-2</v>
          </cell>
          <cell r="FO55">
            <v>7.5606</v>
          </cell>
          <cell r="FR55" t="str">
            <v>Carbon County</v>
          </cell>
          <cell r="FT55">
            <v>1.828345080001886E-2</v>
          </cell>
        </row>
        <row r="56">
          <cell r="FL56" t="str">
            <v>AAA40</v>
          </cell>
          <cell r="FM56">
            <v>9.3635999999999999</v>
          </cell>
          <cell r="FN56">
            <v>1.7800563201637629E-2</v>
          </cell>
          <cell r="FO56">
            <v>9.3635999999999999</v>
          </cell>
          <cell r="FR56" t="str">
            <v>Schuylkill County</v>
          </cell>
          <cell r="FT56">
            <v>2.2643562668446499E-2</v>
          </cell>
        </row>
        <row r="57">
          <cell r="FL57" t="str">
            <v>AAA41</v>
          </cell>
          <cell r="FM57">
            <v>9.1818000000000008</v>
          </cell>
          <cell r="FN57">
            <v>1.74549544197527E-2</v>
          </cell>
          <cell r="FO57">
            <v>9.1818000000000008</v>
          </cell>
          <cell r="FR57" t="str">
            <v>Clearfield County</v>
          </cell>
          <cell r="FT57">
            <v>2.2203924100681584E-2</v>
          </cell>
        </row>
        <row r="58">
          <cell r="FL58" t="str">
            <v>AAA42</v>
          </cell>
          <cell r="FM58">
            <v>8.1362000000000005</v>
          </cell>
          <cell r="FN58">
            <v>1.5467228664313307E-2</v>
          </cell>
          <cell r="FO58">
            <v>8.1362000000000005</v>
          </cell>
          <cell r="FR58" t="str">
            <v>Jefferson County</v>
          </cell>
          <cell r="FT58">
            <v>1.9675397772546288E-2</v>
          </cell>
        </row>
        <row r="59">
          <cell r="FL59" t="str">
            <v>AAA43</v>
          </cell>
          <cell r="FM59">
            <v>8.6210000000000004</v>
          </cell>
          <cell r="FN59">
            <v>1.6388852082673117E-2</v>
          </cell>
          <cell r="FO59">
            <v>7.23475</v>
          </cell>
          <cell r="FR59" t="str">
            <v>Forest County</v>
          </cell>
          <cell r="FT59">
            <v>1.749546275102987E-2</v>
          </cell>
        </row>
        <row r="60">
          <cell r="FL60" t="str">
            <v>AAA43</v>
          </cell>
          <cell r="FM60">
            <v>5.8484999999999996</v>
          </cell>
          <cell r="FN60">
            <v>1.1118223107007739E-2</v>
          </cell>
          <cell r="FR60" t="str">
            <v>Warren County</v>
          </cell>
          <cell r="FT60">
            <v>0</v>
          </cell>
        </row>
        <row r="61">
          <cell r="FL61" t="str">
            <v>AAA44</v>
          </cell>
          <cell r="FM61">
            <v>7.6665999999999999</v>
          </cell>
          <cell r="FN61">
            <v>1.4574501029697449E-2</v>
          </cell>
          <cell r="FO61">
            <v>7.6665999999999999</v>
          </cell>
          <cell r="FR61" t="str">
            <v>Venango County</v>
          </cell>
          <cell r="FT61">
            <v>1.8539785718517655E-2</v>
          </cell>
        </row>
        <row r="62">
          <cell r="FL62" t="str">
            <v>AAA45</v>
          </cell>
          <cell r="FM62">
            <v>5.2728000000000002</v>
          </cell>
          <cell r="FN62">
            <v>1.0023795297705465E-2</v>
          </cell>
          <cell r="FO62">
            <v>5.2728000000000002</v>
          </cell>
          <cell r="FR62" t="str">
            <v>Armstrong County</v>
          </cell>
          <cell r="FT62">
            <v>1.2750969417551444E-2</v>
          </cell>
        </row>
        <row r="63">
          <cell r="FL63" t="str">
            <v>AAA46</v>
          </cell>
          <cell r="FM63">
            <v>9.2272999999999996</v>
          </cell>
          <cell r="FN63">
            <v>1.7541451667144142E-2</v>
          </cell>
          <cell r="FO63">
            <v>9.2272999999999996</v>
          </cell>
          <cell r="FR63" t="str">
            <v>Lawrence County</v>
          </cell>
          <cell r="FT63">
            <v>2.2313954655320215E-2</v>
          </cell>
        </row>
        <row r="64">
          <cell r="FL64" t="str">
            <v>AAA47</v>
          </cell>
          <cell r="FM64">
            <v>9.5304000000000002</v>
          </cell>
          <cell r="FN64">
            <v>1.8117656407459444E-2</v>
          </cell>
          <cell r="FO64">
            <v>9.5304000000000002</v>
          </cell>
          <cell r="FR64" t="str">
            <v>Mercer County</v>
          </cell>
          <cell r="FT64">
            <v>2.3046927426989886E-2</v>
          </cell>
        </row>
        <row r="65">
          <cell r="FL65" t="str">
            <v>AAA48</v>
          </cell>
          <cell r="FM65">
            <v>8.1971000000000007</v>
          </cell>
          <cell r="FN65">
            <v>1.5583001903129546E-2</v>
          </cell>
          <cell r="FO65">
            <v>8.1971000000000007</v>
          </cell>
          <cell r="FR65" t="str">
            <v>Monroe County</v>
          </cell>
          <cell r="FT65">
            <v>1.982266943798569E-2</v>
          </cell>
        </row>
        <row r="66">
          <cell r="FL66" t="str">
            <v>AAA49</v>
          </cell>
          <cell r="FM66">
            <v>7.2880000000000003</v>
          </cell>
          <cell r="FN66">
            <v>1.3854767889864479E-2</v>
          </cell>
          <cell r="FO66">
            <v>7.2880000000000003</v>
          </cell>
          <cell r="FR66" t="str">
            <v>Clarion County</v>
          </cell>
          <cell r="FT66">
            <v>1.7624234773766297E-2</v>
          </cell>
        </row>
        <row r="67">
          <cell r="FL67" t="str">
            <v>AAA50</v>
          </cell>
          <cell r="FM67">
            <v>4.2423999999999999</v>
          </cell>
          <cell r="FN67">
            <v>8.0649653260100249E-3</v>
          </cell>
          <cell r="FO67">
            <v>4.2423999999999999</v>
          </cell>
          <cell r="FR67" t="str">
            <v>Butler County</v>
          </cell>
          <cell r="FT67">
            <v>1.0259200549427295E-2</v>
          </cell>
        </row>
        <row r="68">
          <cell r="FL68" t="str">
            <v>AAA51</v>
          </cell>
          <cell r="FM68">
            <v>8.8180999999999994</v>
          </cell>
          <cell r="FN68">
            <v>1.6763546752142418E-2</v>
          </cell>
          <cell r="FO68">
            <v>8.8180999999999994</v>
          </cell>
          <cell r="FR68" t="str">
            <v>Potter County</v>
          </cell>
          <cell r="FT68">
            <v>2.1324405139756936E-2</v>
          </cell>
        </row>
        <row r="69">
          <cell r="FL69" t="str">
            <v>AAA52</v>
          </cell>
          <cell r="FM69">
            <v>8.4393999999999991</v>
          </cell>
          <cell r="FN69">
            <v>1.6043623508469027E-2</v>
          </cell>
          <cell r="FO69">
            <v>8.4393999999999991</v>
          </cell>
          <cell r="FR69" t="str">
            <v>Wayne County</v>
          </cell>
          <cell r="FT69">
            <v>2.0408612369610765E-2</v>
          </cell>
        </row>
        <row r="70">
          <cell r="FO70">
            <v>413.52150000000006</v>
          </cell>
        </row>
      </sheetData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tsdr.cdc.gov/placeandhealth/svi/data_documentation_download.html" TargetMode="External"/><Relationship Id="rId2" Type="http://schemas.openxmlformats.org/officeDocument/2006/relationships/hyperlink" Target="https://data.census.gov/table/ACSST5Y2022.S0101" TargetMode="External"/><Relationship Id="rId1" Type="http://schemas.openxmlformats.org/officeDocument/2006/relationships/hyperlink" Target="https://www2.census.gov/programs-surveys/popest/datasets/2020-2023/counties/asrh/cc-est2023-alldata-42.cs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tsdr.cdc.gov/placeandhealth/svi/data_documentation_download.html" TargetMode="External"/><Relationship Id="rId2" Type="http://schemas.openxmlformats.org/officeDocument/2006/relationships/hyperlink" Target="https://data.census.gov/table/ACSST5Y2022.S0101" TargetMode="External"/><Relationship Id="rId1" Type="http://schemas.openxmlformats.org/officeDocument/2006/relationships/hyperlink" Target="https://www2.census.gov/programs-surveys/popest/datasets/2020-2023/counties/asrh/cc-est2023-alldata-42.c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04235-2B8F-486A-8428-7EA2E4AF3EFE}">
  <dimension ref="B1:AD67"/>
  <sheetViews>
    <sheetView tabSelected="1" workbookViewId="0">
      <selection activeCell="W1" sqref="W1"/>
    </sheetView>
  </sheetViews>
  <sheetFormatPr baseColWidth="10" defaultColWidth="9.1640625" defaultRowHeight="11" x14ac:dyDescent="0.15"/>
  <cols>
    <col min="1" max="1" width="2.1640625" style="1" customWidth="1"/>
    <col min="2" max="2" width="4.83203125" style="1" bestFit="1" customWidth="1"/>
    <col min="3" max="3" width="22.83203125" style="1" bestFit="1" customWidth="1"/>
    <col min="4" max="4" width="2.1640625" style="1" customWidth="1"/>
    <col min="5" max="11" width="9.83203125" style="1" customWidth="1"/>
    <col min="12" max="12" width="2.1640625" style="1" customWidth="1"/>
    <col min="13" max="19" width="9.83203125" style="1" customWidth="1"/>
    <col min="20" max="20" width="2.1640625" style="1" customWidth="1"/>
    <col min="21" max="21" width="12.1640625" style="1" customWidth="1"/>
    <col min="22" max="16384" width="9.1640625" style="1"/>
  </cols>
  <sheetData>
    <row r="1" spans="2:21" ht="12" thickBot="1" x14ac:dyDescent="0.2"/>
    <row r="2" spans="2:21" x14ac:dyDescent="0.15">
      <c r="B2" s="137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9"/>
    </row>
    <row r="3" spans="2:21" ht="15" customHeight="1" x14ac:dyDescent="0.15">
      <c r="B3" s="140"/>
      <c r="C3" s="141"/>
      <c r="E3" s="142" t="s">
        <v>1</v>
      </c>
      <c r="F3" s="143"/>
      <c r="G3" s="143"/>
      <c r="H3" s="143"/>
      <c r="I3" s="143"/>
      <c r="J3" s="143"/>
      <c r="K3" s="141"/>
      <c r="M3" s="142" t="s">
        <v>2</v>
      </c>
      <c r="N3" s="143"/>
      <c r="O3" s="143"/>
      <c r="P3" s="143"/>
      <c r="Q3" s="143"/>
      <c r="R3" s="143"/>
      <c r="S3" s="141"/>
      <c r="T3" s="3"/>
      <c r="U3" s="4"/>
    </row>
    <row r="4" spans="2:21" ht="33.75" customHeight="1" x14ac:dyDescent="0.15">
      <c r="B4" s="5" t="s">
        <v>3</v>
      </c>
      <c r="C4" s="6" t="s">
        <v>4</v>
      </c>
      <c r="E4" s="7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9" t="s">
        <v>11</v>
      </c>
      <c r="M4" s="7" t="s">
        <v>5</v>
      </c>
      <c r="N4" s="8" t="s">
        <v>6</v>
      </c>
      <c r="O4" s="8" t="s">
        <v>7</v>
      </c>
      <c r="P4" s="8" t="s">
        <v>8</v>
      </c>
      <c r="Q4" s="8" t="s">
        <v>9</v>
      </c>
      <c r="R4" s="8" t="s">
        <v>10</v>
      </c>
      <c r="S4" s="9" t="s">
        <v>11</v>
      </c>
      <c r="T4" s="10"/>
      <c r="U4" s="11" t="s">
        <v>12</v>
      </c>
    </row>
    <row r="5" spans="2:21" x14ac:dyDescent="0.15">
      <c r="B5" s="12" t="str">
        <f>[1]Summary!B7</f>
        <v>01</v>
      </c>
      <c r="C5" s="13" t="str">
        <f>[1]Summary!D7</f>
        <v>Erie</v>
      </c>
      <c r="D5" s="14"/>
      <c r="E5" s="15">
        <f>$E$57*_xlfn.XLOOKUP(B5,[1]Summary!$B$7:$B$58,[1]Summary!$U$7:$U$58)</f>
        <v>329212.26522064762</v>
      </c>
      <c r="F5" s="16">
        <f>$F$57*_xlfn.XLOOKUP(B5,[1]Summary!$B$7:$B$58,[1]Summary!$U$7:$U$58)</f>
        <v>427370.91045331495</v>
      </c>
      <c r="G5" s="16">
        <f>$G$57*_xlfn.XLOOKUP(B5,[1]Summary!$B$7:$B$58,[1]Summary!$U$7:$U$58)</f>
        <v>291301.5703149162</v>
      </c>
      <c r="H5" s="16">
        <f>$H$57*_xlfn.XLOOKUP(B5,[1]Summary!$B$7:$B$58,[1]Summary!$U$7:$U$58)</f>
        <v>20390.561470697878</v>
      </c>
      <c r="I5" s="16">
        <f>$I$57*_xlfn.XLOOKUP(B5,[1]Summary!$B$7:$B$58,[1]Summary!$U$7:$U$58)</f>
        <v>151559.1384567986</v>
      </c>
      <c r="J5" s="16">
        <f>$J$57*_xlfn.XLOOKUP(B5,[1]Summary!$B$7:$B$58,[1]Summary!$U$7:$U$58)</f>
        <v>21475.785045951961</v>
      </c>
      <c r="K5" s="17">
        <f>SUM(E5,F5,G5,H5,I5,J5)</f>
        <v>1241310.2309623274</v>
      </c>
      <c r="M5" s="15">
        <f>$M$57*_xlfn.XLOOKUP(B5,[1]Summary!$B$7:$B$58,[1]Summary!$P$7:$P$58)</f>
        <v>327881.42267113738</v>
      </c>
      <c r="N5" s="16">
        <f>$N$57*_xlfn.XLOOKUP(B5,[1]Summary!$B$7:$B$58,[1]Summary!$P$7:$P$58)</f>
        <v>425643.26099386055</v>
      </c>
      <c r="O5" s="16">
        <f>$O$57*_xlfn.XLOOKUP(B5,[1]Summary!$B$7:$B$58,[1]Summary!$P$7:$P$58)</f>
        <v>290123.98197611474</v>
      </c>
      <c r="P5" s="16">
        <f>$P$57*_xlfn.XLOOKUP(B5,[1]Summary!$B$7:$B$58,[1]Summary!$P$7:$P$58)</f>
        <v>20308.13250409962</v>
      </c>
      <c r="Q5" s="16">
        <f>$Q$57*_xlfn.XLOOKUP(B5,[1]Summary!$B$7:$B$58,[1]Summary!$P$7:$P$58)</f>
        <v>150946.45973387727</v>
      </c>
      <c r="R5" s="16">
        <f>$R$57*_xlfn.XLOOKUP(B5,[1]Summary!$B$7:$B$58,[1]Summary!$P$7:$P$58)</f>
        <v>21388.9690565655</v>
      </c>
      <c r="S5" s="17">
        <f>SUM(M5,N5,O5,P5,Q5,R5)</f>
        <v>1236292.2269356551</v>
      </c>
      <c r="T5" s="18"/>
      <c r="U5" s="19">
        <f>S5-K5</f>
        <v>-5018.0040266723372</v>
      </c>
    </row>
    <row r="6" spans="2:21" x14ac:dyDescent="0.15">
      <c r="B6" s="12" t="str">
        <f>[1]Summary!B8</f>
        <v>02</v>
      </c>
      <c r="C6" s="13" t="str">
        <f>[1]Summary!D8</f>
        <v>Crawford</v>
      </c>
      <c r="D6" s="14"/>
      <c r="E6" s="15">
        <f>$E$57*_xlfn.XLOOKUP(B6,[1]Summary!$B$7:$B$58,[1]Summary!$U$7:$U$58)</f>
        <v>153872.36765271769</v>
      </c>
      <c r="F6" s="16">
        <f>$F$57*_xlfn.XLOOKUP(B6,[1]Summary!$B$7:$B$58,[1]Summary!$U$7:$U$58)</f>
        <v>199751.28755690349</v>
      </c>
      <c r="G6" s="16">
        <f>$G$57*_xlfn.XLOOKUP(B6,[1]Summary!$B$7:$B$58,[1]Summary!$U$7:$U$58)</f>
        <v>136153.07526670952</v>
      </c>
      <c r="H6" s="16">
        <f>$H$57*_xlfn.XLOOKUP(B6,[1]Summary!$B$7:$B$58,[1]Summary!$U$7:$U$58)</f>
        <v>9530.4589249179098</v>
      </c>
      <c r="I6" s="16">
        <f>$I$57*_xlfn.XLOOKUP(B6,[1]Summary!$B$7:$B$58,[1]Summary!$U$7:$U$58)</f>
        <v>70838.076030136363</v>
      </c>
      <c r="J6" s="16">
        <f>$J$57*_xlfn.XLOOKUP(B6,[1]Summary!$B$7:$B$58,[1]Summary!$U$7:$U$58)</f>
        <v>10037.68766029013</v>
      </c>
      <c r="K6" s="17">
        <f t="shared" ref="K6:K56" si="0">SUM(E6,F6,G6,H6,I6,J6)</f>
        <v>580182.95309167518</v>
      </c>
      <c r="M6" s="15">
        <f>$M$57*_xlfn.XLOOKUP(B6,[1]Summary!$B$7:$B$58,[1]Summary!$P$7:$P$58)</f>
        <v>158236.18292586561</v>
      </c>
      <c r="N6" s="16">
        <f>$N$57*_xlfn.XLOOKUP(B6,[1]Summary!$B$7:$B$58,[1]Summary!$P$7:$P$58)</f>
        <v>205416.22748581338</v>
      </c>
      <c r="O6" s="16">
        <f>$O$57*_xlfn.XLOOKUP(B6,[1]Summary!$B$7:$B$58,[1]Summary!$P$7:$P$58)</f>
        <v>140014.37199203117</v>
      </c>
      <c r="P6" s="16">
        <f>$P$57*_xlfn.XLOOKUP(B6,[1]Summary!$B$7:$B$58,[1]Summary!$P$7:$P$58)</f>
        <v>9800.7424257900784</v>
      </c>
      <c r="Q6" s="16">
        <f>$Q$57*_xlfn.XLOOKUP(B6,[1]Summary!$B$7:$B$58,[1]Summary!$P$7:$P$58)</f>
        <v>72847.041530676419</v>
      </c>
      <c r="R6" s="16">
        <f>$R$57*_xlfn.XLOOKUP(B6,[1]Summary!$B$7:$B$58,[1]Summary!$P$7:$P$58)</f>
        <v>10322.356151373098</v>
      </c>
      <c r="S6" s="17">
        <f t="shared" ref="S6:S56" si="1">SUM(M6,N6,O6,P6,Q6,R6)</f>
        <v>596636.92251154967</v>
      </c>
      <c r="T6" s="18"/>
      <c r="U6" s="19">
        <f t="shared" ref="U6:U56" si="2">S6-K6</f>
        <v>16453.969419874484</v>
      </c>
    </row>
    <row r="7" spans="2:21" x14ac:dyDescent="0.15">
      <c r="B7" s="12" t="str">
        <f>[1]Summary!B9</f>
        <v>03</v>
      </c>
      <c r="C7" s="13" t="str">
        <f>[1]Summary!D9</f>
        <v>Cameron/Elk/McKean</v>
      </c>
      <c r="D7" s="14"/>
      <c r="E7" s="15">
        <f>$E$57*_xlfn.XLOOKUP(B7,[1]Summary!$B$7:$B$58,[1]Summary!$U$7:$U$58)</f>
        <v>140948.68983646657</v>
      </c>
      <c r="F7" s="16">
        <f>$F$57*_xlfn.XLOOKUP(B7,[1]Summary!$B$7:$B$58,[1]Summary!$U$7:$U$58)</f>
        <v>182974.2578461947</v>
      </c>
      <c r="G7" s="16">
        <f>$G$57*_xlfn.XLOOKUP(B7,[1]Summary!$B$7:$B$58,[1]Summary!$U$7:$U$58)</f>
        <v>124717.63363881393</v>
      </c>
      <c r="H7" s="16">
        <f>$H$57*_xlfn.XLOOKUP(B7,[1]Summary!$B$7:$B$58,[1]Summary!$U$7:$U$58)</f>
        <v>8729.9995411730688</v>
      </c>
      <c r="I7" s="16">
        <f>$I$57*_xlfn.XLOOKUP(B7,[1]Summary!$B$7:$B$58,[1]Summary!$U$7:$U$58)</f>
        <v>64888.414725107286</v>
      </c>
      <c r="J7" s="16">
        <f>$J$57*_xlfn.XLOOKUP(B7,[1]Summary!$B$7:$B$58,[1]Summary!$U$7:$U$58)</f>
        <v>9194.6263405700793</v>
      </c>
      <c r="K7" s="17">
        <f t="shared" si="0"/>
        <v>531453.6219283255</v>
      </c>
      <c r="M7" s="15">
        <f>$M$57*_xlfn.XLOOKUP(B7,[1]Summary!$B$7:$B$58,[1]Summary!$P$7:$P$58)</f>
        <v>141322.89403729854</v>
      </c>
      <c r="N7" s="16">
        <f>$N$57*_xlfn.XLOOKUP(B7,[1]Summary!$B$7:$B$58,[1]Summary!$P$7:$P$58)</f>
        <v>183460.0355856657</v>
      </c>
      <c r="O7" s="16">
        <f>$O$57*_xlfn.XLOOKUP(B7,[1]Summary!$B$7:$B$58,[1]Summary!$P$7:$P$58)</f>
        <v>125048.74606333958</v>
      </c>
      <c r="P7" s="16">
        <f>$P$57*_xlfn.XLOOKUP(B7,[1]Summary!$B$7:$B$58,[1]Summary!$P$7:$P$58)</f>
        <v>8753.1767874841789</v>
      </c>
      <c r="Q7" s="16">
        <f>$Q$57*_xlfn.XLOOKUP(B7,[1]Summary!$B$7:$B$58,[1]Summary!$P$7:$P$58)</f>
        <v>65060.686758310527</v>
      </c>
      <c r="R7" s="16">
        <f>$R$57*_xlfn.XLOOKUP(B7,[1]Summary!$B$7:$B$58,[1]Summary!$P$7:$P$58)</f>
        <v>9219.0371230024211</v>
      </c>
      <c r="S7" s="17">
        <f t="shared" si="1"/>
        <v>532864.57635510096</v>
      </c>
      <c r="T7" s="18"/>
      <c r="U7" s="19">
        <f t="shared" si="2"/>
        <v>1410.9544267754536</v>
      </c>
    </row>
    <row r="8" spans="2:21" x14ac:dyDescent="0.15">
      <c r="B8" s="12" t="str">
        <f>[1]Summary!B10</f>
        <v>04</v>
      </c>
      <c r="C8" s="13" t="str">
        <f>[1]Summary!D10</f>
        <v>Beaver</v>
      </c>
      <c r="D8" s="14"/>
      <c r="E8" s="15">
        <f>$E$57*_xlfn.XLOOKUP(B8,[1]Summary!$B$7:$B$58,[1]Summary!$U$7:$U$58)</f>
        <v>228954.47878430321</v>
      </c>
      <c r="F8" s="16">
        <f>$F$57*_xlfn.XLOOKUP(B8,[1]Summary!$B$7:$B$58,[1]Summary!$U$7:$U$58)</f>
        <v>297220.04429218621</v>
      </c>
      <c r="G8" s="16">
        <f>$G$57*_xlfn.XLOOKUP(B8,[1]Summary!$B$7:$B$58,[1]Summary!$U$7:$U$58)</f>
        <v>202589.04739104994</v>
      </c>
      <c r="H8" s="16">
        <f>$H$57*_xlfn.XLOOKUP(B8,[1]Summary!$B$7:$B$58,[1]Summary!$U$7:$U$58)</f>
        <v>14180.851890539241</v>
      </c>
      <c r="I8" s="16">
        <f>$I$57*_xlfn.XLOOKUP(B8,[1]Summary!$B$7:$B$58,[1]Summary!$U$7:$U$58)</f>
        <v>105403.55635631412</v>
      </c>
      <c r="J8" s="16">
        <f>$J$57*_xlfn.XLOOKUP(B8,[1]Summary!$B$7:$B$58,[1]Summary!$U$7:$U$58)</f>
        <v>14935.583181823931</v>
      </c>
      <c r="K8" s="17">
        <f t="shared" si="0"/>
        <v>863283.56189621671</v>
      </c>
      <c r="M8" s="15">
        <f>$M$57*_xlfn.XLOOKUP(B8,[1]Summary!$B$7:$B$58,[1]Summary!$P$7:$P$58)</f>
        <v>225093.52177483425</v>
      </c>
      <c r="N8" s="16">
        <f>$N$57*_xlfn.XLOOKUP(B8,[1]Summary!$B$7:$B$58,[1]Summary!$P$7:$P$58)</f>
        <v>292207.89594087272</v>
      </c>
      <c r="O8" s="16">
        <f>$O$57*_xlfn.XLOOKUP(B8,[1]Summary!$B$7:$B$58,[1]Summary!$P$7:$P$58)</f>
        <v>199172.70189425358</v>
      </c>
      <c r="P8" s="16">
        <f>$P$57*_xlfn.XLOOKUP(B8,[1]Summary!$B$7:$B$58,[1]Summary!$P$7:$P$58)</f>
        <v>13941.714137926856</v>
      </c>
      <c r="Q8" s="16">
        <f>$Q$57*_xlfn.XLOOKUP(B8,[1]Summary!$B$7:$B$58,[1]Summary!$P$7:$P$58)</f>
        <v>103626.09123793022</v>
      </c>
      <c r="R8" s="16">
        <f>$R$57*_xlfn.XLOOKUP(B8,[1]Summary!$B$7:$B$58,[1]Summary!$P$7:$P$58)</f>
        <v>14683.718073604336</v>
      </c>
      <c r="S8" s="17">
        <f t="shared" si="1"/>
        <v>848725.64305942191</v>
      </c>
      <c r="T8" s="18"/>
      <c r="U8" s="19">
        <f t="shared" si="2"/>
        <v>-14557.918836794794</v>
      </c>
    </row>
    <row r="9" spans="2:21" x14ac:dyDescent="0.15">
      <c r="B9" s="12" t="str">
        <f>[1]Summary!B11</f>
        <v>05</v>
      </c>
      <c r="C9" s="13" t="str">
        <f>[1]Summary!D11</f>
        <v>Indiana</v>
      </c>
      <c r="D9" s="14"/>
      <c r="E9" s="15">
        <f>$E$57*_xlfn.XLOOKUP(B9,[1]Summary!$B$7:$B$58,[1]Summary!$U$7:$U$58)</f>
        <v>137800.60442865317</v>
      </c>
      <c r="F9" s="16">
        <f>$F$57*_xlfn.XLOOKUP(B9,[1]Summary!$B$7:$B$58,[1]Summary!$U$7:$U$58)</f>
        <v>178887.53244421043</v>
      </c>
      <c r="G9" s="16">
        <f>$G$57*_xlfn.XLOOKUP(B9,[1]Summary!$B$7:$B$58,[1]Summary!$U$7:$U$58)</f>
        <v>121932.0684589538</v>
      </c>
      <c r="H9" s="16">
        <f>$H$57*_xlfn.XLOOKUP(B9,[1]Summary!$B$7:$B$58,[1]Summary!$U$7:$U$58)</f>
        <v>8535.0152231373995</v>
      </c>
      <c r="I9" s="16">
        <f>$I$57*_xlfn.XLOOKUP(B9,[1]Summary!$B$7:$B$58,[1]Summary!$U$7:$U$58)</f>
        <v>63439.133630197779</v>
      </c>
      <c r="J9" s="16">
        <f>$J$57*_xlfn.XLOOKUP(B9,[1]Summary!$B$7:$B$58,[1]Summary!$U$7:$U$58)</f>
        <v>8989.2645947700385</v>
      </c>
      <c r="K9" s="17">
        <f t="shared" si="0"/>
        <v>519583.61877992266</v>
      </c>
      <c r="M9" s="15">
        <f>$M$57*_xlfn.XLOOKUP(B9,[1]Summary!$B$7:$B$58,[1]Summary!$P$7:$P$58)</f>
        <v>136680.37769008076</v>
      </c>
      <c r="N9" s="16">
        <f>$N$57*_xlfn.XLOOKUP(B9,[1]Summary!$B$7:$B$58,[1]Summary!$P$7:$P$58)</f>
        <v>177433.29646409902</v>
      </c>
      <c r="O9" s="16">
        <f>$O$57*_xlfn.XLOOKUP(B9,[1]Summary!$B$7:$B$58,[1]Summary!$P$7:$P$58)</f>
        <v>120940.8423032813</v>
      </c>
      <c r="P9" s="16">
        <f>$P$57*_xlfn.XLOOKUP(B9,[1]Summary!$B$7:$B$58,[1]Summary!$P$7:$P$58)</f>
        <v>8465.6312584826483</v>
      </c>
      <c r="Q9" s="16">
        <f>$Q$57*_xlfn.XLOOKUP(B9,[1]Summary!$B$7:$B$58,[1]Summary!$P$7:$P$58)</f>
        <v>62923.41590850077</v>
      </c>
      <c r="R9" s="16">
        <f>$R$57*_xlfn.XLOOKUP(B9,[1]Summary!$B$7:$B$58,[1]Summary!$P$7:$P$58)</f>
        <v>8916.1878865733233</v>
      </c>
      <c r="S9" s="17">
        <f t="shared" si="1"/>
        <v>515359.75151101779</v>
      </c>
      <c r="T9" s="18"/>
      <c r="U9" s="19">
        <f t="shared" si="2"/>
        <v>-4223.867268904869</v>
      </c>
    </row>
    <row r="10" spans="2:21" x14ac:dyDescent="0.15">
      <c r="B10" s="12" t="str">
        <f>[1]Summary!B12</f>
        <v>06</v>
      </c>
      <c r="C10" s="13" t="str">
        <f>[1]Summary!D12</f>
        <v>Allegheny</v>
      </c>
      <c r="D10" s="14"/>
      <c r="E10" s="15">
        <f>$E$57*_xlfn.XLOOKUP(B10,[1]Summary!$B$7:$B$58,[1]Summary!$U$7:$U$58)</f>
        <v>1439177.1271026002</v>
      </c>
      <c r="F10" s="16">
        <f>$F$57*_xlfn.XLOOKUP(B10,[1]Summary!$B$7:$B$58,[1]Summary!$U$7:$U$58)</f>
        <v>1868285.3103944703</v>
      </c>
      <c r="G10" s="16">
        <f>$G$57*_xlfn.XLOOKUP(B10,[1]Summary!$B$7:$B$58,[1]Summary!$U$7:$U$58)</f>
        <v>1273447.5637027493</v>
      </c>
      <c r="H10" s="16">
        <f>$H$57*_xlfn.XLOOKUP(B10,[1]Summary!$B$7:$B$58,[1]Summary!$U$7:$U$58)</f>
        <v>89138.931861301229</v>
      </c>
      <c r="I10" s="16">
        <f>$I$57*_xlfn.XLOOKUP(B10,[1]Summary!$B$7:$B$58,[1]Summary!$U$7:$U$58)</f>
        <v>662552.60970975645</v>
      </c>
      <c r="J10" s="16">
        <f>$J$57*_xlfn.XLOOKUP(B10,[1]Summary!$B$7:$B$58,[1]Summary!$U$7:$U$58)</f>
        <v>93883.071470593743</v>
      </c>
      <c r="K10" s="17">
        <f t="shared" si="0"/>
        <v>5426484.6142414715</v>
      </c>
      <c r="M10" s="15">
        <f>$M$57*_xlfn.XLOOKUP(B10,[1]Summary!$B$7:$B$58,[1]Summary!$P$7:$P$58)</f>
        <v>1389184.7558962572</v>
      </c>
      <c r="N10" s="16">
        <f>$N$57*_xlfn.XLOOKUP(B10,[1]Summary!$B$7:$B$58,[1]Summary!$P$7:$P$58)</f>
        <v>1803387.1050257997</v>
      </c>
      <c r="O10" s="16">
        <f>$O$57*_xlfn.XLOOKUP(B10,[1]Summary!$B$7:$B$58,[1]Summary!$P$7:$P$58)</f>
        <v>1229212.102954003</v>
      </c>
      <c r="P10" s="16">
        <f>$P$57*_xlfn.XLOOKUP(B10,[1]Summary!$B$7:$B$58,[1]Summary!$P$7:$P$58)</f>
        <v>86042.532893706055</v>
      </c>
      <c r="Q10" s="16">
        <f>$Q$57*_xlfn.XLOOKUP(B10,[1]Summary!$B$7:$B$58,[1]Summary!$P$7:$P$58)</f>
        <v>639537.6691686816</v>
      </c>
      <c r="R10" s="16">
        <f>$R$57*_xlfn.XLOOKUP(B10,[1]Summary!$B$7:$B$58,[1]Summary!$P$7:$P$58)</f>
        <v>90621.876395600775</v>
      </c>
      <c r="S10" s="17">
        <f t="shared" si="1"/>
        <v>5237986.042334049</v>
      </c>
      <c r="T10" s="18"/>
      <c r="U10" s="19">
        <f t="shared" si="2"/>
        <v>-188498.57190742251</v>
      </c>
    </row>
    <row r="11" spans="2:21" x14ac:dyDescent="0.15">
      <c r="B11" s="12" t="str">
        <f>[1]Summary!B13</f>
        <v>07</v>
      </c>
      <c r="C11" s="13" t="str">
        <f>[1]Summary!D13</f>
        <v>Westmoreland</v>
      </c>
      <c r="D11" s="14"/>
      <c r="E11" s="15">
        <f>$E$57*_xlfn.XLOOKUP(B11,[1]Summary!$B$7:$B$58,[1]Summary!$U$7:$U$58)</f>
        <v>458496.43307392107</v>
      </c>
      <c r="F11" s="16">
        <f>$F$57*_xlfn.XLOOKUP(B11,[1]Summary!$B$7:$B$58,[1]Summary!$U$7:$U$58)</f>
        <v>595202.72706446389</v>
      </c>
      <c r="G11" s="16">
        <f>$G$57*_xlfn.XLOOKUP(B11,[1]Summary!$B$7:$B$58,[1]Summary!$U$7:$U$58)</f>
        <v>405697.91908787115</v>
      </c>
      <c r="H11" s="16">
        <f>$H$57*_xlfn.XLOOKUP(B11,[1]Summary!$B$7:$B$58,[1]Summary!$U$7:$U$58)</f>
        <v>28398.090503777348</v>
      </c>
      <c r="I11" s="16">
        <f>$I$57*_xlfn.XLOOKUP(B11,[1]Summary!$B$7:$B$58,[1]Summary!$U$7:$U$58)</f>
        <v>211077.56825410173</v>
      </c>
      <c r="J11" s="16">
        <f>$J$57*_xlfn.XLOOKUP(B11,[1]Summary!$B$7:$B$58,[1]Summary!$U$7:$U$58)</f>
        <v>29909.489655349782</v>
      </c>
      <c r="K11" s="17">
        <f t="shared" si="0"/>
        <v>1728782.2276394852</v>
      </c>
      <c r="M11" s="15">
        <f>$M$57*_xlfn.XLOOKUP(B11,[1]Summary!$B$7:$B$58,[1]Summary!$P$7:$P$58)</f>
        <v>467922.27452289412</v>
      </c>
      <c r="N11" s="16">
        <f>$N$57*_xlfn.XLOOKUP(B11,[1]Summary!$B$7:$B$58,[1]Summary!$P$7:$P$58)</f>
        <v>607438.99790673121</v>
      </c>
      <c r="O11" s="16">
        <f>$O$57*_xlfn.XLOOKUP(B11,[1]Summary!$B$7:$B$58,[1]Summary!$P$7:$P$58)</f>
        <v>414038.32042068598</v>
      </c>
      <c r="P11" s="16">
        <f>$P$57*_xlfn.XLOOKUP(B11,[1]Summary!$B$7:$B$58,[1]Summary!$P$7:$P$58)</f>
        <v>28981.902894088867</v>
      </c>
      <c r="Q11" s="16">
        <f>$Q$57*_xlfn.XLOOKUP(B11,[1]Summary!$B$7:$B$58,[1]Summary!$P$7:$P$58)</f>
        <v>215416.93394656543</v>
      </c>
      <c r="R11" s="16">
        <f>$R$57*_xlfn.XLOOKUP(B11,[1]Summary!$B$7:$B$58,[1]Summary!$P$7:$P$58)</f>
        <v>30524.373626029599</v>
      </c>
      <c r="S11" s="17">
        <f t="shared" si="1"/>
        <v>1764322.803316995</v>
      </c>
      <c r="T11" s="18"/>
      <c r="U11" s="19">
        <f t="shared" si="2"/>
        <v>35540.575677509885</v>
      </c>
    </row>
    <row r="12" spans="2:21" x14ac:dyDescent="0.15">
      <c r="B12" s="12" t="str">
        <f>[1]Summary!B14</f>
        <v>08</v>
      </c>
      <c r="C12" s="13" t="str">
        <f>[1]Summary!D14</f>
        <v>Fayette/Greene/Washington</v>
      </c>
      <c r="D12" s="14"/>
      <c r="E12" s="15">
        <f>$E$57*_xlfn.XLOOKUP(B12,[1]Summary!$B$7:$B$58,[1]Summary!$U$7:$U$58)</f>
        <v>581350.87734669272</v>
      </c>
      <c r="F12" s="16">
        <f>$F$57*_xlfn.XLOOKUP(B12,[1]Summary!$B$7:$B$58,[1]Summary!$U$7:$U$58)</f>
        <v>754687.71972383664</v>
      </c>
      <c r="G12" s="16">
        <f>$G$57*_xlfn.XLOOKUP(B12,[1]Summary!$B$7:$B$58,[1]Summary!$U$7:$U$58)</f>
        <v>514404.96410892712</v>
      </c>
      <c r="H12" s="16">
        <f>$H$57*_xlfn.XLOOKUP(B12,[1]Summary!$B$7:$B$58,[1]Summary!$U$7:$U$58)</f>
        <v>36007.378985825264</v>
      </c>
      <c r="I12" s="16">
        <f>$I$57*_xlfn.XLOOKUP(B12,[1]Summary!$B$7:$B$58,[1]Summary!$U$7:$U$58)</f>
        <v>267635.95230182417</v>
      </c>
      <c r="J12" s="16">
        <f>$J$57*_xlfn.XLOOKUP(B12,[1]Summary!$B$7:$B$58,[1]Summary!$U$7:$U$58)</f>
        <v>37923.758611500605</v>
      </c>
      <c r="K12" s="17">
        <f t="shared" si="0"/>
        <v>2192010.6510786065</v>
      </c>
      <c r="M12" s="15">
        <f>$M$57*_xlfn.XLOOKUP(B12,[1]Summary!$B$7:$B$58,[1]Summary!$P$7:$P$58)</f>
        <v>579489.23688917235</v>
      </c>
      <c r="N12" s="16">
        <f>$N$57*_xlfn.XLOOKUP(B12,[1]Summary!$B$7:$B$58,[1]Summary!$P$7:$P$58)</f>
        <v>752271.00849731534</v>
      </c>
      <c r="O12" s="16">
        <f>$O$57*_xlfn.XLOOKUP(B12,[1]Summary!$B$7:$B$58,[1]Summary!$P$7:$P$58)</f>
        <v>512757.70230878115</v>
      </c>
      <c r="P12" s="16">
        <f>$P$57*_xlfn.XLOOKUP(B12,[1]Summary!$B$7:$B$58,[1]Summary!$P$7:$P$58)</f>
        <v>35892.073761215943</v>
      </c>
      <c r="Q12" s="16">
        <f>$Q$57*_xlfn.XLOOKUP(B12,[1]Summary!$B$7:$B$58,[1]Summary!$P$7:$P$58)</f>
        <v>266778.91064917186</v>
      </c>
      <c r="R12" s="16">
        <f>$R$57*_xlfn.XLOOKUP(B12,[1]Summary!$B$7:$B$58,[1]Summary!$P$7:$P$58)</f>
        <v>37802.316628554552</v>
      </c>
      <c r="S12" s="17">
        <f t="shared" si="1"/>
        <v>2184991.2487342111</v>
      </c>
      <c r="T12" s="18"/>
      <c r="U12" s="19">
        <f t="shared" si="2"/>
        <v>-7019.4023443954065</v>
      </c>
    </row>
    <row r="13" spans="2:21" x14ac:dyDescent="0.15">
      <c r="B13" s="12" t="str">
        <f>[1]Summary!B15</f>
        <v>09</v>
      </c>
      <c r="C13" s="13" t="str">
        <f>[1]Summary!D15</f>
        <v>Somerset</v>
      </c>
      <c r="D13" s="14"/>
      <c r="E13" s="15">
        <f>$E$57*_xlfn.XLOOKUP(B13,[1]Summary!$B$7:$B$58,[1]Summary!$U$7:$U$58)</f>
        <v>151186.42964241857</v>
      </c>
      <c r="F13" s="16">
        <f>$F$57*_xlfn.XLOOKUP(B13,[1]Summary!$B$7:$B$58,[1]Summary!$U$7:$U$58)</f>
        <v>196264.50442592462</v>
      </c>
      <c r="G13" s="16">
        <f>$G$57*_xlfn.XLOOKUP(B13,[1]Summary!$B$7:$B$58,[1]Summary!$U$7:$U$58)</f>
        <v>133776.43854072285</v>
      </c>
      <c r="H13" s="16">
        <f>$H$57*_xlfn.XLOOKUP(B13,[1]Summary!$B$7:$B$58,[1]Summary!$U$7:$U$58)</f>
        <v>9364.0988287386845</v>
      </c>
      <c r="I13" s="16">
        <f>$I$57*_xlfn.XLOOKUP(B13,[1]Summary!$B$7:$B$58,[1]Summary!$U$7:$U$58)</f>
        <v>69601.55329451937</v>
      </c>
      <c r="J13" s="16">
        <f>$J$57*_xlfn.XLOOKUP(B13,[1]Summary!$B$7:$B$58,[1]Summary!$U$7:$U$58)</f>
        <v>9862.4735706289357</v>
      </c>
      <c r="K13" s="17">
        <f t="shared" si="0"/>
        <v>570055.49830295297</v>
      </c>
      <c r="M13" s="15">
        <f>$M$57*_xlfn.XLOOKUP(B13,[1]Summary!$B$7:$B$58,[1]Summary!$P$7:$P$58)</f>
        <v>143414.15504573021</v>
      </c>
      <c r="N13" s="16">
        <f>$N$57*_xlfn.XLOOKUP(B13,[1]Summary!$B$7:$B$58,[1]Summary!$P$7:$P$58)</f>
        <v>186174.83152612054</v>
      </c>
      <c r="O13" s="16">
        <f>$O$57*_xlfn.XLOOKUP(B13,[1]Summary!$B$7:$B$58,[1]Summary!$P$7:$P$58)</f>
        <v>126899.18628094875</v>
      </c>
      <c r="P13" s="16">
        <f>$P$57*_xlfn.XLOOKUP(B13,[1]Summary!$B$7:$B$58,[1]Summary!$P$7:$P$58)</f>
        <v>8882.7041187794457</v>
      </c>
      <c r="Q13" s="16">
        <f>$Q$57*_xlfn.XLOOKUP(B13,[1]Summary!$B$7:$B$58,[1]Summary!$P$7:$P$58)</f>
        <v>66023.438606312833</v>
      </c>
      <c r="R13" s="16">
        <f>$R$57*_xlfn.XLOOKUP(B13,[1]Summary!$B$7:$B$58,[1]Summary!$P$7:$P$58)</f>
        <v>9355.4581395825862</v>
      </c>
      <c r="S13" s="17">
        <f t="shared" si="1"/>
        <v>540749.77371747431</v>
      </c>
      <c r="T13" s="18"/>
      <c r="U13" s="19">
        <f t="shared" si="2"/>
        <v>-29305.72458547866</v>
      </c>
    </row>
    <row r="14" spans="2:21" x14ac:dyDescent="0.15">
      <c r="B14" s="12" t="str">
        <f>[1]Summary!B16</f>
        <v>10</v>
      </c>
      <c r="C14" s="13" t="str">
        <f>[1]Summary!D16</f>
        <v>Cambria</v>
      </c>
      <c r="D14" s="14"/>
      <c r="E14" s="15">
        <f>$E$57*_xlfn.XLOOKUP(B14,[1]Summary!$B$7:$B$58,[1]Summary!$U$7:$U$58)</f>
        <v>225928.58828159521</v>
      </c>
      <c r="F14" s="16">
        <f>$F$57*_xlfn.XLOOKUP(B14,[1]Summary!$B$7:$B$58,[1]Summary!$U$7:$U$58)</f>
        <v>293291.94769406086</v>
      </c>
      <c r="G14" s="16">
        <f>$G$57*_xlfn.XLOOKUP(B14,[1]Summary!$B$7:$B$58,[1]Summary!$U$7:$U$58)</f>
        <v>199911.60566679019</v>
      </c>
      <c r="H14" s="16">
        <f>$H$57*_xlfn.XLOOKUP(B14,[1]Summary!$B$7:$B$58,[1]Summary!$U$7:$U$58)</f>
        <v>13993.436010824931</v>
      </c>
      <c r="I14" s="16">
        <f>$I$57*_xlfn.XLOOKUP(B14,[1]Summary!$B$7:$B$58,[1]Summary!$U$7:$U$58)</f>
        <v>104010.53001403107</v>
      </c>
      <c r="J14" s="16">
        <f>$J$57*_xlfn.XLOOKUP(B14,[1]Summary!$B$7:$B$58,[1]Summary!$U$7:$U$58)</f>
        <v>14738.192680697884</v>
      </c>
      <c r="K14" s="17">
        <f t="shared" si="0"/>
        <v>851874.30034800025</v>
      </c>
      <c r="M14" s="15">
        <f>$M$57*_xlfn.XLOOKUP(B14,[1]Summary!$B$7:$B$58,[1]Summary!$P$7:$P$58)</f>
        <v>240463.99273342351</v>
      </c>
      <c r="N14" s="16">
        <f>$N$57*_xlfn.XLOOKUP(B14,[1]Summary!$B$7:$B$58,[1]Summary!$P$7:$P$58)</f>
        <v>312161.25996048434</v>
      </c>
      <c r="O14" s="16">
        <f>$O$57*_xlfn.XLOOKUP(B14,[1]Summary!$B$7:$B$58,[1]Summary!$P$7:$P$58)</f>
        <v>212773.17429377354</v>
      </c>
      <c r="P14" s="16">
        <f>$P$57*_xlfn.XLOOKUP(B14,[1]Summary!$B$7:$B$58,[1]Summary!$P$7:$P$58)</f>
        <v>14893.721599449082</v>
      </c>
      <c r="Q14" s="16">
        <f>$Q$57*_xlfn.XLOOKUP(B14,[1]Summary!$B$7:$B$58,[1]Summary!$P$7:$P$58)</f>
        <v>110702.18038241488</v>
      </c>
      <c r="R14" s="16">
        <f>$R$57*_xlfn.XLOOKUP(B14,[1]Summary!$B$7:$B$58,[1]Summary!$P$7:$P$58)</f>
        <v>15686.393141437766</v>
      </c>
      <c r="S14" s="17">
        <f t="shared" si="1"/>
        <v>906680.72211098298</v>
      </c>
      <c r="T14" s="18"/>
      <c r="U14" s="19">
        <f t="shared" si="2"/>
        <v>54806.421762982733</v>
      </c>
    </row>
    <row r="15" spans="2:21" x14ac:dyDescent="0.15">
      <c r="B15" s="12" t="str">
        <f>[1]Summary!B17</f>
        <v>11</v>
      </c>
      <c r="C15" s="13" t="str">
        <f>[1]Summary!D17</f>
        <v>Blair</v>
      </c>
      <c r="D15" s="14"/>
      <c r="E15" s="15">
        <f>$E$57*_xlfn.XLOOKUP(B15,[1]Summary!$B$7:$B$58,[1]Summary!$U$7:$U$58)</f>
        <v>166708.70744384534</v>
      </c>
      <c r="F15" s="16">
        <f>$F$57*_xlfn.XLOOKUP(B15,[1]Summary!$B$7:$B$58,[1]Summary!$U$7:$U$58)</f>
        <v>216414.93834690534</v>
      </c>
      <c r="G15" s="16">
        <f>$G$57*_xlfn.XLOOKUP(B15,[1]Summary!$B$7:$B$58,[1]Summary!$U$7:$U$58)</f>
        <v>147511.2363478138</v>
      </c>
      <c r="H15" s="16">
        <f>$H$57*_xlfn.XLOOKUP(B15,[1]Summary!$B$7:$B$58,[1]Summary!$U$7:$U$58)</f>
        <v>10325.508815888188</v>
      </c>
      <c r="I15" s="16">
        <f>$I$57*_xlfn.XLOOKUP(B15,[1]Summary!$B$7:$B$58,[1]Summary!$U$7:$U$58)</f>
        <v>76747.529611333055</v>
      </c>
      <c r="J15" s="16">
        <f>$J$57*_xlfn.XLOOKUP(B15,[1]Summary!$B$7:$B$58,[1]Summary!$U$7:$U$58)</f>
        <v>10875.051583977165</v>
      </c>
      <c r="K15" s="17">
        <f t="shared" si="0"/>
        <v>628582.97214976291</v>
      </c>
      <c r="M15" s="15">
        <f>$M$57*_xlfn.XLOOKUP(B15,[1]Summary!$B$7:$B$58,[1]Summary!$P$7:$P$58)</f>
        <v>192875.7056806114</v>
      </c>
      <c r="N15" s="16">
        <f>$N$57*_xlfn.XLOOKUP(B15,[1]Summary!$B$7:$B$58,[1]Summary!$P$7:$P$58)</f>
        <v>250383.94570688877</v>
      </c>
      <c r="O15" s="16">
        <f>$O$57*_xlfn.XLOOKUP(B15,[1]Summary!$B$7:$B$58,[1]Summary!$P$7:$P$58)</f>
        <v>170664.95351472669</v>
      </c>
      <c r="P15" s="16">
        <f>$P$57*_xlfn.XLOOKUP(B15,[1]Summary!$B$7:$B$58,[1]Summary!$P$7:$P$58)</f>
        <v>11946.225424647626</v>
      </c>
      <c r="Q15" s="16">
        <f>$Q$57*_xlfn.XLOOKUP(B15,[1]Summary!$B$7:$B$58,[1]Summary!$P$7:$P$58)</f>
        <v>88794.005784105058</v>
      </c>
      <c r="R15" s="16">
        <f>$R$57*_xlfn.XLOOKUP(B15,[1]Summary!$B$7:$B$58,[1]Summary!$P$7:$P$58)</f>
        <v>12582.025742591673</v>
      </c>
      <c r="S15" s="17">
        <f t="shared" si="1"/>
        <v>727246.86185357126</v>
      </c>
      <c r="T15" s="18"/>
      <c r="U15" s="19">
        <f t="shared" si="2"/>
        <v>98663.889703808352</v>
      </c>
    </row>
    <row r="16" spans="2:21" x14ac:dyDescent="0.15">
      <c r="B16" s="12" t="str">
        <f>[1]Summary!B18</f>
        <v>12</v>
      </c>
      <c r="C16" s="13" t="str">
        <f>[1]Summary!D18</f>
        <v>Bedford/Fulton/Huntingdon</v>
      </c>
      <c r="D16" s="14"/>
      <c r="E16" s="15">
        <f>$E$57*_xlfn.XLOOKUP(B16,[1]Summary!$B$7:$B$58,[1]Summary!$U$7:$U$58)</f>
        <v>231881.67340211823</v>
      </c>
      <c r="F16" s="16">
        <f>$F$57*_xlfn.XLOOKUP(B16,[1]Summary!$B$7:$B$58,[1]Summary!$U$7:$U$58)</f>
        <v>301020.01762565598</v>
      </c>
      <c r="G16" s="16">
        <f>$G$57*_xlfn.XLOOKUP(B16,[1]Summary!$B$7:$B$58,[1]Summary!$U$7:$U$58)</f>
        <v>205179.15863194002</v>
      </c>
      <c r="H16" s="16">
        <f>$H$57*_xlfn.XLOOKUP(B16,[1]Summary!$B$7:$B$58,[1]Summary!$U$7:$U$58)</f>
        <v>14362.154800840135</v>
      </c>
      <c r="I16" s="16">
        <f>$I$57*_xlfn.XLOOKUP(B16,[1]Summary!$B$7:$B$58,[1]Summary!$U$7:$U$58)</f>
        <v>106751.14616762956</v>
      </c>
      <c r="J16" s="16">
        <f>$J$57*_xlfn.XLOOKUP(B16,[1]Summary!$B$7:$B$58,[1]Summary!$U$7:$U$58)</f>
        <v>15126.535369944047</v>
      </c>
      <c r="K16" s="17">
        <f t="shared" si="0"/>
        <v>874320.68599812803</v>
      </c>
      <c r="M16" s="15">
        <f>$M$57*_xlfn.XLOOKUP(B16,[1]Summary!$B$7:$B$58,[1]Summary!$P$7:$P$58)</f>
        <v>213008.08897739096</v>
      </c>
      <c r="N16" s="16">
        <f>$N$57*_xlfn.XLOOKUP(B16,[1]Summary!$B$7:$B$58,[1]Summary!$P$7:$P$58)</f>
        <v>276519.04420746601</v>
      </c>
      <c r="O16" s="16">
        <f>$O$57*_xlfn.XLOOKUP(B16,[1]Summary!$B$7:$B$58,[1]Summary!$P$7:$P$58)</f>
        <v>188478.97652691018</v>
      </c>
      <c r="P16" s="16">
        <f>$P$57*_xlfn.XLOOKUP(B16,[1]Summary!$B$7:$B$58,[1]Summary!$P$7:$P$58)</f>
        <v>13193.173495945937</v>
      </c>
      <c r="Q16" s="16">
        <f>$Q$57*_xlfn.XLOOKUP(B16,[1]Summary!$B$7:$B$58,[1]Summary!$P$7:$P$58)</f>
        <v>98062.33199757988</v>
      </c>
      <c r="R16" s="16">
        <f>$R$57*_xlfn.XLOOKUP(B16,[1]Summary!$B$7:$B$58,[1]Summary!$P$7:$P$58)</f>
        <v>13895.338707570581</v>
      </c>
      <c r="S16" s="17">
        <f t="shared" si="1"/>
        <v>803156.95391286362</v>
      </c>
      <c r="T16" s="18"/>
      <c r="U16" s="19">
        <f t="shared" si="2"/>
        <v>-71163.732085264404</v>
      </c>
    </row>
    <row r="17" spans="2:21" x14ac:dyDescent="0.15">
      <c r="B17" s="12" t="str">
        <f>[1]Summary!B19</f>
        <v>13</v>
      </c>
      <c r="C17" s="13" t="str">
        <f>[1]Summary!D19</f>
        <v>Centre</v>
      </c>
      <c r="D17" s="14"/>
      <c r="E17" s="15">
        <f>$E$57*_xlfn.XLOOKUP(B17,[1]Summary!$B$7:$B$58,[1]Summary!$U$7:$U$58)</f>
        <v>147376.06351494699</v>
      </c>
      <c r="F17" s="16">
        <f>$F$57*_xlfn.XLOOKUP(B17,[1]Summary!$B$7:$B$58,[1]Summary!$U$7:$U$58)</f>
        <v>191318.03124405039</v>
      </c>
      <c r="G17" s="16">
        <f>$G$57*_xlfn.XLOOKUP(B17,[1]Summary!$B$7:$B$58,[1]Summary!$U$7:$U$58)</f>
        <v>130404.85809348981</v>
      </c>
      <c r="H17" s="16">
        <f>$H$57*_xlfn.XLOOKUP(B17,[1]Summary!$B$7:$B$58,[1]Summary!$U$7:$U$58)</f>
        <v>9128.0945453138229</v>
      </c>
      <c r="I17" s="16">
        <f>$I$57*_xlfn.XLOOKUP(B17,[1]Summary!$B$7:$B$58,[1]Summary!$U$7:$U$58)</f>
        <v>67847.378652522035</v>
      </c>
      <c r="J17" s="16">
        <f>$J$57*_xlfn.XLOOKUP(B17,[1]Summary!$B$7:$B$58,[1]Summary!$U$7:$U$58)</f>
        <v>9613.9087006502596</v>
      </c>
      <c r="K17" s="17">
        <f t="shared" si="0"/>
        <v>555688.33475097327</v>
      </c>
      <c r="M17" s="15">
        <f>$M$57*_xlfn.XLOOKUP(B17,[1]Summary!$B$7:$B$58,[1]Summary!$P$7:$P$58)</f>
        <v>129640.84892347342</v>
      </c>
      <c r="N17" s="16">
        <f>$N$57*_xlfn.XLOOKUP(B17,[1]Summary!$B$7:$B$58,[1]Summary!$P$7:$P$58)</f>
        <v>168294.84648523538</v>
      </c>
      <c r="O17" s="16">
        <f>$O$57*_xlfn.XLOOKUP(B17,[1]Summary!$B$7:$B$58,[1]Summary!$P$7:$P$58)</f>
        <v>114711.95595660963</v>
      </c>
      <c r="P17" s="16">
        <f>$P$57*_xlfn.XLOOKUP(B17,[1]Summary!$B$7:$B$58,[1]Summary!$P$7:$P$58)</f>
        <v>8029.620941722279</v>
      </c>
      <c r="Q17" s="16">
        <f>$Q$57*_xlfn.XLOOKUP(B17,[1]Summary!$B$7:$B$58,[1]Summary!$P$7:$P$58)</f>
        <v>59682.634723468713</v>
      </c>
      <c r="R17" s="16">
        <f>$R$57*_xlfn.XLOOKUP(B17,[1]Summary!$B$7:$B$58,[1]Summary!$P$7:$P$58)</f>
        <v>8456.9722904741629</v>
      </c>
      <c r="S17" s="17">
        <f t="shared" si="1"/>
        <v>488816.8793209836</v>
      </c>
      <c r="T17" s="18"/>
      <c r="U17" s="19">
        <f t="shared" si="2"/>
        <v>-66871.45542998967</v>
      </c>
    </row>
    <row r="18" spans="2:21" x14ac:dyDescent="0.15">
      <c r="B18" s="12" t="str">
        <f>[1]Summary!B20</f>
        <v>14</v>
      </c>
      <c r="C18" s="13" t="str">
        <f>[1]Summary!D20</f>
        <v>Clinton/Lycoming</v>
      </c>
      <c r="D18" s="14"/>
      <c r="E18" s="15">
        <f>$E$57*_xlfn.XLOOKUP(B18,[1]Summary!$B$7:$B$58,[1]Summary!$U$7:$U$58)</f>
        <v>230901.76425925313</v>
      </c>
      <c r="F18" s="16">
        <f>$F$57*_xlfn.XLOOKUP(B18,[1]Summary!$B$7:$B$58,[1]Summary!$U$7:$U$58)</f>
        <v>299747.93664086313</v>
      </c>
      <c r="G18" s="16">
        <f>$G$57*_xlfn.XLOOKUP(B18,[1]Summary!$B$7:$B$58,[1]Summary!$U$7:$U$58)</f>
        <v>204312.09168991336</v>
      </c>
      <c r="H18" s="16">
        <f>$H$57*_xlfn.XLOOKUP(B18,[1]Summary!$B$7:$B$58,[1]Summary!$U$7:$U$58)</f>
        <v>14301.46174737842</v>
      </c>
      <c r="I18" s="16">
        <f>$I$57*_xlfn.XLOOKUP(B18,[1]Summary!$B$7:$B$58,[1]Summary!$U$7:$U$58)</f>
        <v>106300.02632445168</v>
      </c>
      <c r="J18" s="16">
        <f>$J$57*_xlfn.XLOOKUP(B18,[1]Summary!$B$7:$B$58,[1]Summary!$U$7:$U$58)</f>
        <v>15062.612119385236</v>
      </c>
      <c r="K18" s="17">
        <f t="shared" si="0"/>
        <v>870625.89278124494</v>
      </c>
      <c r="M18" s="15">
        <f>$M$57*_xlfn.XLOOKUP(B18,[1]Summary!$B$7:$B$58,[1]Summary!$P$7:$P$58)</f>
        <v>222402.02139452944</v>
      </c>
      <c r="N18" s="16">
        <f>$N$57*_xlfn.XLOOKUP(B18,[1]Summary!$B$7:$B$58,[1]Summary!$P$7:$P$58)</f>
        <v>288713.89195154572</v>
      </c>
      <c r="O18" s="16">
        <f>$O$57*_xlfn.XLOOKUP(B18,[1]Summary!$B$7:$B$58,[1]Summary!$P$7:$P$58)</f>
        <v>196791.14333731311</v>
      </c>
      <c r="P18" s="16">
        <f>$P$57*_xlfn.XLOOKUP(B18,[1]Summary!$B$7:$B$58,[1]Summary!$P$7:$P$58)</f>
        <v>13775.009522847497</v>
      </c>
      <c r="Q18" s="16">
        <f>$Q$57*_xlfn.XLOOKUP(B18,[1]Summary!$B$7:$B$58,[1]Summary!$P$7:$P$58)</f>
        <v>102387.00775930665</v>
      </c>
      <c r="R18" s="16">
        <f>$R$57*_xlfn.XLOOKUP(B18,[1]Summary!$B$7:$B$58,[1]Summary!$P$7:$P$58)</f>
        <v>14508.141129106889</v>
      </c>
      <c r="S18" s="17">
        <f t="shared" si="1"/>
        <v>838577.21509464935</v>
      </c>
      <c r="T18" s="18"/>
      <c r="U18" s="19">
        <f t="shared" si="2"/>
        <v>-32048.677686595591</v>
      </c>
    </row>
    <row r="19" spans="2:21" x14ac:dyDescent="0.15">
      <c r="B19" s="12" t="str">
        <f>[1]Summary!B21</f>
        <v>15</v>
      </c>
      <c r="C19" s="13" t="str">
        <f>[1]Summary!D21</f>
        <v>Columbia/Montour</v>
      </c>
      <c r="D19" s="14"/>
      <c r="E19" s="15">
        <f>$E$57*_xlfn.XLOOKUP(B19,[1]Summary!$B$7:$B$58,[1]Summary!$U$7:$U$58)</f>
        <v>131285.50107471237</v>
      </c>
      <c r="F19" s="16">
        <f>$F$57*_xlfn.XLOOKUP(B19,[1]Summary!$B$7:$B$58,[1]Summary!$U$7:$U$58)</f>
        <v>170429.87169999434</v>
      </c>
      <c r="G19" s="16">
        <f>$G$57*_xlfn.XLOOKUP(B19,[1]Summary!$B$7:$B$58,[1]Summary!$U$7:$U$58)</f>
        <v>116167.21690794938</v>
      </c>
      <c r="H19" s="16">
        <f>$H$57*_xlfn.XLOOKUP(B19,[1]Summary!$B$7:$B$58,[1]Summary!$U$7:$U$58)</f>
        <v>8131.4864684069462</v>
      </c>
      <c r="I19" s="16">
        <f>$I$57*_xlfn.XLOOKUP(B19,[1]Summary!$B$7:$B$58,[1]Summary!$U$7:$U$58)</f>
        <v>60439.781675256294</v>
      </c>
      <c r="J19" s="16">
        <f>$J$57*_xlfn.XLOOKUP(B19,[1]Summary!$B$7:$B$58,[1]Summary!$U$7:$U$58)</f>
        <v>8564.259289795702</v>
      </c>
      <c r="K19" s="17">
        <f t="shared" si="0"/>
        <v>495018.117116115</v>
      </c>
      <c r="M19" s="15">
        <f>$M$57*_xlfn.XLOOKUP(B19,[1]Summary!$B$7:$B$58,[1]Summary!$P$7:$P$58)</f>
        <v>134153.73880324978</v>
      </c>
      <c r="N19" s="16">
        <f>$N$57*_xlfn.XLOOKUP(B19,[1]Summary!$B$7:$B$58,[1]Summary!$P$7:$P$58)</f>
        <v>174153.30942981286</v>
      </c>
      <c r="O19" s="16">
        <f>$O$57*_xlfn.XLOOKUP(B19,[1]Summary!$B$7:$B$58,[1]Summary!$P$7:$P$58)</f>
        <v>118705.1604860826</v>
      </c>
      <c r="P19" s="16">
        <f>$P$57*_xlfn.XLOOKUP(B19,[1]Summary!$B$7:$B$58,[1]Summary!$P$7:$P$58)</f>
        <v>8309.1377405341209</v>
      </c>
      <c r="Q19" s="16">
        <f>$Q$57*_xlfn.XLOOKUP(B19,[1]Summary!$B$7:$B$58,[1]Summary!$P$7:$P$58)</f>
        <v>61760.229559344269</v>
      </c>
      <c r="R19" s="16">
        <f>$R$57*_xlfn.XLOOKUP(B19,[1]Summary!$B$7:$B$58,[1]Summary!$P$7:$P$58)</f>
        <v>8751.3654927722964</v>
      </c>
      <c r="S19" s="17">
        <f t="shared" si="1"/>
        <v>505832.94151179597</v>
      </c>
      <c r="T19" s="18"/>
      <c r="U19" s="19">
        <f t="shared" si="2"/>
        <v>10814.824395680975</v>
      </c>
    </row>
    <row r="20" spans="2:21" x14ac:dyDescent="0.15">
      <c r="B20" s="12" t="str">
        <f>[1]Summary!B22</f>
        <v>16</v>
      </c>
      <c r="C20" s="13" t="str">
        <f>[1]Summary!D22</f>
        <v>Northumberland</v>
      </c>
      <c r="D20" s="14"/>
      <c r="E20" s="15">
        <f>$E$57*_xlfn.XLOOKUP(B20,[1]Summary!$B$7:$B$58,[1]Summary!$U$7:$U$58)</f>
        <v>151133.55684694025</v>
      </c>
      <c r="F20" s="16">
        <f>$F$57*_xlfn.XLOOKUP(B20,[1]Summary!$B$7:$B$58,[1]Summary!$U$7:$U$58)</f>
        <v>196195.86696271639</v>
      </c>
      <c r="G20" s="16">
        <f>$G$57*_xlfn.XLOOKUP(B20,[1]Summary!$B$7:$B$58,[1]Summary!$U$7:$U$58)</f>
        <v>133729.65435320346</v>
      </c>
      <c r="H20" s="16">
        <f>$H$57*_xlfn.XLOOKUP(B20,[1]Summary!$B$7:$B$58,[1]Summary!$U$7:$U$58)</f>
        <v>9360.8240236957863</v>
      </c>
      <c r="I20" s="16">
        <f>$I$57*_xlfn.XLOOKUP(B20,[1]Summary!$B$7:$B$58,[1]Summary!$U$7:$U$58)</f>
        <v>69577.212295786769</v>
      </c>
      <c r="J20" s="16">
        <f>$J$57*_xlfn.XLOOKUP(B20,[1]Summary!$B$7:$B$58,[1]Summary!$U$7:$U$58)</f>
        <v>9859.0244743757648</v>
      </c>
      <c r="K20" s="17">
        <f t="shared" si="0"/>
        <v>569856.1389567185</v>
      </c>
      <c r="M20" s="15">
        <f>$M$57*_xlfn.XLOOKUP(B20,[1]Summary!$B$7:$B$58,[1]Summary!$P$7:$P$58)</f>
        <v>151552.27255155367</v>
      </c>
      <c r="N20" s="16">
        <f>$N$57*_xlfn.XLOOKUP(B20,[1]Summary!$B$7:$B$58,[1]Summary!$P$7:$P$58)</f>
        <v>196739.42785277558</v>
      </c>
      <c r="O20" s="16">
        <f>$O$57*_xlfn.XLOOKUP(B20,[1]Summary!$B$7:$B$58,[1]Summary!$P$7:$P$58)</f>
        <v>134100.15252461168</v>
      </c>
      <c r="P20" s="16">
        <f>$P$57*_xlfn.XLOOKUP(B20,[1]Summary!$B$7:$B$58,[1]Summary!$P$7:$P$58)</f>
        <v>9386.7581981347139</v>
      </c>
      <c r="Q20" s="16">
        <f>$Q$57*_xlfn.XLOOKUP(B20,[1]Summary!$B$7:$B$58,[1]Summary!$P$7:$P$58)</f>
        <v>69769.976047790376</v>
      </c>
      <c r="R20" s="16">
        <f>$R$57*_xlfn.XLOOKUP(B20,[1]Summary!$B$7:$B$58,[1]Summary!$P$7:$P$58)</f>
        <v>9886.3389137743561</v>
      </c>
      <c r="S20" s="17">
        <f t="shared" si="1"/>
        <v>571434.92608864035</v>
      </c>
      <c r="T20" s="18"/>
      <c r="U20" s="19">
        <f t="shared" si="2"/>
        <v>1578.7871319218539</v>
      </c>
    </row>
    <row r="21" spans="2:21" x14ac:dyDescent="0.15">
      <c r="B21" s="12" t="str">
        <f>[1]Summary!B23</f>
        <v>17</v>
      </c>
      <c r="C21" s="13" t="str">
        <f>[1]Summary!D23</f>
        <v>Union/Snyder</v>
      </c>
      <c r="D21" s="14"/>
      <c r="E21" s="15">
        <f>$E$57*_xlfn.XLOOKUP(B21,[1]Summary!$B$7:$B$58,[1]Summary!$U$7:$U$58)</f>
        <v>130559.77300048021</v>
      </c>
      <c r="F21" s="16">
        <f>$F$57*_xlfn.XLOOKUP(B21,[1]Summary!$B$7:$B$58,[1]Summary!$U$7:$U$58)</f>
        <v>169487.75896425452</v>
      </c>
      <c r="G21" s="16">
        <f>$G$57*_xlfn.XLOOKUP(B21,[1]Summary!$B$7:$B$58,[1]Summary!$U$7:$U$58)</f>
        <v>115525.06061555317</v>
      </c>
      <c r="H21" s="16">
        <f>$H$57*_xlfn.XLOOKUP(B21,[1]Summary!$B$7:$B$58,[1]Summary!$U$7:$U$58)</f>
        <v>8086.5367369662781</v>
      </c>
      <c r="I21" s="16">
        <f>$I$57*_xlfn.XLOOKUP(B21,[1]Summary!$B$7:$B$58,[1]Summary!$U$7:$U$58)</f>
        <v>60105.678929689326</v>
      </c>
      <c r="J21" s="16">
        <f>$J$57*_xlfn.XLOOKUP(B21,[1]Summary!$B$7:$B$58,[1]Summary!$U$7:$U$58)</f>
        <v>8516.9172501132616</v>
      </c>
      <c r="K21" s="17">
        <f t="shared" si="0"/>
        <v>492281.72549705679</v>
      </c>
      <c r="M21" s="15">
        <f>$M$57*_xlfn.XLOOKUP(B21,[1]Summary!$B$7:$B$58,[1]Summary!$P$7:$P$58)</f>
        <v>123746.65942069443</v>
      </c>
      <c r="N21" s="16">
        <f>$N$57*_xlfn.XLOOKUP(B21,[1]Summary!$B$7:$B$58,[1]Summary!$P$7:$P$58)</f>
        <v>160643.23261690419</v>
      </c>
      <c r="O21" s="16">
        <f>$O$57*_xlfn.XLOOKUP(B21,[1]Summary!$B$7:$B$58,[1]Summary!$P$7:$P$58)</f>
        <v>109496.51643845424</v>
      </c>
      <c r="P21" s="16">
        <f>$P$57*_xlfn.XLOOKUP(B21,[1]Summary!$B$7:$B$58,[1]Summary!$P$7:$P$58)</f>
        <v>7664.5499948795023</v>
      </c>
      <c r="Q21" s="16">
        <f>$Q$57*_xlfn.XLOOKUP(B21,[1]Summary!$B$7:$B$58,[1]Summary!$P$7:$P$58)</f>
        <v>56969.132289579858</v>
      </c>
      <c r="R21" s="16">
        <f>$R$57*_xlfn.XLOOKUP(B21,[1]Summary!$B$7:$B$58,[1]Summary!$P$7:$P$58)</f>
        <v>8072.471589393208</v>
      </c>
      <c r="S21" s="17">
        <f t="shared" si="1"/>
        <v>466592.56234990549</v>
      </c>
      <c r="T21" s="18"/>
      <c r="U21" s="19">
        <f t="shared" si="2"/>
        <v>-25689.163147151296</v>
      </c>
    </row>
    <row r="22" spans="2:21" x14ac:dyDescent="0.15">
      <c r="B22" s="12" t="str">
        <f>[1]Summary!B24</f>
        <v>18</v>
      </c>
      <c r="C22" s="13" t="str">
        <f>[1]Summary!D24</f>
        <v>Mifflin/Juniata</v>
      </c>
      <c r="D22" s="14"/>
      <c r="E22" s="15">
        <f>$E$57*_xlfn.XLOOKUP(B22,[1]Summary!$B$7:$B$58,[1]Summary!$U$7:$U$58)</f>
        <v>139612.37888704389</v>
      </c>
      <c r="F22" s="16">
        <f>$F$57*_xlfn.XLOOKUP(B22,[1]Summary!$B$7:$B$58,[1]Summary!$U$7:$U$58)</f>
        <v>181239.50951681295</v>
      </c>
      <c r="G22" s="16">
        <f>$G$57*_xlfn.XLOOKUP(B22,[1]Summary!$B$7:$B$58,[1]Summary!$U$7:$U$58)</f>
        <v>123535.20661795266</v>
      </c>
      <c r="H22" s="16">
        <f>$H$57*_xlfn.XLOOKUP(B22,[1]Summary!$B$7:$B$58,[1]Summary!$U$7:$U$58)</f>
        <v>8647.2318759407081</v>
      </c>
      <c r="I22" s="16">
        <f>$I$57*_xlfn.XLOOKUP(B22,[1]Summary!$B$7:$B$58,[1]Summary!$U$7:$U$58)</f>
        <v>64273.218520102149</v>
      </c>
      <c r="J22" s="16">
        <f>$J$57*_xlfn.XLOOKUP(B22,[1]Summary!$B$7:$B$58,[1]Summary!$U$7:$U$58)</f>
        <v>9107.4536263787704</v>
      </c>
      <c r="K22" s="17">
        <f t="shared" si="0"/>
        <v>526414.99904423114</v>
      </c>
      <c r="M22" s="15">
        <f>$M$57*_xlfn.XLOOKUP(B22,[1]Summary!$B$7:$B$58,[1]Summary!$P$7:$P$58)</f>
        <v>126270.69867955209</v>
      </c>
      <c r="N22" s="16">
        <f>$N$57*_xlfn.XLOOKUP(B22,[1]Summary!$B$7:$B$58,[1]Summary!$P$7:$P$58)</f>
        <v>163919.84491248478</v>
      </c>
      <c r="O22" s="16">
        <f>$O$57*_xlfn.XLOOKUP(B22,[1]Summary!$B$7:$B$58,[1]Summary!$P$7:$P$58)</f>
        <v>111729.89798986439</v>
      </c>
      <c r="P22" s="16">
        <f>$P$57*_xlfn.XLOOKUP(B22,[1]Summary!$B$7:$B$58,[1]Summary!$P$7:$P$58)</f>
        <v>7820.8824985536821</v>
      </c>
      <c r="Q22" s="16">
        <f>$Q$57*_xlfn.XLOOKUP(B22,[1]Summary!$B$7:$B$58,[1]Summary!$P$7:$P$58)</f>
        <v>58131.121850470656</v>
      </c>
      <c r="R22" s="16">
        <f>$R$57*_xlfn.XLOOKUP(B22,[1]Summary!$B$7:$B$58,[1]Summary!$P$7:$P$58)</f>
        <v>8237.1243994409779</v>
      </c>
      <c r="S22" s="17">
        <f t="shared" si="1"/>
        <v>476109.57033036661</v>
      </c>
      <c r="T22" s="18"/>
      <c r="U22" s="19">
        <f t="shared" si="2"/>
        <v>-50305.42871386453</v>
      </c>
    </row>
    <row r="23" spans="2:21" x14ac:dyDescent="0.15">
      <c r="B23" s="12" t="str">
        <f>[1]Summary!B25</f>
        <v>19</v>
      </c>
      <c r="C23" s="13" t="str">
        <f>[1]Summary!D25</f>
        <v>Franklin</v>
      </c>
      <c r="D23" s="14"/>
      <c r="E23" s="15">
        <f>$E$57*_xlfn.XLOOKUP(B23,[1]Summary!$B$7:$B$58,[1]Summary!$U$7:$U$58)</f>
        <v>191378.37051335996</v>
      </c>
      <c r="F23" s="16">
        <f>$F$57*_xlfn.XLOOKUP(B23,[1]Summary!$B$7:$B$58,[1]Summary!$U$7:$U$58)</f>
        <v>248440.16182856602</v>
      </c>
      <c r="G23" s="16">
        <f>$G$57*_xlfn.XLOOKUP(B23,[1]Summary!$B$7:$B$58,[1]Summary!$U$7:$U$58)</f>
        <v>169340.04514530202</v>
      </c>
      <c r="H23" s="16">
        <f>$H$57*_xlfn.XLOOKUP(B23,[1]Summary!$B$7:$B$58,[1]Summary!$U$7:$U$58)</f>
        <v>11853.484333274209</v>
      </c>
      <c r="I23" s="16">
        <f>$I$57*_xlfn.XLOOKUP(B23,[1]Summary!$B$7:$B$58,[1]Summary!$U$7:$U$58)</f>
        <v>88104.679012583976</v>
      </c>
      <c r="J23" s="16">
        <f>$J$57*_xlfn.XLOOKUP(B23,[1]Summary!$B$7:$B$58,[1]Summary!$U$7:$U$58)</f>
        <v>12484.348797985482</v>
      </c>
      <c r="K23" s="17">
        <f t="shared" si="0"/>
        <v>721601.08963107166</v>
      </c>
      <c r="M23" s="15">
        <f>$M$57*_xlfn.XLOOKUP(B23,[1]Summary!$B$7:$B$58,[1]Summary!$P$7:$P$58)</f>
        <v>201497.68408166099</v>
      </c>
      <c r="N23" s="16">
        <f>$N$57*_xlfn.XLOOKUP(B23,[1]Summary!$B$7:$B$58,[1]Summary!$P$7:$P$58)</f>
        <v>261576.67194597871</v>
      </c>
      <c r="O23" s="16">
        <f>$O$57*_xlfn.XLOOKUP(B23,[1]Summary!$B$7:$B$58,[1]Summary!$P$7:$P$58)</f>
        <v>178294.06127522793</v>
      </c>
      <c r="P23" s="16">
        <f>$P$57*_xlfn.XLOOKUP(B23,[1]Summary!$B$7:$B$58,[1]Summary!$P$7:$P$58)</f>
        <v>12480.248604093265</v>
      </c>
      <c r="Q23" s="16">
        <f>$Q$57*_xlfn.XLOOKUP(B23,[1]Summary!$B$7:$B$58,[1]Summary!$P$7:$P$58)</f>
        <v>92763.29780723303</v>
      </c>
      <c r="R23" s="16">
        <f>$R$57*_xlfn.XLOOKUP(B23,[1]Summary!$B$7:$B$58,[1]Summary!$P$7:$P$58)</f>
        <v>13144.470628075147</v>
      </c>
      <c r="S23" s="17">
        <f t="shared" si="1"/>
        <v>759756.43434226909</v>
      </c>
      <c r="T23" s="18"/>
      <c r="U23" s="19">
        <f t="shared" si="2"/>
        <v>38155.344711197424</v>
      </c>
    </row>
    <row r="24" spans="2:21" x14ac:dyDescent="0.15">
      <c r="B24" s="12" t="str">
        <f>[1]Summary!B26</f>
        <v>20</v>
      </c>
      <c r="C24" s="13" t="str">
        <f>[1]Summary!D26</f>
        <v>Adams</v>
      </c>
      <c r="D24" s="14"/>
      <c r="E24" s="15">
        <f>$E$57*_xlfn.XLOOKUP(B24,[1]Summary!$B$7:$B$58,[1]Summary!$U$7:$U$58)</f>
        <v>159060.55966532088</v>
      </c>
      <c r="F24" s="16">
        <f>$F$57*_xlfn.XLOOKUP(B24,[1]Summary!$B$7:$B$58,[1]Summary!$U$7:$U$58)</f>
        <v>206486.40218741933</v>
      </c>
      <c r="G24" s="16">
        <f>$G$57*_xlfn.XLOOKUP(B24,[1]Summary!$B$7:$B$58,[1]Summary!$U$7:$U$58)</f>
        <v>140743.81698574504</v>
      </c>
      <c r="H24" s="16">
        <f>$H$57*_xlfn.XLOOKUP(B24,[1]Summary!$B$7:$B$58,[1]Summary!$U$7:$U$58)</f>
        <v>9851.8022019791879</v>
      </c>
      <c r="I24" s="16">
        <f>$I$57*_xlfn.XLOOKUP(B24,[1]Summary!$B$7:$B$58,[1]Summary!$U$7:$U$58)</f>
        <v>73226.559068736315</v>
      </c>
      <c r="J24" s="16">
        <f>$J$57*_xlfn.XLOOKUP(B24,[1]Summary!$B$7:$B$58,[1]Summary!$U$7:$U$58)</f>
        <v>10376.13342374039</v>
      </c>
      <c r="K24" s="17">
        <f t="shared" si="0"/>
        <v>599745.27353294112</v>
      </c>
      <c r="M24" s="15">
        <f>$M$57*_xlfn.XLOOKUP(B24,[1]Summary!$B$7:$B$58,[1]Summary!$P$7:$P$58)</f>
        <v>146578.79461393211</v>
      </c>
      <c r="N24" s="16">
        <f>$N$57*_xlfn.XLOOKUP(B24,[1]Summary!$B$7:$B$58,[1]Summary!$P$7:$P$58)</f>
        <v>190283.04691297002</v>
      </c>
      <c r="O24" s="16">
        <f>$O$57*_xlfn.XLOOKUP(B24,[1]Summary!$B$7:$B$58,[1]Summary!$P$7:$P$58)</f>
        <v>129699.39931395976</v>
      </c>
      <c r="P24" s="16">
        <f>$P$57*_xlfn.XLOOKUP(B24,[1]Summary!$B$7:$B$58,[1]Summary!$P$7:$P$58)</f>
        <v>9078.7137589572631</v>
      </c>
      <c r="Q24" s="16">
        <f>$Q$57*_xlfn.XLOOKUP(B24,[1]Summary!$B$7:$B$58,[1]Summary!$P$7:$P$58)</f>
        <v>67480.340724347567</v>
      </c>
      <c r="R24" s="16">
        <f>$R$57*_xlfn.XLOOKUP(B24,[1]Summary!$B$7:$B$58,[1]Summary!$P$7:$P$58)</f>
        <v>9561.8997770746373</v>
      </c>
      <c r="S24" s="17">
        <f t="shared" si="1"/>
        <v>552682.19510124146</v>
      </c>
      <c r="T24" s="18"/>
      <c r="U24" s="19">
        <f t="shared" si="2"/>
        <v>-47063.078431699658</v>
      </c>
    </row>
    <row r="25" spans="2:21" x14ac:dyDescent="0.15">
      <c r="B25" s="12" t="str">
        <f>[1]Summary!B27</f>
        <v>21</v>
      </c>
      <c r="C25" s="13" t="str">
        <f>[1]Summary!D27</f>
        <v>Cumberland</v>
      </c>
      <c r="D25" s="14"/>
      <c r="E25" s="15">
        <f>$E$57*_xlfn.XLOOKUP(B25,[1]Summary!$B$7:$B$58,[1]Summary!$U$7:$U$58)</f>
        <v>231254.24956244201</v>
      </c>
      <c r="F25" s="16">
        <f>$F$57*_xlfn.XLOOKUP(B25,[1]Summary!$B$7:$B$58,[1]Summary!$U$7:$U$58)</f>
        <v>300205.51972891809</v>
      </c>
      <c r="G25" s="16">
        <f>$G$57*_xlfn.XLOOKUP(B25,[1]Summary!$B$7:$B$58,[1]Summary!$U$7:$U$58)</f>
        <v>204623.98627337615</v>
      </c>
      <c r="H25" s="16">
        <f>$H$57*_xlfn.XLOOKUP(B25,[1]Summary!$B$7:$B$58,[1]Summary!$U$7:$U$58)</f>
        <v>14323.293780997741</v>
      </c>
      <c r="I25" s="16">
        <f>$I$57*_xlfn.XLOOKUP(B25,[1]Summary!$B$7:$B$58,[1]Summary!$U$7:$U$58)</f>
        <v>106462.29964933581</v>
      </c>
      <c r="J25" s="16">
        <f>$J$57*_xlfn.XLOOKUP(B25,[1]Summary!$B$7:$B$58,[1]Summary!$U$7:$U$58)</f>
        <v>15085.606094406392</v>
      </c>
      <c r="K25" s="17">
        <f t="shared" si="0"/>
        <v>871954.95508947619</v>
      </c>
      <c r="M25" s="15">
        <f>$M$57*_xlfn.XLOOKUP(B25,[1]Summary!$B$7:$B$58,[1]Summary!$P$7:$P$58)</f>
        <v>215919.20895638329</v>
      </c>
      <c r="N25" s="16">
        <f>$N$57*_xlfn.XLOOKUP(B25,[1]Summary!$B$7:$B$58,[1]Summary!$P$7:$P$58)</f>
        <v>280298.15005282976</v>
      </c>
      <c r="O25" s="16">
        <f>$O$57*_xlfn.XLOOKUP(B25,[1]Summary!$B$7:$B$58,[1]Summary!$P$7:$P$58)</f>
        <v>191054.86421653567</v>
      </c>
      <c r="P25" s="16">
        <f>$P$57*_xlfn.XLOOKUP(B25,[1]Summary!$B$7:$B$58,[1]Summary!$P$7:$P$58)</f>
        <v>13373.480784437865</v>
      </c>
      <c r="Q25" s="16">
        <f>$Q$57*_xlfn.XLOOKUP(B25,[1]Summary!$B$7:$B$58,[1]Summary!$P$7:$P$58)</f>
        <v>99402.521542658767</v>
      </c>
      <c r="R25" s="16">
        <f>$R$57*_xlfn.XLOOKUP(B25,[1]Summary!$B$7:$B$58,[1]Summary!$P$7:$P$58)</f>
        <v>14085.242285038796</v>
      </c>
      <c r="S25" s="17">
        <f t="shared" si="1"/>
        <v>814133.46783788421</v>
      </c>
      <c r="T25" s="18"/>
      <c r="U25" s="19">
        <f t="shared" si="2"/>
        <v>-57821.487251591985</v>
      </c>
    </row>
    <row r="26" spans="2:21" x14ac:dyDescent="0.15">
      <c r="B26" s="12" t="str">
        <f>[1]Summary!B28</f>
        <v>22</v>
      </c>
      <c r="C26" s="13" t="str">
        <f>[1]Summary!D28</f>
        <v>Perry</v>
      </c>
      <c r="D26" s="14"/>
      <c r="E26" s="15">
        <f>$E$57*_xlfn.XLOOKUP(B26,[1]Summary!$B$7:$B$58,[1]Summary!$U$7:$U$58)</f>
        <v>82658.586898461552</v>
      </c>
      <c r="F26" s="16">
        <f>$F$57*_xlfn.XLOOKUP(B26,[1]Summary!$B$7:$B$58,[1]Summary!$U$7:$U$58)</f>
        <v>107304.2510001975</v>
      </c>
      <c r="G26" s="16">
        <f>$G$57*_xlfn.XLOOKUP(B26,[1]Summary!$B$7:$B$58,[1]Summary!$U$7:$U$58)</f>
        <v>73139.972921105014</v>
      </c>
      <c r="H26" s="16">
        <f>$H$57*_xlfn.XLOOKUP(B26,[1]Summary!$B$7:$B$58,[1]Summary!$U$7:$U$58)</f>
        <v>5119.660399361067</v>
      </c>
      <c r="I26" s="16">
        <f>$I$57*_xlfn.XLOOKUP(B26,[1]Summary!$B$7:$B$58,[1]Summary!$U$7:$U$58)</f>
        <v>38053.455292714709</v>
      </c>
      <c r="J26" s="16">
        <f>$J$57*_xlfn.XLOOKUP(B26,[1]Summary!$B$7:$B$58,[1]Summary!$U$7:$U$58)</f>
        <v>5392.1382401829378</v>
      </c>
      <c r="K26" s="17">
        <f t="shared" si="0"/>
        <v>311668.06475202274</v>
      </c>
      <c r="M26" s="15">
        <f>$M$57*_xlfn.XLOOKUP(B26,[1]Summary!$B$7:$B$58,[1]Summary!$P$7:$P$58)</f>
        <v>76174.110969263405</v>
      </c>
      <c r="N26" s="16">
        <f>$N$57*_xlfn.XLOOKUP(B26,[1]Summary!$B$7:$B$58,[1]Summary!$P$7:$P$58)</f>
        <v>98886.349620318389</v>
      </c>
      <c r="O26" s="16">
        <f>$O$57*_xlfn.XLOOKUP(B26,[1]Summary!$B$7:$B$58,[1]Summary!$P$7:$P$58)</f>
        <v>67402.221869883768</v>
      </c>
      <c r="P26" s="16">
        <f>$P$57*_xlfn.XLOOKUP(B26,[1]Summary!$B$7:$B$58,[1]Summary!$P$7:$P$58)</f>
        <v>4718.0286285916627</v>
      </c>
      <c r="Q26" s="16">
        <f>$Q$57*_xlfn.XLOOKUP(B26,[1]Summary!$B$7:$B$58,[1]Summary!$P$7:$P$58)</f>
        <v>35068.203256268156</v>
      </c>
      <c r="R26" s="16">
        <f>$R$57*_xlfn.XLOOKUP(B26,[1]Summary!$B$7:$B$58,[1]Summary!$P$7:$P$58)</f>
        <v>4969.1308801814093</v>
      </c>
      <c r="S26" s="17">
        <f t="shared" si="1"/>
        <v>287218.04522450676</v>
      </c>
      <c r="T26" s="18"/>
      <c r="U26" s="19">
        <f t="shared" si="2"/>
        <v>-24450.019527515979</v>
      </c>
    </row>
    <row r="27" spans="2:21" x14ac:dyDescent="0.15">
      <c r="B27" s="12" t="str">
        <f>[1]Summary!B29</f>
        <v>23</v>
      </c>
      <c r="C27" s="13" t="str">
        <f>[1]Summary!D29</f>
        <v>Dauphin</v>
      </c>
      <c r="D27" s="14"/>
      <c r="E27" s="15">
        <f>$E$57*_xlfn.XLOOKUP(B27,[1]Summary!$B$7:$B$58,[1]Summary!$U$7:$U$58)</f>
        <v>329432.76436030911</v>
      </c>
      <c r="F27" s="16">
        <f>$F$57*_xlfn.XLOOKUP(B27,[1]Summary!$B$7:$B$58,[1]Summary!$U$7:$U$58)</f>
        <v>427657.15409617597</v>
      </c>
      <c r="G27" s="16">
        <f>$G$57*_xlfn.XLOOKUP(B27,[1]Summary!$B$7:$B$58,[1]Summary!$U$7:$U$58)</f>
        <v>291496.67770434904</v>
      </c>
      <c r="H27" s="16">
        <f>$H$57*_xlfn.XLOOKUP(B27,[1]Summary!$B$7:$B$58,[1]Summary!$U$7:$U$58)</f>
        <v>20404.218620617517</v>
      </c>
      <c r="I27" s="16">
        <f>$I$57*_xlfn.XLOOKUP(B27,[1]Summary!$B$7:$B$58,[1]Summary!$U$7:$U$58)</f>
        <v>151660.64943669832</v>
      </c>
      <c r="J27" s="16">
        <f>$J$57*_xlfn.XLOOKUP(B27,[1]Summary!$B$7:$B$58,[1]Summary!$U$7:$U$58)</f>
        <v>21490.169054770751</v>
      </c>
      <c r="K27" s="17">
        <f t="shared" si="0"/>
        <v>1242141.6332729207</v>
      </c>
      <c r="M27" s="15">
        <f>$M$57*_xlfn.XLOOKUP(B27,[1]Summary!$B$7:$B$58,[1]Summary!$P$7:$P$58)</f>
        <v>338150.39719577669</v>
      </c>
      <c r="N27" s="16">
        <f>$N$57*_xlfn.XLOOKUP(B27,[1]Summary!$B$7:$B$58,[1]Summary!$P$7:$P$58)</f>
        <v>438974.05530395586</v>
      </c>
      <c r="O27" s="16">
        <f>$O$57*_xlfn.XLOOKUP(B27,[1]Summary!$B$7:$B$58,[1]Summary!$P$7:$P$58)</f>
        <v>299210.42473834415</v>
      </c>
      <c r="P27" s="16">
        <f>$P$57*_xlfn.XLOOKUP(B27,[1]Summary!$B$7:$B$58,[1]Summary!$P$7:$P$58)</f>
        <v>20944.166389852173</v>
      </c>
      <c r="Q27" s="16">
        <f>$Q$57*_xlfn.XLOOKUP(B27,[1]Summary!$B$7:$B$58,[1]Summary!$P$7:$P$58)</f>
        <v>155673.97780112192</v>
      </c>
      <c r="R27" s="16">
        <f>$R$57*_xlfn.XLOOKUP(B27,[1]Summary!$B$7:$B$58,[1]Summary!$P$7:$P$58)</f>
        <v>22058.853847722057</v>
      </c>
      <c r="S27" s="17">
        <f t="shared" si="1"/>
        <v>1275011.8752767728</v>
      </c>
      <c r="T27" s="18"/>
      <c r="U27" s="19">
        <f t="shared" si="2"/>
        <v>32870.242003852036</v>
      </c>
    </row>
    <row r="28" spans="2:21" x14ac:dyDescent="0.15">
      <c r="B28" s="12" t="str">
        <f>[1]Summary!B30</f>
        <v>24</v>
      </c>
      <c r="C28" s="13" t="str">
        <f>[1]Summary!D30</f>
        <v>Lebanon</v>
      </c>
      <c r="D28" s="14"/>
      <c r="E28" s="15">
        <f>$E$57*_xlfn.XLOOKUP(B28,[1]Summary!$B$7:$B$58,[1]Summary!$U$7:$U$58)</f>
        <v>157397.6123349432</v>
      </c>
      <c r="F28" s="16">
        <f>$F$57*_xlfn.XLOOKUP(B28,[1]Summary!$B$7:$B$58,[1]Summary!$U$7:$U$58)</f>
        <v>204327.62686310662</v>
      </c>
      <c r="G28" s="16">
        <f>$G$57*_xlfn.XLOOKUP(B28,[1]Summary!$B$7:$B$58,[1]Summary!$U$7:$U$58)</f>
        <v>139272.36765087489</v>
      </c>
      <c r="H28" s="16">
        <f>$H$57*_xlfn.XLOOKUP(B28,[1]Summary!$B$7:$B$58,[1]Summary!$U$7:$U$58)</f>
        <v>9748.8035189262555</v>
      </c>
      <c r="I28" s="16">
        <f>$I$57*_xlfn.XLOOKUP(B28,[1]Summary!$B$7:$B$58,[1]Summary!$U$7:$U$58)</f>
        <v>72460.9895826719</v>
      </c>
      <c r="J28" s="16">
        <f>$J$57*_xlfn.XLOOKUP(B28,[1]Summary!$B$7:$B$58,[1]Summary!$U$7:$U$58)</f>
        <v>10267.652959362811</v>
      </c>
      <c r="K28" s="17">
        <f t="shared" si="0"/>
        <v>593475.05290988577</v>
      </c>
      <c r="M28" s="15">
        <f>$M$57*_xlfn.XLOOKUP(B28,[1]Summary!$B$7:$B$58,[1]Summary!$P$7:$P$58)</f>
        <v>159059.37567919309</v>
      </c>
      <c r="N28" s="16">
        <f>$N$57*_xlfn.XLOOKUP(B28,[1]Summary!$B$7:$B$58,[1]Summary!$P$7:$P$58)</f>
        <v>206484.86518141179</v>
      </c>
      <c r="O28" s="16">
        <f>$O$57*_xlfn.XLOOKUP(B28,[1]Summary!$B$7:$B$58,[1]Summary!$P$7:$P$58)</f>
        <v>140742.7693424623</v>
      </c>
      <c r="P28" s="16">
        <f>$P$57*_xlfn.XLOOKUP(B28,[1]Summary!$B$7:$B$58,[1]Summary!$P$7:$P$58)</f>
        <v>9851.7288689218585</v>
      </c>
      <c r="Q28" s="16">
        <f>$Q$57*_xlfn.XLOOKUP(B28,[1]Summary!$B$7:$B$58,[1]Summary!$P$7:$P$58)</f>
        <v>73226.013998165043</v>
      </c>
      <c r="R28" s="16">
        <f>$R$57*_xlfn.XLOOKUP(B28,[1]Summary!$B$7:$B$58,[1]Summary!$P$7:$P$58)</f>
        <v>10376.056187761467</v>
      </c>
      <c r="S28" s="17">
        <f t="shared" si="1"/>
        <v>599740.80925791559</v>
      </c>
      <c r="T28" s="18"/>
      <c r="U28" s="19">
        <f t="shared" si="2"/>
        <v>6265.7563480298268</v>
      </c>
    </row>
    <row r="29" spans="2:21" x14ac:dyDescent="0.15">
      <c r="B29" s="12" t="str">
        <f>[1]Summary!B31</f>
        <v>25</v>
      </c>
      <c r="C29" s="13" t="str">
        <f>[1]Summary!D31</f>
        <v>York</v>
      </c>
      <c r="D29" s="14"/>
      <c r="E29" s="15">
        <f>$E$57*_xlfn.XLOOKUP(B29,[1]Summary!$B$7:$B$58,[1]Summary!$U$7:$U$58)</f>
        <v>470430.8021392221</v>
      </c>
      <c r="F29" s="16">
        <f>$F$57*_xlfn.XLOOKUP(B29,[1]Summary!$B$7:$B$58,[1]Summary!$U$7:$U$58)</f>
        <v>610695.47357469844</v>
      </c>
      <c r="G29" s="16">
        <f>$G$57*_xlfn.XLOOKUP(B29,[1]Summary!$B$7:$B$58,[1]Summary!$U$7:$U$58)</f>
        <v>416257.97658484778</v>
      </c>
      <c r="H29" s="16">
        <f>$H$57*_xlfn.XLOOKUP(B29,[1]Summary!$B$7:$B$58,[1]Summary!$U$7:$U$58)</f>
        <v>29137.274646497292</v>
      </c>
      <c r="I29" s="16">
        <f>$I$57*_xlfn.XLOOKUP(B29,[1]Summary!$B$7:$B$58,[1]Summary!$U$7:$U$58)</f>
        <v>216571.78242728938</v>
      </c>
      <c r="J29" s="16">
        <f>$J$57*_xlfn.XLOOKUP(B29,[1]Summary!$B$7:$B$58,[1]Summary!$U$7:$U$58)</f>
        <v>30688.014551843793</v>
      </c>
      <c r="K29" s="17">
        <f t="shared" si="0"/>
        <v>1773781.3239243987</v>
      </c>
      <c r="M29" s="15">
        <f>$M$57*_xlfn.XLOOKUP(B29,[1]Summary!$B$7:$B$58,[1]Summary!$P$7:$P$58)</f>
        <v>464088.36441995238</v>
      </c>
      <c r="N29" s="16">
        <f>$N$57*_xlfn.XLOOKUP(B29,[1]Summary!$B$7:$B$58,[1]Summary!$P$7:$P$58)</f>
        <v>602461.96082643839</v>
      </c>
      <c r="O29" s="16">
        <f>$O$57*_xlfn.XLOOKUP(B29,[1]Summary!$B$7:$B$58,[1]Summary!$P$7:$P$58)</f>
        <v>410645.90722282219</v>
      </c>
      <c r="P29" s="16">
        <f>$P$57*_xlfn.XLOOKUP(B29,[1]Summary!$B$7:$B$58,[1]Summary!$P$7:$P$58)</f>
        <v>28744.440357342955</v>
      </c>
      <c r="Q29" s="16">
        <f>$Q$57*_xlfn.XLOOKUP(B29,[1]Summary!$B$7:$B$58,[1]Summary!$P$7:$P$58)</f>
        <v>213651.92038689982</v>
      </c>
      <c r="R29" s="16">
        <f>$R$57*_xlfn.XLOOKUP(B29,[1]Summary!$B$7:$B$58,[1]Summary!$P$7:$P$58)</f>
        <v>30274.27289177811</v>
      </c>
      <c r="S29" s="17">
        <f t="shared" si="1"/>
        <v>1749866.866105234</v>
      </c>
      <c r="T29" s="18"/>
      <c r="U29" s="19">
        <f t="shared" si="2"/>
        <v>-23914.457819164731</v>
      </c>
    </row>
    <row r="30" spans="2:21" x14ac:dyDescent="0.15">
      <c r="B30" s="12" t="str">
        <f>[1]Summary!B32</f>
        <v>26</v>
      </c>
      <c r="C30" s="13" t="str">
        <f>[1]Summary!D32</f>
        <v>Lancaster</v>
      </c>
      <c r="D30" s="14"/>
      <c r="E30" s="15">
        <f>$E$57*_xlfn.XLOOKUP(B30,[1]Summary!$B$7:$B$58,[1]Summary!$U$7:$U$58)</f>
        <v>523132.83807067299</v>
      </c>
      <c r="F30" s="16">
        <f>$F$57*_xlfn.XLOOKUP(B30,[1]Summary!$B$7:$B$58,[1]Summary!$U$7:$U$58)</f>
        <v>679111.26319806406</v>
      </c>
      <c r="G30" s="16">
        <f>$G$57*_xlfn.XLOOKUP(B30,[1]Summary!$B$7:$B$58,[1]Summary!$U$7:$U$58)</f>
        <v>462891.06850605947</v>
      </c>
      <c r="H30" s="16">
        <f>$H$57*_xlfn.XLOOKUP(B30,[1]Summary!$B$7:$B$58,[1]Summary!$U$7:$U$58)</f>
        <v>32401.503281997655</v>
      </c>
      <c r="I30" s="16">
        <f>$I$57*_xlfn.XLOOKUP(B30,[1]Summary!$B$7:$B$58,[1]Summary!$U$7:$U$58)</f>
        <v>240834.16874918569</v>
      </c>
      <c r="J30" s="16">
        <f>$J$57*_xlfn.XLOOKUP(B30,[1]Summary!$B$7:$B$58,[1]Summary!$U$7:$U$58)</f>
        <v>34125.971501562235</v>
      </c>
      <c r="K30" s="17">
        <f t="shared" si="0"/>
        <v>1972496.8133075424</v>
      </c>
      <c r="M30" s="15">
        <f>$M$57*_xlfn.XLOOKUP(B30,[1]Summary!$B$7:$B$58,[1]Summary!$P$7:$P$58)</f>
        <v>522881.45582375303</v>
      </c>
      <c r="N30" s="16">
        <f>$N$57*_xlfn.XLOOKUP(B30,[1]Summary!$B$7:$B$58,[1]Summary!$P$7:$P$58)</f>
        <v>678784.92827349494</v>
      </c>
      <c r="O30" s="16">
        <f>$O$57*_xlfn.XLOOKUP(B30,[1]Summary!$B$7:$B$58,[1]Summary!$P$7:$P$58)</f>
        <v>462668.6343776469</v>
      </c>
      <c r="P30" s="16">
        <f>$P$57*_xlfn.XLOOKUP(B30,[1]Summary!$B$7:$B$58,[1]Summary!$P$7:$P$58)</f>
        <v>32385.933311799163</v>
      </c>
      <c r="Q30" s="16">
        <f>$Q$57*_xlfn.XLOOKUP(B30,[1]Summary!$B$7:$B$58,[1]Summary!$P$7:$P$58)</f>
        <v>240718.44014247356</v>
      </c>
      <c r="R30" s="16">
        <f>$R$57*_xlfn.XLOOKUP(B30,[1]Summary!$B$7:$B$58,[1]Summary!$P$7:$P$58)</f>
        <v>34109.572868614574</v>
      </c>
      <c r="S30" s="17">
        <f t="shared" si="1"/>
        <v>1971548.9647977818</v>
      </c>
      <c r="T30" s="18"/>
      <c r="U30" s="19">
        <f t="shared" si="2"/>
        <v>-947.84850976057351</v>
      </c>
    </row>
    <row r="31" spans="2:21" x14ac:dyDescent="0.15">
      <c r="B31" s="12" t="str">
        <f>[1]Summary!B33</f>
        <v>27</v>
      </c>
      <c r="C31" s="13" t="str">
        <f>[1]Summary!D33</f>
        <v>Chester</v>
      </c>
      <c r="D31" s="14"/>
      <c r="E31" s="15">
        <f>$E$57*_xlfn.XLOOKUP(B31,[1]Summary!$B$7:$B$58,[1]Summary!$U$7:$U$58)</f>
        <v>404185.10590824444</v>
      </c>
      <c r="F31" s="16">
        <f>$F$57*_xlfn.XLOOKUP(B31,[1]Summary!$B$7:$B$58,[1]Summary!$U$7:$U$58)</f>
        <v>524697.81643130048</v>
      </c>
      <c r="G31" s="16">
        <f>$G$57*_xlfn.XLOOKUP(B31,[1]Summary!$B$7:$B$58,[1]Summary!$U$7:$U$58)</f>
        <v>357640.85511838301</v>
      </c>
      <c r="H31" s="16">
        <f>$H$57*_xlfn.XLOOKUP(B31,[1]Summary!$B$7:$B$58,[1]Summary!$U$7:$U$58)</f>
        <v>25034.186505897211</v>
      </c>
      <c r="I31" s="16">
        <f>$I$57*_xlfn.XLOOKUP(B31,[1]Summary!$B$7:$B$58,[1]Summary!$U$7:$U$58)</f>
        <v>186074.3140522622</v>
      </c>
      <c r="J31" s="16">
        <f>$J$57*_xlfn.XLOOKUP(B31,[1]Summary!$B$7:$B$58,[1]Summary!$U$7:$U$58)</f>
        <v>26366.552435229194</v>
      </c>
      <c r="K31" s="17">
        <f t="shared" si="0"/>
        <v>1523998.8304513164</v>
      </c>
      <c r="M31" s="15">
        <f>$M$57*_xlfn.XLOOKUP(B31,[1]Summary!$B$7:$B$58,[1]Summary!$P$7:$P$58)</f>
        <v>370733.44652079657</v>
      </c>
      <c r="N31" s="16">
        <f>$N$57*_xlfn.XLOOKUP(B31,[1]Summary!$B$7:$B$58,[1]Summary!$P$7:$P$58)</f>
        <v>481272.13750343298</v>
      </c>
      <c r="O31" s="16">
        <f>$O$57*_xlfn.XLOOKUP(B31,[1]Summary!$B$7:$B$58,[1]Summary!$P$7:$P$58)</f>
        <v>328041.34763140581</v>
      </c>
      <c r="P31" s="16">
        <f>$P$57*_xlfn.XLOOKUP(B31,[1]Summary!$B$7:$B$58,[1]Summary!$P$7:$P$58)</f>
        <v>22962.276710618346</v>
      </c>
      <c r="Q31" s="16">
        <f>$Q$57*_xlfn.XLOOKUP(B31,[1]Summary!$B$7:$B$58,[1]Summary!$P$7:$P$58)</f>
        <v>170674.20533117952</v>
      </c>
      <c r="R31" s="16">
        <f>$R$57*_xlfn.XLOOKUP(B31,[1]Summary!$B$7:$B$58,[1]Summary!$P$7:$P$58)</f>
        <v>24184.371750212071</v>
      </c>
      <c r="S31" s="17">
        <f t="shared" si="1"/>
        <v>1397867.7854476452</v>
      </c>
      <c r="T31" s="18"/>
      <c r="U31" s="19">
        <f t="shared" si="2"/>
        <v>-126131.0450036712</v>
      </c>
    </row>
    <row r="32" spans="2:21" x14ac:dyDescent="0.15">
      <c r="B32" s="12" t="str">
        <f>[1]Summary!B34</f>
        <v>28</v>
      </c>
      <c r="C32" s="13" t="str">
        <f>[1]Summary!D34</f>
        <v>Montgomery</v>
      </c>
      <c r="D32" s="14"/>
      <c r="E32" s="15">
        <f>$E$57*_xlfn.XLOOKUP(B32,[1]Summary!$B$7:$B$58,[1]Summary!$U$7:$U$58)</f>
        <v>718083.45130668371</v>
      </c>
      <c r="F32" s="16">
        <f>$F$57*_xlfn.XLOOKUP(B32,[1]Summary!$B$7:$B$58,[1]Summary!$U$7:$U$58)</f>
        <v>932188.77541124064</v>
      </c>
      <c r="G32" s="16">
        <f>$G$57*_xlfn.XLOOKUP(B32,[1]Summary!$B$7:$B$58,[1]Summary!$U$7:$U$58)</f>
        <v>635391.99197998864</v>
      </c>
      <c r="H32" s="16">
        <f>$H$57*_xlfn.XLOOKUP(B32,[1]Summary!$B$7:$B$58,[1]Summary!$U$7:$U$58)</f>
        <v>44476.243147096124</v>
      </c>
      <c r="I32" s="16">
        <f>$I$57*_xlfn.XLOOKUP(B32,[1]Summary!$B$7:$B$58,[1]Summary!$U$7:$U$58)</f>
        <v>330583.39775762311</v>
      </c>
      <c r="J32" s="16">
        <f>$J$57*_xlfn.XLOOKUP(B32,[1]Summary!$B$7:$B$58,[1]Summary!$U$7:$U$58)</f>
        <v>46843.351461956554</v>
      </c>
      <c r="K32" s="17">
        <f t="shared" si="0"/>
        <v>2707567.2110645887</v>
      </c>
      <c r="M32" s="15">
        <f>$M$57*_xlfn.XLOOKUP(B32,[1]Summary!$B$7:$B$58,[1]Summary!$P$7:$P$58)</f>
        <v>703016.43491407437</v>
      </c>
      <c r="N32" s="16">
        <f>$N$57*_xlfn.XLOOKUP(B32,[1]Summary!$B$7:$B$58,[1]Summary!$P$7:$P$58)</f>
        <v>912629.3446311974</v>
      </c>
      <c r="O32" s="16">
        <f>$O$57*_xlfn.XLOOKUP(B32,[1]Summary!$B$7:$B$58,[1]Summary!$P$7:$P$58)</f>
        <v>622060.02959946787</v>
      </c>
      <c r="P32" s="16">
        <f>$P$57*_xlfn.XLOOKUP(B32,[1]Summary!$B$7:$B$58,[1]Summary!$P$7:$P$58)</f>
        <v>43543.030881363549</v>
      </c>
      <c r="Q32" s="16">
        <f>$Q$57*_xlfn.XLOOKUP(B32,[1]Summary!$B$7:$B$58,[1]Summary!$P$7:$P$58)</f>
        <v>323647.0097040133</v>
      </c>
      <c r="R32" s="16">
        <f>$R$57*_xlfn.XLOOKUP(B32,[1]Summary!$B$7:$B$58,[1]Summary!$P$7:$P$58)</f>
        <v>45860.471905161663</v>
      </c>
      <c r="S32" s="17">
        <f t="shared" si="1"/>
        <v>2650756.3216352779</v>
      </c>
      <c r="T32" s="18"/>
      <c r="U32" s="19">
        <f t="shared" si="2"/>
        <v>-56810.889429310802</v>
      </c>
    </row>
    <row r="33" spans="2:21" x14ac:dyDescent="0.15">
      <c r="B33" s="12" t="str">
        <f>[1]Summary!B35</f>
        <v>29</v>
      </c>
      <c r="C33" s="13" t="str">
        <f>[1]Summary!D35</f>
        <v>Bucks</v>
      </c>
      <c r="D33" s="14"/>
      <c r="E33" s="15">
        <f>$E$57*_xlfn.XLOOKUP(B33,[1]Summary!$B$7:$B$58,[1]Summary!$U$7:$U$58)</f>
        <v>539899.7806426934</v>
      </c>
      <c r="F33" s="16">
        <f>$F$57*_xlfn.XLOOKUP(B33,[1]Summary!$B$7:$B$58,[1]Summary!$U$7:$U$58)</f>
        <v>700877.47384553228</v>
      </c>
      <c r="G33" s="16">
        <f>$G$57*_xlfn.XLOOKUP(B33,[1]Summary!$B$7:$B$58,[1]Summary!$U$7:$U$58)</f>
        <v>477727.20074231137</v>
      </c>
      <c r="H33" s="16">
        <f>$H$57*_xlfn.XLOOKUP(B33,[1]Summary!$B$7:$B$58,[1]Summary!$U$7:$U$58)</f>
        <v>33440.004605638496</v>
      </c>
      <c r="I33" s="16">
        <f>$I$57*_xlfn.XLOOKUP(B33,[1]Summary!$B$7:$B$58,[1]Summary!$U$7:$U$58)</f>
        <v>248553.15020653466</v>
      </c>
      <c r="J33" s="16">
        <f>$J$57*_xlfn.XLOOKUP(B33,[1]Summary!$B$7:$B$58,[1]Summary!$U$7:$U$58)</f>
        <v>35219.743795596274</v>
      </c>
      <c r="K33" s="17">
        <f t="shared" si="0"/>
        <v>2035717.3538383064</v>
      </c>
      <c r="M33" s="15">
        <f>$M$57*_xlfn.XLOOKUP(B33,[1]Summary!$B$7:$B$58,[1]Summary!$P$7:$P$58)</f>
        <v>515811.82792599726</v>
      </c>
      <c r="N33" s="16">
        <f>$N$57*_xlfn.XLOOKUP(B33,[1]Summary!$B$7:$B$58,[1]Summary!$P$7:$P$58)</f>
        <v>669607.40474105603</v>
      </c>
      <c r="O33" s="16">
        <f>$O$57*_xlfn.XLOOKUP(B33,[1]Summary!$B$7:$B$58,[1]Summary!$P$7:$P$58)</f>
        <v>456413.11498872575</v>
      </c>
      <c r="P33" s="16">
        <f>$P$57*_xlfn.XLOOKUP(B33,[1]Summary!$B$7:$B$58,[1]Summary!$P$7:$P$58)</f>
        <v>31948.058732224996</v>
      </c>
      <c r="Q33" s="16">
        <f>$Q$57*_xlfn.XLOOKUP(B33,[1]Summary!$B$7:$B$58,[1]Summary!$P$7:$P$58)</f>
        <v>237463.80224896772</v>
      </c>
      <c r="R33" s="16">
        <f>$R$57*_xlfn.XLOOKUP(B33,[1]Summary!$B$7:$B$58,[1]Summary!$P$7:$P$58)</f>
        <v>33648.393790170121</v>
      </c>
      <c r="S33" s="17">
        <f t="shared" si="1"/>
        <v>1944892.6024271422</v>
      </c>
      <c r="T33" s="18"/>
      <c r="U33" s="19">
        <f t="shared" si="2"/>
        <v>-90824.751411164179</v>
      </c>
    </row>
    <row r="34" spans="2:21" x14ac:dyDescent="0.15">
      <c r="B34" s="12" t="str">
        <f>[1]Summary!B36</f>
        <v>30</v>
      </c>
      <c r="C34" s="13" t="str">
        <f>[1]Summary!D36</f>
        <v>Delaware</v>
      </c>
      <c r="D34" s="14"/>
      <c r="E34" s="15">
        <f>$E$57*_xlfn.XLOOKUP(B34,[1]Summary!$B$7:$B$58,[1]Summary!$U$7:$U$58)</f>
        <v>557940.76176057302</v>
      </c>
      <c r="F34" s="16">
        <f>$F$57*_xlfn.XLOOKUP(B34,[1]Summary!$B$7:$B$58,[1]Summary!$U$7:$U$58)</f>
        <v>724297.59314349247</v>
      </c>
      <c r="G34" s="16">
        <f>$G$57*_xlfn.XLOOKUP(B34,[1]Summary!$B$7:$B$58,[1]Summary!$U$7:$U$58)</f>
        <v>493690.65862301266</v>
      </c>
      <c r="H34" s="16">
        <f>$H$57*_xlfn.XLOOKUP(B34,[1]Summary!$B$7:$B$58,[1]Summary!$U$7:$U$58)</f>
        <v>34557.416601905614</v>
      </c>
      <c r="I34" s="16">
        <f>$I$57*_xlfn.XLOOKUP(B34,[1]Summary!$B$7:$B$58,[1]Summary!$U$7:$U$58)</f>
        <v>256858.65958149251</v>
      </c>
      <c r="J34" s="16">
        <f>$J$57*_xlfn.XLOOKUP(B34,[1]Summary!$B$7:$B$58,[1]Summary!$U$7:$U$58)</f>
        <v>36396.626534901217</v>
      </c>
      <c r="K34" s="17">
        <f t="shared" si="0"/>
        <v>2103741.7162453774</v>
      </c>
      <c r="M34" s="15">
        <f>$M$57*_xlfn.XLOOKUP(B34,[1]Summary!$B$7:$B$58,[1]Summary!$P$7:$P$58)</f>
        <v>580233.1521860027</v>
      </c>
      <c r="N34" s="16">
        <f>$N$57*_xlfn.XLOOKUP(B34,[1]Summary!$B$7:$B$58,[1]Summary!$P$7:$P$58)</f>
        <v>753236.73119751154</v>
      </c>
      <c r="O34" s="16">
        <f>$O$57*_xlfn.XLOOKUP(B34,[1]Summary!$B$7:$B$58,[1]Summary!$P$7:$P$58)</f>
        <v>513415.9514599868</v>
      </c>
      <c r="P34" s="16">
        <f>$P$57*_xlfn.XLOOKUP(B34,[1]Summary!$B$7:$B$58,[1]Summary!$P$7:$P$58)</f>
        <v>35938.149962474265</v>
      </c>
      <c r="Q34" s="16">
        <f>$Q$57*_xlfn.XLOOKUP(B34,[1]Summary!$B$7:$B$58,[1]Summary!$P$7:$P$58)</f>
        <v>267121.38622916548</v>
      </c>
      <c r="R34" s="16">
        <f>$R$57*_xlfn.XLOOKUP(B34,[1]Summary!$B$7:$B$58,[1]Summary!$P$7:$P$58)</f>
        <v>37850.845090871771</v>
      </c>
      <c r="S34" s="17">
        <f t="shared" si="1"/>
        <v>2187796.2161260126</v>
      </c>
      <c r="T34" s="18"/>
      <c r="U34" s="19">
        <f t="shared" si="2"/>
        <v>84054.49988063518</v>
      </c>
    </row>
    <row r="35" spans="2:21" x14ac:dyDescent="0.15">
      <c r="B35" s="12" t="str">
        <f>[1]Summary!B37</f>
        <v>31</v>
      </c>
      <c r="C35" s="13" t="str">
        <f>[1]Summary!D37</f>
        <v>Philadelphia</v>
      </c>
      <c r="D35" s="14"/>
      <c r="E35" s="15">
        <f>$E$57*_xlfn.XLOOKUP(B35,[1]Summary!$B$7:$B$58,[1]Summary!$U$7:$U$58)</f>
        <v>2870485.9989373512</v>
      </c>
      <c r="F35" s="16">
        <f>$F$57*_xlfn.XLOOKUP(B35,[1]Summary!$B$7:$B$58,[1]Summary!$U$7:$U$58)</f>
        <v>3726356.3494122471</v>
      </c>
      <c r="G35" s="16">
        <f>$G$57*_xlfn.XLOOKUP(B35,[1]Summary!$B$7:$B$58,[1]Summary!$U$7:$U$58)</f>
        <v>2539932.9472035347</v>
      </c>
      <c r="H35" s="16">
        <f>$H$57*_xlfn.XLOOKUP(B35,[1]Summary!$B$7:$B$58,[1]Summary!$U$7:$U$58)</f>
        <v>177790.52421658896</v>
      </c>
      <c r="I35" s="16">
        <f>$I$57*_xlfn.XLOOKUP(B35,[1]Summary!$B$7:$B$58,[1]Summary!$U$7:$U$58)</f>
        <v>1321482.9182007108</v>
      </c>
      <c r="J35" s="16">
        <f>$J$57*_xlfn.XLOOKUP(B35,[1]Summary!$B$7:$B$58,[1]Summary!$U$7:$U$58)</f>
        <v>187252.86632099308</v>
      </c>
      <c r="K35" s="17">
        <f t="shared" si="0"/>
        <v>10823301.604291426</v>
      </c>
      <c r="M35" s="15">
        <f>$M$57*_xlfn.XLOOKUP(B35,[1]Summary!$B$7:$B$58,[1]Summary!$P$7:$P$58)</f>
        <v>2992150.4430829808</v>
      </c>
      <c r="N35" s="16">
        <f>$N$57*_xlfn.XLOOKUP(B35,[1]Summary!$B$7:$B$58,[1]Summary!$P$7:$P$58)</f>
        <v>3884296.5289176041</v>
      </c>
      <c r="O35" s="16">
        <f>$O$57*_xlfn.XLOOKUP(B35,[1]Summary!$B$7:$B$58,[1]Summary!$P$7:$P$58)</f>
        <v>2647587.0274892729</v>
      </c>
      <c r="P35" s="16">
        <f>$P$57*_xlfn.XLOOKUP(B35,[1]Summary!$B$7:$B$58,[1]Summary!$P$7:$P$58)</f>
        <v>185326.10714964598</v>
      </c>
      <c r="Q35" s="16">
        <f>$Q$57*_xlfn.XLOOKUP(B35,[1]Summary!$B$7:$B$58,[1]Summary!$P$7:$P$58)</f>
        <v>1377493.4630179836</v>
      </c>
      <c r="R35" s="16">
        <f>$R$57*_xlfn.XLOOKUP(B35,[1]Summary!$B$7:$B$58,[1]Summary!$P$7:$P$58)</f>
        <v>195189.50698186143</v>
      </c>
      <c r="S35" s="17">
        <f t="shared" si="1"/>
        <v>11282043.076639349</v>
      </c>
      <c r="T35" s="18"/>
      <c r="U35" s="19">
        <f t="shared" si="2"/>
        <v>458741.47234792262</v>
      </c>
    </row>
    <row r="36" spans="2:21" x14ac:dyDescent="0.15">
      <c r="B36" s="12" t="str">
        <f>[1]Summary!B38</f>
        <v>32</v>
      </c>
      <c r="C36" s="13" t="str">
        <f>[1]Summary!D38</f>
        <v>Berks</v>
      </c>
      <c r="D36" s="14"/>
      <c r="E36" s="15">
        <f>$E$57*_xlfn.XLOOKUP(B36,[1]Summary!$B$7:$B$58,[1]Summary!$U$7:$U$58)</f>
        <v>514650.47507460142</v>
      </c>
      <c r="F36" s="16">
        <f>$F$57*_xlfn.XLOOKUP(B36,[1]Summary!$B$7:$B$58,[1]Summary!$U$7:$U$58)</f>
        <v>668099.78039684775</v>
      </c>
      <c r="G36" s="16">
        <f>$G$57*_xlfn.XLOOKUP(B36,[1]Summary!$B$7:$B$58,[1]Summary!$U$7:$U$58)</f>
        <v>455385.49862979527</v>
      </c>
      <c r="H36" s="16">
        <f>$H$57*_xlfn.XLOOKUP(B36,[1]Summary!$B$7:$B$58,[1]Summary!$U$7:$U$58)</f>
        <v>31876.127521856251</v>
      </c>
      <c r="I36" s="16">
        <f>$I$57*_xlfn.XLOOKUP(B36,[1]Summary!$B$7:$B$58,[1]Summary!$U$7:$U$58)</f>
        <v>236929.15133769647</v>
      </c>
      <c r="J36" s="16">
        <f>$J$57*_xlfn.XLOOKUP(B36,[1]Summary!$B$7:$B$58,[1]Summary!$U$7:$U$58)</f>
        <v>33572.634267108719</v>
      </c>
      <c r="K36" s="17">
        <f t="shared" si="0"/>
        <v>1940513.6672279057</v>
      </c>
      <c r="M36" s="15">
        <f>$M$57*_xlfn.XLOOKUP(B36,[1]Summary!$B$7:$B$58,[1]Summary!$P$7:$P$58)</f>
        <v>493685.11274613504</v>
      </c>
      <c r="N36" s="16">
        <f>$N$57*_xlfn.XLOOKUP(B36,[1]Summary!$B$7:$B$58,[1]Summary!$P$7:$P$58)</f>
        <v>640883.34002426604</v>
      </c>
      <c r="O36" s="16">
        <f>$O$57*_xlfn.XLOOKUP(B36,[1]Summary!$B$7:$B$58,[1]Summary!$P$7:$P$58)</f>
        <v>436834.41893533064</v>
      </c>
      <c r="P36" s="16">
        <f>$P$57*_xlfn.XLOOKUP(B36,[1]Summary!$B$7:$B$58,[1]Summary!$P$7:$P$58)</f>
        <v>30577.586870500119</v>
      </c>
      <c r="Q36" s="16">
        <f>$Q$57*_xlfn.XLOOKUP(B36,[1]Summary!$B$7:$B$58,[1]Summary!$P$7:$P$58)</f>
        <v>227277.34735704178</v>
      </c>
      <c r="R36" s="16">
        <f>$R$57*_xlfn.XLOOKUP(B36,[1]Summary!$B$7:$B$58,[1]Summary!$P$7:$P$58)</f>
        <v>32204.982869081752</v>
      </c>
      <c r="S36" s="17">
        <f t="shared" si="1"/>
        <v>1861462.7888023551</v>
      </c>
      <c r="T36" s="18"/>
      <c r="U36" s="19">
        <f t="shared" si="2"/>
        <v>-79050.878425550647</v>
      </c>
    </row>
    <row r="37" spans="2:21" x14ac:dyDescent="0.15">
      <c r="B37" s="12" t="str">
        <f>[1]Summary!B39</f>
        <v>33</v>
      </c>
      <c r="C37" s="13" t="str">
        <f>[1]Summary!D39</f>
        <v>Lehigh</v>
      </c>
      <c r="D37" s="14"/>
      <c r="E37" s="15">
        <f>$E$57*_xlfn.XLOOKUP(B37,[1]Summary!$B$7:$B$58,[1]Summary!$U$7:$U$58)</f>
        <v>378000.14768535469</v>
      </c>
      <c r="F37" s="16">
        <f>$F$57*_xlfn.XLOOKUP(B37,[1]Summary!$B$7:$B$58,[1]Summary!$U$7:$U$58)</f>
        <v>490705.49409665685</v>
      </c>
      <c r="G37" s="16">
        <f>$G$57*_xlfn.XLOOKUP(B37,[1]Summary!$B$7:$B$58,[1]Summary!$U$7:$U$58)</f>
        <v>334471.2461615419</v>
      </c>
      <c r="H37" s="16">
        <f>$H$57*_xlfn.XLOOKUP(B37,[1]Summary!$B$7:$B$58,[1]Summary!$U$7:$U$58)</f>
        <v>23412.357501763243</v>
      </c>
      <c r="I37" s="16">
        <f>$I$57*_xlfn.XLOOKUP(B37,[1]Summary!$B$7:$B$58,[1]Summary!$U$7:$U$58)</f>
        <v>174019.56965770392</v>
      </c>
      <c r="J37" s="16">
        <f>$J$57*_xlfn.XLOOKUP(B37,[1]Summary!$B$7:$B$58,[1]Summary!$U$7:$U$58)</f>
        <v>24658.406677491053</v>
      </c>
      <c r="K37" s="17">
        <f t="shared" si="0"/>
        <v>1425267.2217805116</v>
      </c>
      <c r="M37" s="15">
        <f>$M$57*_xlfn.XLOOKUP(B37,[1]Summary!$B$7:$B$58,[1]Summary!$P$7:$P$58)</f>
        <v>417922.16864303028</v>
      </c>
      <c r="N37" s="16">
        <f>$N$57*_xlfn.XLOOKUP(B37,[1]Summary!$B$7:$B$58,[1]Summary!$P$7:$P$58)</f>
        <v>542530.75167745515</v>
      </c>
      <c r="O37" s="16">
        <f>$O$57*_xlfn.XLOOKUP(B37,[1]Summary!$B$7:$B$58,[1]Summary!$P$7:$P$58)</f>
        <v>369796.01569077425</v>
      </c>
      <c r="P37" s="16">
        <f>$P$57*_xlfn.XLOOKUP(B37,[1]Summary!$B$7:$B$58,[1]Summary!$P$7:$P$58)</f>
        <v>25885.024860697715</v>
      </c>
      <c r="Q37" s="16">
        <f>$Q$57*_xlfn.XLOOKUP(B37,[1]Summary!$B$7:$B$58,[1]Summary!$P$7:$P$58)</f>
        <v>192398.43260117387</v>
      </c>
      <c r="R37" s="16">
        <f>$R$57*_xlfn.XLOOKUP(B37,[1]Summary!$B$7:$B$58,[1]Summary!$P$7:$P$58)</f>
        <v>27262.673988468683</v>
      </c>
      <c r="S37" s="17">
        <f t="shared" si="1"/>
        <v>1575795.0674616001</v>
      </c>
      <c r="T37" s="18"/>
      <c r="U37" s="19">
        <f t="shared" si="2"/>
        <v>150527.84568108851</v>
      </c>
    </row>
    <row r="38" spans="2:21" x14ac:dyDescent="0.15">
      <c r="B38" s="12" t="str">
        <f>[1]Summary!B40</f>
        <v>34</v>
      </c>
      <c r="C38" s="13" t="str">
        <f>[1]Summary!D40</f>
        <v>Northampton</v>
      </c>
      <c r="D38" s="14"/>
      <c r="E38" s="15">
        <f>$E$57*_xlfn.XLOOKUP(B38,[1]Summary!$B$7:$B$58,[1]Summary!$U$7:$U$58)</f>
        <v>302089.30444093852</v>
      </c>
      <c r="F38" s="16">
        <f>$F$57*_xlfn.XLOOKUP(B38,[1]Summary!$B$7:$B$58,[1]Summary!$U$7:$U$58)</f>
        <v>392160.90867879166</v>
      </c>
      <c r="G38" s="16">
        <f>$G$57*_xlfn.XLOOKUP(B38,[1]Summary!$B$7:$B$58,[1]Summary!$U$7:$U$58)</f>
        <v>267301.97521652671</v>
      </c>
      <c r="H38" s="16">
        <f>$H$57*_xlfn.XLOOKUP(B38,[1]Summary!$B$7:$B$58,[1]Summary!$U$7:$U$58)</f>
        <v>18710.634999321381</v>
      </c>
      <c r="I38" s="16">
        <f>$I$57*_xlfn.XLOOKUP(B38,[1]Summary!$B$7:$B$58,[1]Summary!$U$7:$U$58)</f>
        <v>139072.56671435418</v>
      </c>
      <c r="J38" s="16">
        <f>$J$57*_xlfn.XLOOKUP(B38,[1]Summary!$B$7:$B$58,[1]Summary!$U$7:$U$58)</f>
        <v>19706.449765796409</v>
      </c>
      <c r="K38" s="17">
        <f t="shared" si="0"/>
        <v>1139041.8398157288</v>
      </c>
      <c r="M38" s="15">
        <f>$M$57*_xlfn.XLOOKUP(B38,[1]Summary!$B$7:$B$58,[1]Summary!$P$7:$P$58)</f>
        <v>315080.07051653566</v>
      </c>
      <c r="N38" s="16">
        <f>$N$57*_xlfn.XLOOKUP(B38,[1]Summary!$B$7:$B$58,[1]Summary!$P$7:$P$58)</f>
        <v>409025.02983021032</v>
      </c>
      <c r="O38" s="16">
        <f>$O$57*_xlfn.XLOOKUP(B38,[1]Summary!$B$7:$B$58,[1]Summary!$P$7:$P$58)</f>
        <v>278796.77950299182</v>
      </c>
      <c r="P38" s="16">
        <f>$P$57*_xlfn.XLOOKUP(B38,[1]Summary!$B$7:$B$58,[1]Summary!$P$7:$P$58)</f>
        <v>19515.249657400364</v>
      </c>
      <c r="Q38" s="16">
        <f>$Q$57*_xlfn.XLOOKUP(B38,[1]Summary!$B$7:$B$58,[1]Summary!$P$7:$P$58)</f>
        <v>145053.11337774084</v>
      </c>
      <c r="R38" s="16">
        <f>$R$57*_xlfn.XLOOKUP(B38,[1]Summary!$B$7:$B$58,[1]Summary!$P$7:$P$58)</f>
        <v>20553.887511272824</v>
      </c>
      <c r="S38" s="17">
        <f t="shared" si="1"/>
        <v>1188024.1303961519</v>
      </c>
      <c r="T38" s="18"/>
      <c r="U38" s="19">
        <f t="shared" si="2"/>
        <v>48982.290580423083</v>
      </c>
    </row>
    <row r="39" spans="2:21" x14ac:dyDescent="0.15">
      <c r="B39" s="12" t="str">
        <f>[1]Summary!B41</f>
        <v>35</v>
      </c>
      <c r="C39" s="13" t="str">
        <f>[1]Summary!D41</f>
        <v>Pike</v>
      </c>
      <c r="D39" s="14"/>
      <c r="E39" s="15">
        <f>$E$57*_xlfn.XLOOKUP(B39,[1]Summary!$B$7:$B$58,[1]Summary!$U$7:$U$58)</f>
        <v>120998.8049766508</v>
      </c>
      <c r="F39" s="16">
        <f>$F$57*_xlfn.XLOOKUP(B39,[1]Summary!$B$7:$B$58,[1]Summary!$U$7:$U$58)</f>
        <v>157076.0719135901</v>
      </c>
      <c r="G39" s="16">
        <f>$G$57*_xlfn.XLOOKUP(B39,[1]Summary!$B$7:$B$58,[1]Summary!$U$7:$U$58)</f>
        <v>107065.09331389282</v>
      </c>
      <c r="H39" s="16">
        <f>$H$57*_xlfn.XLOOKUP(B39,[1]Summary!$B$7:$B$58,[1]Summary!$U$7:$U$58)</f>
        <v>7494.3549539497581</v>
      </c>
      <c r="I39" s="16">
        <f>$I$57*_xlfn.XLOOKUP(B39,[1]Summary!$B$7:$B$58,[1]Summary!$U$7:$U$58)</f>
        <v>55704.105144054731</v>
      </c>
      <c r="J39" s="16">
        <f>$J$57*_xlfn.XLOOKUP(B39,[1]Summary!$B$7:$B$58,[1]Summary!$U$7:$U$58)</f>
        <v>7893.2184520950186</v>
      </c>
      <c r="K39" s="17">
        <f t="shared" si="0"/>
        <v>456231.64875423326</v>
      </c>
      <c r="M39" s="15">
        <f>$M$57*_xlfn.XLOOKUP(B39,[1]Summary!$B$7:$B$58,[1]Summary!$P$7:$P$58)</f>
        <v>127688.06644150805</v>
      </c>
      <c r="N39" s="16">
        <f>$N$57*_xlfn.XLOOKUP(B39,[1]Summary!$B$7:$B$58,[1]Summary!$P$7:$P$58)</f>
        <v>165759.81812997203</v>
      </c>
      <c r="O39" s="16">
        <f>$O$57*_xlfn.XLOOKUP(B39,[1]Summary!$B$7:$B$58,[1]Summary!$P$7:$P$58)</f>
        <v>112984.04766285662</v>
      </c>
      <c r="P39" s="16">
        <f>$P$57*_xlfn.XLOOKUP(B39,[1]Summary!$B$7:$B$58,[1]Summary!$P$7:$P$58)</f>
        <v>7908.6706143985712</v>
      </c>
      <c r="Q39" s="16">
        <f>$Q$57*_xlfn.XLOOKUP(B39,[1]Summary!$B$7:$B$58,[1]Summary!$P$7:$P$58)</f>
        <v>58783.634103422446</v>
      </c>
      <c r="R39" s="16">
        <f>$R$57*_xlfn.XLOOKUP(B39,[1]Summary!$B$7:$B$58,[1]Summary!$P$7:$P$58)</f>
        <v>8329.584761956412</v>
      </c>
      <c r="S39" s="17">
        <f t="shared" si="1"/>
        <v>481453.82171411416</v>
      </c>
      <c r="T39" s="18"/>
      <c r="U39" s="19">
        <f t="shared" si="2"/>
        <v>25222.172959880903</v>
      </c>
    </row>
    <row r="40" spans="2:21" x14ac:dyDescent="0.15">
      <c r="B40" s="12" t="str">
        <f>[1]Summary!B42</f>
        <v>36</v>
      </c>
      <c r="C40" s="13" t="str">
        <f>[1]Summary!D42</f>
        <v>BSST</v>
      </c>
      <c r="D40" s="14"/>
      <c r="E40" s="15">
        <f>$E$57*_xlfn.XLOOKUP(B40,[1]Summary!$B$7:$B$58,[1]Summary!$U$7:$U$58)</f>
        <v>316550.99313010374</v>
      </c>
      <c r="F40" s="16">
        <f>$F$57*_xlfn.XLOOKUP(B40,[1]Summary!$B$7:$B$58,[1]Summary!$U$7:$U$58)</f>
        <v>410934.52593038039</v>
      </c>
      <c r="G40" s="16">
        <f>$G$57*_xlfn.XLOOKUP(B40,[1]Summary!$B$7:$B$58,[1]Summary!$U$7:$U$58)</f>
        <v>280098.31687693181</v>
      </c>
      <c r="H40" s="16">
        <f>$H$57*_xlfn.XLOOKUP(B40,[1]Summary!$B$7:$B$58,[1]Summary!$U$7:$U$58)</f>
        <v>19606.354823091864</v>
      </c>
      <c r="I40" s="16">
        <f>$I$57*_xlfn.XLOOKUP(B40,[1]Summary!$B$7:$B$58,[1]Summary!$U$7:$U$58)</f>
        <v>145730.280626961</v>
      </c>
      <c r="J40" s="16">
        <f>$J$57*_xlfn.XLOOKUP(B40,[1]Summary!$B$7:$B$58,[1]Summary!$U$7:$U$58)</f>
        <v>20649.8414631921</v>
      </c>
      <c r="K40" s="17">
        <f t="shared" si="0"/>
        <v>1193570.3128506609</v>
      </c>
      <c r="M40" s="15">
        <f>$M$57*_xlfn.XLOOKUP(B40,[1]Summary!$B$7:$B$58,[1]Summary!$P$7:$P$58)</f>
        <v>296037.81180525006</v>
      </c>
      <c r="N40" s="16">
        <f>$N$57*_xlfn.XLOOKUP(B40,[1]Summary!$B$7:$B$58,[1]Summary!$P$7:$P$58)</f>
        <v>384305.08983321389</v>
      </c>
      <c r="O40" s="16">
        <f>$O$57*_xlfn.XLOOKUP(B40,[1]Summary!$B$7:$B$58,[1]Summary!$P$7:$P$58)</f>
        <v>261947.34693029409</v>
      </c>
      <c r="P40" s="16">
        <f>$P$57*_xlfn.XLOOKUP(B40,[1]Summary!$B$7:$B$58,[1]Summary!$P$7:$P$58)</f>
        <v>18335.821100772431</v>
      </c>
      <c r="Q40" s="16">
        <f>$Q$57*_xlfn.XLOOKUP(B40,[1]Summary!$B$7:$B$58,[1]Summary!$P$7:$P$58)</f>
        <v>136286.6467862862</v>
      </c>
      <c r="R40" s="16">
        <f>$R$57*_xlfn.XLOOKUP(B40,[1]Summary!$B$7:$B$58,[1]Summary!$P$7:$P$58)</f>
        <v>19311.687575013199</v>
      </c>
      <c r="S40" s="17">
        <f t="shared" si="1"/>
        <v>1116224.4040308299</v>
      </c>
      <c r="T40" s="18"/>
      <c r="U40" s="19">
        <f t="shared" si="2"/>
        <v>-77345.908819830976</v>
      </c>
    </row>
    <row r="41" spans="2:21" x14ac:dyDescent="0.15">
      <c r="B41" s="12" t="str">
        <f>[1]Summary!B43</f>
        <v>37</v>
      </c>
      <c r="C41" s="13" t="str">
        <f>[1]Summary!D43</f>
        <v>Luzerne/Wyoming</v>
      </c>
      <c r="D41" s="14"/>
      <c r="E41" s="15">
        <f>$E$57*_xlfn.XLOOKUP(B41,[1]Summary!$B$7:$B$58,[1]Summary!$U$7:$U$58)</f>
        <v>434812.16225198773</v>
      </c>
      <c r="F41" s="16">
        <f>$F$57*_xlfn.XLOOKUP(B41,[1]Summary!$B$7:$B$58,[1]Summary!$U$7:$U$58)</f>
        <v>564456.70252674352</v>
      </c>
      <c r="G41" s="16">
        <f>$G$57*_xlfn.XLOOKUP(B41,[1]Summary!$B$7:$B$58,[1]Summary!$U$7:$U$58)</f>
        <v>384741.02892593003</v>
      </c>
      <c r="H41" s="16">
        <f>$H$57*_xlfn.XLOOKUP(B41,[1]Summary!$B$7:$B$58,[1]Summary!$U$7:$U$58)</f>
        <v>26931.147649264891</v>
      </c>
      <c r="I41" s="16">
        <f>$I$57*_xlfn.XLOOKUP(B41,[1]Summary!$B$7:$B$58,[1]Summary!$U$7:$U$58)</f>
        <v>200174.06294774904</v>
      </c>
      <c r="J41" s="16">
        <f>$J$57*_xlfn.XLOOKUP(B41,[1]Summary!$B$7:$B$58,[1]Summary!$U$7:$U$58)</f>
        <v>28364.473375956153</v>
      </c>
      <c r="K41" s="17">
        <f t="shared" si="0"/>
        <v>1639479.5776776313</v>
      </c>
      <c r="M41" s="15">
        <f>$M$57*_xlfn.XLOOKUP(B41,[1]Summary!$B$7:$B$58,[1]Summary!$P$7:$P$58)</f>
        <v>484633.13559992798</v>
      </c>
      <c r="N41" s="16">
        <f>$N$57*_xlfn.XLOOKUP(B41,[1]Summary!$B$7:$B$58,[1]Summary!$P$7:$P$58)</f>
        <v>629132.40567865688</v>
      </c>
      <c r="O41" s="16">
        <f>$O$57*_xlfn.XLOOKUP(B41,[1]Summary!$B$7:$B$58,[1]Summary!$P$7:$P$58)</f>
        <v>428824.82927020214</v>
      </c>
      <c r="P41" s="16">
        <f>$P$57*_xlfn.XLOOKUP(B41,[1]Summary!$B$7:$B$58,[1]Summary!$P$7:$P$58)</f>
        <v>30016.930674087209</v>
      </c>
      <c r="Q41" s="16">
        <f>$Q$57*_xlfn.XLOOKUP(B41,[1]Summary!$B$7:$B$58,[1]Summary!$P$7:$P$58)</f>
        <v>223110.09721923093</v>
      </c>
      <c r="R41" s="16">
        <f>$R$57*_xlfn.XLOOKUP(B41,[1]Summary!$B$7:$B$58,[1]Summary!$P$7:$P$58)</f>
        <v>31614.487507973256</v>
      </c>
      <c r="S41" s="17">
        <f t="shared" si="1"/>
        <v>1827331.8859500785</v>
      </c>
      <c r="T41" s="18"/>
      <c r="U41" s="19">
        <f t="shared" si="2"/>
        <v>187852.3082724472</v>
      </c>
    </row>
    <row r="42" spans="2:21" x14ac:dyDescent="0.15">
      <c r="B42" s="12" t="str">
        <f>[1]Summary!B44</f>
        <v>38</v>
      </c>
      <c r="C42" s="13" t="str">
        <f>[1]Summary!D44</f>
        <v>Lackawanna</v>
      </c>
      <c r="D42" s="14"/>
      <c r="E42" s="15">
        <f>$E$57*_xlfn.XLOOKUP(B42,[1]Summary!$B$7:$B$58,[1]Summary!$U$7:$U$58)</f>
        <v>264137.21184659394</v>
      </c>
      <c r="F42" s="16">
        <f>$F$57*_xlfn.XLOOKUP(B42,[1]Summary!$B$7:$B$58,[1]Summary!$U$7:$U$58)</f>
        <v>342892.93758791295</v>
      </c>
      <c r="G42" s="16">
        <f>$G$57*_xlfn.XLOOKUP(B42,[1]Summary!$B$7:$B$58,[1]Summary!$U$7:$U$58)</f>
        <v>233720.28541508521</v>
      </c>
      <c r="H42" s="16">
        <f>$H$57*_xlfn.XLOOKUP(B42,[1]Summary!$B$7:$B$58,[1]Summary!$U$7:$U$58)</f>
        <v>16359.979939529076</v>
      </c>
      <c r="I42" s="16">
        <f>$I$57*_xlfn.XLOOKUP(B42,[1]Summary!$B$7:$B$58,[1]Summary!$U$7:$U$58)</f>
        <v>121600.59782408102</v>
      </c>
      <c r="J42" s="16">
        <f>$J$57*_xlfn.XLOOKUP(B42,[1]Summary!$B$7:$B$58,[1]Summary!$U$7:$U$58)</f>
        <v>17230.688475268737</v>
      </c>
      <c r="K42" s="17">
        <f t="shared" si="0"/>
        <v>995941.70108847099</v>
      </c>
      <c r="M42" s="15">
        <f>$M$57*_xlfn.XLOOKUP(B42,[1]Summary!$B$7:$B$58,[1]Summary!$P$7:$P$58)</f>
        <v>269739.8977532342</v>
      </c>
      <c r="N42" s="16">
        <f>$N$57*_xlfn.XLOOKUP(B42,[1]Summary!$B$7:$B$58,[1]Summary!$P$7:$P$58)</f>
        <v>350166.13251368521</v>
      </c>
      <c r="O42" s="16">
        <f>$O$57*_xlfn.XLOOKUP(B42,[1]Summary!$B$7:$B$58,[1]Summary!$P$7:$P$58)</f>
        <v>238677.78966083893</v>
      </c>
      <c r="P42" s="16">
        <f>$P$57*_xlfn.XLOOKUP(B42,[1]Summary!$B$7:$B$58,[1]Summary!$P$7:$P$58)</f>
        <v>16706.995902934304</v>
      </c>
      <c r="Q42" s="16">
        <f>$Q$57*_xlfn.XLOOKUP(B42,[1]Summary!$B$7:$B$58,[1]Summary!$P$7:$P$58)</f>
        <v>124179.90102375169</v>
      </c>
      <c r="R42" s="16">
        <f>$R$57*_xlfn.XLOOKUP(B42,[1]Summary!$B$7:$B$58,[1]Summary!$P$7:$P$58)</f>
        <v>17596.173273140248</v>
      </c>
      <c r="S42" s="17">
        <f t="shared" si="1"/>
        <v>1017066.8901275846</v>
      </c>
      <c r="T42" s="18"/>
      <c r="U42" s="19">
        <f t="shared" si="2"/>
        <v>21125.189039113582</v>
      </c>
    </row>
    <row r="43" spans="2:21" x14ac:dyDescent="0.15">
      <c r="B43" s="12" t="str">
        <f>[1]Summary!B45</f>
        <v>39</v>
      </c>
      <c r="C43" s="13" t="str">
        <f>[1]Summary!D45</f>
        <v>Carbon</v>
      </c>
      <c r="D43" s="14"/>
      <c r="E43" s="15">
        <f>$E$57*_xlfn.XLOOKUP(B43,[1]Summary!$B$7:$B$58,[1]Summary!$U$7:$U$58)</f>
        <v>110413.27967155246</v>
      </c>
      <c r="F43" s="16">
        <f>$F$57*_xlfn.XLOOKUP(B43,[1]Summary!$B$7:$B$58,[1]Summary!$U$7:$U$58)</f>
        <v>143334.34335364596</v>
      </c>
      <c r="G43" s="16">
        <f>$G$57*_xlfn.XLOOKUP(B43,[1]Summary!$B$7:$B$58,[1]Summary!$U$7:$U$58)</f>
        <v>97698.552422967259</v>
      </c>
      <c r="H43" s="16">
        <f>$H$57*_xlfn.XLOOKUP(B43,[1]Summary!$B$7:$B$58,[1]Summary!$U$7:$U$58)</f>
        <v>6838.7147265464137</v>
      </c>
      <c r="I43" s="16">
        <f>$I$57*_xlfn.XLOOKUP(B43,[1]Summary!$B$7:$B$58,[1]Summary!$U$7:$U$58)</f>
        <v>50830.856894090306</v>
      </c>
      <c r="J43" s="16">
        <f>$J$57*_xlfn.XLOOKUP(B43,[1]Summary!$B$7:$B$58,[1]Summary!$U$7:$U$58)</f>
        <v>7202.6838333486239</v>
      </c>
      <c r="K43" s="17">
        <f t="shared" si="0"/>
        <v>416318.43090215104</v>
      </c>
      <c r="M43" s="15">
        <f>$M$57*_xlfn.XLOOKUP(B43,[1]Summary!$B$7:$B$58,[1]Summary!$P$7:$P$58)</f>
        <v>113583.28064103214</v>
      </c>
      <c r="N43" s="16">
        <f>$N$57*_xlfn.XLOOKUP(B43,[1]Summary!$B$7:$B$58,[1]Summary!$P$7:$P$58)</f>
        <v>147449.51870884246</v>
      </c>
      <c r="O43" s="16">
        <f>$O$57*_xlfn.XLOOKUP(B43,[1]Summary!$B$7:$B$58,[1]Summary!$P$7:$P$58)</f>
        <v>100503.50946091457</v>
      </c>
      <c r="P43" s="16">
        <f>$P$57*_xlfn.XLOOKUP(B43,[1]Summary!$B$7:$B$58,[1]Summary!$P$7:$P$58)</f>
        <v>7035.0564381379454</v>
      </c>
      <c r="Q43" s="16">
        <f>$Q$57*_xlfn.XLOOKUP(B43,[1]Summary!$B$7:$B$58,[1]Summary!$P$7:$P$58)</f>
        <v>52290.227235348852</v>
      </c>
      <c r="R43" s="16">
        <f>$R$57*_xlfn.XLOOKUP(B43,[1]Summary!$B$7:$B$58,[1]Summary!$P$7:$P$58)</f>
        <v>7409.4752157121475</v>
      </c>
      <c r="S43" s="17">
        <f t="shared" si="1"/>
        <v>428271.06769998814</v>
      </c>
      <c r="T43" s="18"/>
      <c r="U43" s="19">
        <f t="shared" si="2"/>
        <v>11952.636797837098</v>
      </c>
    </row>
    <row r="44" spans="2:21" x14ac:dyDescent="0.15">
      <c r="B44" s="12" t="str">
        <f>[1]Summary!B46</f>
        <v>40</v>
      </c>
      <c r="C44" s="13" t="str">
        <f>[1]Summary!D46</f>
        <v>Schuylkill</v>
      </c>
      <c r="D44" s="14"/>
      <c r="E44" s="15">
        <f>$E$57*_xlfn.XLOOKUP(B44,[1]Summary!$B$7:$B$58,[1]Summary!$U$7:$U$58)</f>
        <v>249286.2227225735</v>
      </c>
      <c r="F44" s="16">
        <f>$F$57*_xlfn.XLOOKUP(B44,[1]Summary!$B$7:$B$58,[1]Summary!$U$7:$U$58)</f>
        <v>323613.94523685024</v>
      </c>
      <c r="G44" s="16">
        <f>$G$57*_xlfn.XLOOKUP(B44,[1]Summary!$B$7:$B$58,[1]Summary!$U$7:$U$58)</f>
        <v>220579.47351472237</v>
      </c>
      <c r="H44" s="16">
        <f>$H$57*_xlfn.XLOOKUP(B44,[1]Summary!$B$7:$B$58,[1]Summary!$U$7:$U$58)</f>
        <v>15440.147847516813</v>
      </c>
      <c r="I44" s="16">
        <f>$I$57*_xlfn.XLOOKUP(B44,[1]Summary!$B$7:$B$58,[1]Summary!$U$7:$U$58)</f>
        <v>114763.66203932444</v>
      </c>
      <c r="J44" s="16">
        <f>$J$57*_xlfn.XLOOKUP(B44,[1]Summary!$B$7:$B$58,[1]Summary!$U$7:$U$58)</f>
        <v>16261.90120990524</v>
      </c>
      <c r="K44" s="17">
        <f t="shared" si="0"/>
        <v>939945.35257089266</v>
      </c>
      <c r="M44" s="15">
        <f>$M$57*_xlfn.XLOOKUP(B44,[1]Summary!$B$7:$B$58,[1]Summary!$P$7:$P$58)</f>
        <v>236751.47238669661</v>
      </c>
      <c r="N44" s="16">
        <f>$N$57*_xlfn.XLOOKUP(B44,[1]Summary!$B$7:$B$58,[1]Summary!$P$7:$P$58)</f>
        <v>307341.80647021503</v>
      </c>
      <c r="O44" s="16">
        <f>$O$57*_xlfn.XLOOKUP(B44,[1]Summary!$B$7:$B$58,[1]Summary!$P$7:$P$58)</f>
        <v>209488.17212016744</v>
      </c>
      <c r="P44" s="16">
        <f>$P$57*_xlfn.XLOOKUP(B44,[1]Summary!$B$7:$B$58,[1]Summary!$P$7:$P$58)</f>
        <v>14663.777632171877</v>
      </c>
      <c r="Q44" s="16">
        <f>$Q$57*_xlfn.XLOOKUP(B44,[1]Summary!$B$7:$B$58,[1]Summary!$P$7:$P$58)</f>
        <v>108993.05090974427</v>
      </c>
      <c r="R44" s="16">
        <f>$R$57*_xlfn.XLOOKUP(B44,[1]Summary!$B$7:$B$58,[1]Summary!$P$7:$P$58)</f>
        <v>15444.211128894603</v>
      </c>
      <c r="S44" s="17">
        <f t="shared" si="1"/>
        <v>892682.49064788979</v>
      </c>
      <c r="T44" s="18"/>
      <c r="U44" s="19">
        <f t="shared" si="2"/>
        <v>-47262.861923002871</v>
      </c>
    </row>
    <row r="45" spans="2:21" x14ac:dyDescent="0.15">
      <c r="B45" s="12" t="str">
        <f>[1]Summary!B47</f>
        <v>41</v>
      </c>
      <c r="C45" s="13" t="str">
        <f>[1]Summary!D47</f>
        <v>Clearfield</v>
      </c>
      <c r="D45" s="14"/>
      <c r="E45" s="15">
        <f>$E$57*_xlfn.XLOOKUP(B45,[1]Summary!$B$7:$B$58,[1]Summary!$U$7:$U$58)</f>
        <v>160444.65195584245</v>
      </c>
      <c r="F45" s="16">
        <f>$F$57*_xlfn.XLOOKUP(B45,[1]Summary!$B$7:$B$58,[1]Summary!$U$7:$U$58)</f>
        <v>208283.17844651514</v>
      </c>
      <c r="G45" s="16">
        <f>$G$57*_xlfn.XLOOKUP(B45,[1]Summary!$B$7:$B$58,[1]Summary!$U$7:$U$58)</f>
        <v>141968.52305014236</v>
      </c>
      <c r="H45" s="16">
        <f>$H$57*_xlfn.XLOOKUP(B45,[1]Summary!$B$7:$B$58,[1]Summary!$U$7:$U$58)</f>
        <v>9937.5293206577207</v>
      </c>
      <c r="I45" s="16">
        <f>$I$57*_xlfn.XLOOKUP(B45,[1]Summary!$B$7:$B$58,[1]Summary!$U$7:$U$58)</f>
        <v>73863.752324447938</v>
      </c>
      <c r="J45" s="16">
        <f>$J$57*_xlfn.XLOOKUP(B45,[1]Summary!$B$7:$B$58,[1]Summary!$U$7:$U$58)</f>
        <v>10466.423098990121</v>
      </c>
      <c r="K45" s="17">
        <f t="shared" si="0"/>
        <v>604964.05819659575</v>
      </c>
      <c r="M45" s="15">
        <f>$M$57*_xlfn.XLOOKUP(B45,[1]Summary!$B$7:$B$58,[1]Summary!$P$7:$P$58)</f>
        <v>151640.70732945218</v>
      </c>
      <c r="N45" s="16">
        <f>$N$57*_xlfn.XLOOKUP(B45,[1]Summary!$B$7:$B$58,[1]Summary!$P$7:$P$58)</f>
        <v>196854.23053645107</v>
      </c>
      <c r="O45" s="16">
        <f>$O$57*_xlfn.XLOOKUP(B45,[1]Summary!$B$7:$B$58,[1]Summary!$P$7:$P$58)</f>
        <v>134178.4035267577</v>
      </c>
      <c r="P45" s="16">
        <f>$P$57*_xlfn.XLOOKUP(B45,[1]Summary!$B$7:$B$58,[1]Summary!$P$7:$P$58)</f>
        <v>9392.2356209569716</v>
      </c>
      <c r="Q45" s="16">
        <f>$Q$57*_xlfn.XLOOKUP(B45,[1]Summary!$B$7:$B$58,[1]Summary!$P$7:$P$58)</f>
        <v>69810.688682658132</v>
      </c>
      <c r="R45" s="16">
        <f>$R$57*_xlfn.XLOOKUP(B45,[1]Summary!$B$7:$B$58,[1]Summary!$P$7:$P$58)</f>
        <v>9892.1078552184463</v>
      </c>
      <c r="S45" s="17">
        <f t="shared" si="1"/>
        <v>571768.37355149456</v>
      </c>
      <c r="T45" s="18"/>
      <c r="U45" s="19">
        <f t="shared" si="2"/>
        <v>-33195.684645101195</v>
      </c>
    </row>
    <row r="46" spans="2:21" x14ac:dyDescent="0.15">
      <c r="B46" s="12" t="str">
        <f>[1]Summary!B48</f>
        <v>42</v>
      </c>
      <c r="C46" s="13" t="str">
        <f>[1]Summary!D48</f>
        <v>Jefferson</v>
      </c>
      <c r="D46" s="14"/>
      <c r="E46" s="15">
        <f>$E$57*_xlfn.XLOOKUP(B46,[1]Summary!$B$7:$B$58,[1]Summary!$U$7:$U$58)</f>
        <v>83267.603172304545</v>
      </c>
      <c r="F46" s="16">
        <f>$F$57*_xlfn.XLOOKUP(B46,[1]Summary!$B$7:$B$58,[1]Summary!$U$7:$U$58)</f>
        <v>108094.85289122583</v>
      </c>
      <c r="G46" s="16">
        <f>$G$57*_xlfn.XLOOKUP(B46,[1]Summary!$B$7:$B$58,[1]Summary!$U$7:$U$58)</f>
        <v>73678.857451421325</v>
      </c>
      <c r="H46" s="16">
        <f>$H$57*_xlfn.XLOOKUP(B46,[1]Summary!$B$7:$B$58,[1]Summary!$U$7:$U$58)</f>
        <v>5157.3813018922283</v>
      </c>
      <c r="I46" s="16">
        <f>$I$57*_xlfn.XLOOKUP(B46,[1]Summary!$B$7:$B$58,[1]Summary!$U$7:$U$58)</f>
        <v>38333.827537375611</v>
      </c>
      <c r="J46" s="16">
        <f>$J$57*_xlfn.XLOOKUP(B46,[1]Summary!$B$7:$B$58,[1]Summary!$U$7:$U$58)</f>
        <v>5431.8667192472658</v>
      </c>
      <c r="K46" s="17">
        <f t="shared" si="0"/>
        <v>313964.38907346682</v>
      </c>
      <c r="M46" s="15">
        <f>$M$57*_xlfn.XLOOKUP(B46,[1]Summary!$B$7:$B$58,[1]Summary!$P$7:$P$58)</f>
        <v>79193.057034755519</v>
      </c>
      <c r="N46" s="16">
        <f>$N$57*_xlfn.XLOOKUP(B46,[1]Summary!$B$7:$B$58,[1]Summary!$P$7:$P$58)</f>
        <v>102805.43121271921</v>
      </c>
      <c r="O46" s="16">
        <f>$O$57*_xlfn.XLOOKUP(B46,[1]Summary!$B$7:$B$58,[1]Summary!$P$7:$P$58)</f>
        <v>70073.518849005966</v>
      </c>
      <c r="P46" s="16">
        <f>$P$57*_xlfn.XLOOKUP(B46,[1]Summary!$B$7:$B$58,[1]Summary!$P$7:$P$58)</f>
        <v>4905.0143877154323</v>
      </c>
      <c r="Q46" s="16">
        <f>$Q$57*_xlfn.XLOOKUP(B46,[1]Summary!$B$7:$B$58,[1]Summary!$P$7:$P$58)</f>
        <v>36458.032594573233</v>
      </c>
      <c r="R46" s="16">
        <f>$R$57*_xlfn.XLOOKUP(B46,[1]Summary!$B$7:$B$58,[1]Summary!$P$7:$P$58)</f>
        <v>5166.0683688997515</v>
      </c>
      <c r="S46" s="17">
        <f t="shared" si="1"/>
        <v>298601.1224476691</v>
      </c>
      <c r="T46" s="18"/>
      <c r="U46" s="19">
        <f t="shared" si="2"/>
        <v>-15363.266625797725</v>
      </c>
    </row>
    <row r="47" spans="2:21" x14ac:dyDescent="0.15">
      <c r="B47" s="12" t="str">
        <f>[1]Summary!B49</f>
        <v>43</v>
      </c>
      <c r="C47" s="13" t="str">
        <f>[1]Summary!D49</f>
        <v>Forest/Warren</v>
      </c>
      <c r="D47" s="14"/>
      <c r="E47" s="15">
        <f>$E$57*_xlfn.XLOOKUP(B47,[1]Summary!$B$7:$B$58,[1]Summary!$U$7:$U$58)</f>
        <v>98518.858940612787</v>
      </c>
      <c r="F47" s="16">
        <f>$F$57*_xlfn.XLOOKUP(B47,[1]Summary!$B$7:$B$58,[1]Summary!$U$7:$U$58)</f>
        <v>127893.45626005763</v>
      </c>
      <c r="G47" s="16">
        <f>$G$57*_xlfn.XLOOKUP(B47,[1]Summary!$B$7:$B$58,[1]Summary!$U$7:$U$58)</f>
        <v>87173.842978783068</v>
      </c>
      <c r="H47" s="16">
        <f>$H$57*_xlfn.XLOOKUP(B47,[1]Summary!$B$7:$B$58,[1]Summary!$U$7:$U$58)</f>
        <v>6102.0048809699883</v>
      </c>
      <c r="I47" s="16">
        <f>$I$57*_xlfn.XLOOKUP(B47,[1]Summary!$B$7:$B$58,[1]Summary!$U$7:$U$58)</f>
        <v>45355.033697722836</v>
      </c>
      <c r="J47" s="16">
        <f>$J$57*_xlfn.XLOOKUP(B47,[1]Summary!$B$7:$B$58,[1]Summary!$U$7:$U$58)</f>
        <v>6426.7649206903407</v>
      </c>
      <c r="K47" s="17">
        <f t="shared" si="0"/>
        <v>371469.96167883661</v>
      </c>
      <c r="M47" s="15">
        <f>$M$57*_xlfn.XLOOKUP(B47,[1]Summary!$B$7:$B$58,[1]Summary!$P$7:$P$58)</f>
        <v>90083.591125256033</v>
      </c>
      <c r="N47" s="16">
        <f>$N$57*_xlfn.XLOOKUP(B47,[1]Summary!$B$7:$B$58,[1]Summary!$P$7:$P$58)</f>
        <v>116943.11064109842</v>
      </c>
      <c r="O47" s="16">
        <f>$O$57*_xlfn.XLOOKUP(B47,[1]Summary!$B$7:$B$58,[1]Summary!$P$7:$P$58)</f>
        <v>79709.945001004511</v>
      </c>
      <c r="P47" s="16">
        <f>$P$57*_xlfn.XLOOKUP(B47,[1]Summary!$B$7:$B$58,[1]Summary!$P$7:$P$58)</f>
        <v>5579.5460752643385</v>
      </c>
      <c r="Q47" s="16">
        <f>$Q$57*_xlfn.XLOOKUP(B47,[1]Summary!$B$7:$B$58,[1]Summary!$P$7:$P$58)</f>
        <v>41471.69744993456</v>
      </c>
      <c r="R47" s="16">
        <f>$R$57*_xlfn.XLOOKUP(B47,[1]Summary!$B$7:$B$58,[1]Summary!$P$7:$P$58)</f>
        <v>5876.499886408511</v>
      </c>
      <c r="S47" s="17">
        <f t="shared" si="1"/>
        <v>339664.39017896634</v>
      </c>
      <c r="T47" s="18"/>
      <c r="U47" s="19">
        <f t="shared" si="2"/>
        <v>-31805.571499870275</v>
      </c>
    </row>
    <row r="48" spans="2:21" x14ac:dyDescent="0.15">
      <c r="B48" s="12" t="str">
        <f>[1]Summary!B50</f>
        <v>44</v>
      </c>
      <c r="C48" s="13" t="str">
        <f>[1]Summary!D50</f>
        <v>Venango</v>
      </c>
      <c r="D48" s="14"/>
      <c r="E48" s="15">
        <f>$E$57*_xlfn.XLOOKUP(B48,[1]Summary!$B$7:$B$58,[1]Summary!$U$7:$U$58)</f>
        <v>102821.92119187501</v>
      </c>
      <c r="F48" s="16">
        <f>$F$57*_xlfn.XLOOKUP(B48,[1]Summary!$B$7:$B$58,[1]Summary!$U$7:$U$58)</f>
        <v>133479.52891390203</v>
      </c>
      <c r="G48" s="16">
        <f>$G$57*_xlfn.XLOOKUP(B48,[1]Summary!$B$7:$B$58,[1]Summary!$U$7:$U$58)</f>
        <v>90981.382743789698</v>
      </c>
      <c r="H48" s="16">
        <f>$H$57*_xlfn.XLOOKUP(B48,[1]Summary!$B$7:$B$58,[1]Summary!$U$7:$U$58)</f>
        <v>6368.5254958316336</v>
      </c>
      <c r="I48" s="16">
        <f>$I$57*_xlfn.XLOOKUP(B48,[1]Summary!$B$7:$B$58,[1]Summary!$U$7:$U$58)</f>
        <v>47336.03038716931</v>
      </c>
      <c r="J48" s="16">
        <f>$J$57*_xlfn.XLOOKUP(B48,[1]Summary!$B$7:$B$58,[1]Summary!$U$7:$U$58)</f>
        <v>6707.4702579763643</v>
      </c>
      <c r="K48" s="17">
        <f t="shared" si="0"/>
        <v>387694.85899054405</v>
      </c>
      <c r="M48" s="15">
        <f>$M$57*_xlfn.XLOOKUP(B48,[1]Summary!$B$7:$B$58,[1]Summary!$P$7:$P$58)</f>
        <v>96568.115510381132</v>
      </c>
      <c r="N48" s="16">
        <f>$N$57*_xlfn.XLOOKUP(B48,[1]Summary!$B$7:$B$58,[1]Summary!$P$7:$P$58)</f>
        <v>125361.07492462909</v>
      </c>
      <c r="O48" s="16">
        <f>$O$57*_xlfn.XLOOKUP(B48,[1]Summary!$B$7:$B$58,[1]Summary!$P$7:$P$58)</f>
        <v>85447.738928172679</v>
      </c>
      <c r="P48" s="16">
        <f>$P$57*_xlfn.XLOOKUP(B48,[1]Summary!$B$7:$B$58,[1]Summary!$P$7:$P$58)</f>
        <v>5981.1808472693028</v>
      </c>
      <c r="Q48" s="16">
        <f>$Q$57*_xlfn.XLOOKUP(B48,[1]Summary!$B$7:$B$58,[1]Summary!$P$7:$P$58)</f>
        <v>44456.971793990262</v>
      </c>
      <c r="R48" s="16">
        <f>$R$57*_xlfn.XLOOKUP(B48,[1]Summary!$B$7:$B$58,[1]Summary!$P$7:$P$58)</f>
        <v>6299.5104073769335</v>
      </c>
      <c r="S48" s="17">
        <f t="shared" si="1"/>
        <v>364114.59241181938</v>
      </c>
      <c r="T48" s="18"/>
      <c r="U48" s="19">
        <f t="shared" si="2"/>
        <v>-23580.266578724666</v>
      </c>
    </row>
    <row r="49" spans="2:30" x14ac:dyDescent="0.15">
      <c r="B49" s="12" t="str">
        <f>[1]Summary!B51</f>
        <v>45</v>
      </c>
      <c r="C49" s="13" t="str">
        <f>[1]Summary!D51</f>
        <v>Armstrong</v>
      </c>
      <c r="D49" s="14"/>
      <c r="E49" s="15">
        <f>$E$57*_xlfn.XLOOKUP(B49,[1]Summary!$B$7:$B$58,[1]Summary!$U$7:$U$58)</f>
        <v>140412.91217561948</v>
      </c>
      <c r="F49" s="16">
        <f>$F$57*_xlfn.XLOOKUP(B49,[1]Summary!$B$7:$B$58,[1]Summary!$U$7:$U$58)</f>
        <v>182278.73155235112</v>
      </c>
      <c r="G49" s="16">
        <f>$G$57*_xlfn.XLOOKUP(B49,[1]Summary!$B$7:$B$58,[1]Summary!$U$7:$U$58)</f>
        <v>124243.55387195044</v>
      </c>
      <c r="H49" s="16">
        <f>$H$57*_xlfn.XLOOKUP(B49,[1]Summary!$B$7:$B$58,[1]Summary!$U$7:$U$58)</f>
        <v>8696.8148500716998</v>
      </c>
      <c r="I49" s="16">
        <f>$I$57*_xlfn.XLOOKUP(B49,[1]Summary!$B$7:$B$58,[1]Summary!$U$7:$U$58)</f>
        <v>64641.759271283416</v>
      </c>
      <c r="J49" s="16">
        <f>$J$57*_xlfn.XLOOKUP(B49,[1]Summary!$B$7:$B$58,[1]Summary!$U$7:$U$58)</f>
        <v>9159.6754985379248</v>
      </c>
      <c r="K49" s="17">
        <f t="shared" si="0"/>
        <v>529433.44721981406</v>
      </c>
      <c r="M49" s="15">
        <f>$M$57*_xlfn.XLOOKUP(B49,[1]Summary!$B$7:$B$58,[1]Summary!$P$7:$P$58)</f>
        <v>136146.00926732688</v>
      </c>
      <c r="N49" s="16">
        <f>$N$57*_xlfn.XLOOKUP(B49,[1]Summary!$B$7:$B$58,[1]Summary!$P$7:$P$58)</f>
        <v>176739.59958984447</v>
      </c>
      <c r="O49" s="16">
        <f>$O$57*_xlfn.XLOOKUP(B49,[1]Summary!$B$7:$B$58,[1]Summary!$P$7:$P$58)</f>
        <v>120468.00949260038</v>
      </c>
      <c r="P49" s="16">
        <f>$P$57*_xlfn.XLOOKUP(B49,[1]Summary!$B$7:$B$58,[1]Summary!$P$7:$P$58)</f>
        <v>8432.5338519663383</v>
      </c>
      <c r="Q49" s="16">
        <f>$Q$57*_xlfn.XLOOKUP(B49,[1]Summary!$B$7:$B$58,[1]Summary!$P$7:$P$58)</f>
        <v>62677.409224281953</v>
      </c>
      <c r="R49" s="16">
        <f>$R$57*_xlfn.XLOOKUP(B49,[1]Summary!$B$7:$B$58,[1]Summary!$P$7:$P$58)</f>
        <v>8881.3289745740531</v>
      </c>
      <c r="S49" s="17">
        <f t="shared" si="1"/>
        <v>513344.8904005941</v>
      </c>
      <c r="T49" s="18"/>
      <c r="U49" s="19">
        <f t="shared" si="2"/>
        <v>-16088.556819219957</v>
      </c>
    </row>
    <row r="50" spans="2:30" x14ac:dyDescent="0.15">
      <c r="B50" s="12" t="str">
        <f>[1]Summary!B52</f>
        <v>46</v>
      </c>
      <c r="C50" s="13" t="str">
        <f>[1]Summary!D52</f>
        <v>Lawrence</v>
      </c>
      <c r="D50" s="14"/>
      <c r="E50" s="15">
        <f>$E$57*_xlfn.XLOOKUP(B50,[1]Summary!$B$7:$B$58,[1]Summary!$U$7:$U$58)</f>
        <v>144832.68622727093</v>
      </c>
      <c r="F50" s="16">
        <f>$F$57*_xlfn.XLOOKUP(B50,[1]Summary!$B$7:$B$58,[1]Summary!$U$7:$U$58)</f>
        <v>188016.31505090708</v>
      </c>
      <c r="G50" s="16">
        <f>$G$57*_xlfn.XLOOKUP(B50,[1]Summary!$B$7:$B$58,[1]Summary!$U$7:$U$58)</f>
        <v>128154.36539903701</v>
      </c>
      <c r="H50" s="16">
        <f>$H$57*_xlfn.XLOOKUP(B50,[1]Summary!$B$7:$B$58,[1]Summary!$U$7:$U$58)</f>
        <v>8970.5642938428555</v>
      </c>
      <c r="I50" s="16">
        <f>$I$57*_xlfn.XLOOKUP(B50,[1]Summary!$B$7:$B$58,[1]Summary!$U$7:$U$58)</f>
        <v>66676.48646163597</v>
      </c>
      <c r="J50" s="16">
        <f>$J$57*_xlfn.XLOOKUP(B50,[1]Summary!$B$7:$B$58,[1]Summary!$U$7:$U$58)</f>
        <v>9447.9943964420654</v>
      </c>
      <c r="K50" s="17">
        <f t="shared" si="0"/>
        <v>546098.41182913596</v>
      </c>
      <c r="M50" s="15">
        <f>$M$57*_xlfn.XLOOKUP(B50,[1]Summary!$B$7:$B$58,[1]Summary!$P$7:$P$58)</f>
        <v>142245.37568712261</v>
      </c>
      <c r="N50" s="16">
        <f>$N$57*_xlfn.XLOOKUP(B50,[1]Summary!$B$7:$B$58,[1]Summary!$P$7:$P$58)</f>
        <v>184657.56637115314</v>
      </c>
      <c r="O50" s="16">
        <f>$O$57*_xlfn.XLOOKUP(B50,[1]Summary!$B$7:$B$58,[1]Summary!$P$7:$P$58)</f>
        <v>125864.99862003075</v>
      </c>
      <c r="P50" s="16">
        <f>$P$57*_xlfn.XLOOKUP(B50,[1]Summary!$B$7:$B$58,[1]Summary!$P$7:$P$58)</f>
        <v>8810.3129296437728</v>
      </c>
      <c r="Q50" s="16">
        <f>$Q$57*_xlfn.XLOOKUP(B50,[1]Summary!$B$7:$B$58,[1]Summary!$P$7:$P$58)</f>
        <v>65485.36876095656</v>
      </c>
      <c r="R50" s="16">
        <f>$R$57*_xlfn.XLOOKUP(B50,[1]Summary!$B$7:$B$58,[1]Summary!$P$7:$P$58)</f>
        <v>9279.2141568294537</v>
      </c>
      <c r="S50" s="17">
        <f t="shared" si="1"/>
        <v>536342.83652573626</v>
      </c>
      <c r="T50" s="18"/>
      <c r="U50" s="19">
        <f t="shared" si="2"/>
        <v>-9755.5753033997025</v>
      </c>
    </row>
    <row r="51" spans="2:30" x14ac:dyDescent="0.15">
      <c r="B51" s="12" t="str">
        <f>[1]Summary!B53</f>
        <v>47</v>
      </c>
      <c r="C51" s="13" t="str">
        <f>[1]Summary!D53</f>
        <v>Mercer</v>
      </c>
      <c r="D51" s="14"/>
      <c r="E51" s="15">
        <f>$E$57*_xlfn.XLOOKUP(B51,[1]Summary!$B$7:$B$58,[1]Summary!$U$7:$U$58)</f>
        <v>180064.37558167131</v>
      </c>
      <c r="F51" s="16">
        <f>$F$57*_xlfn.XLOOKUP(B51,[1]Summary!$B$7:$B$58,[1]Summary!$U$7:$U$58)</f>
        <v>233752.76155330823</v>
      </c>
      <c r="G51" s="16">
        <f>$G$57*_xlfn.XLOOKUP(B51,[1]Summary!$B$7:$B$58,[1]Summary!$U$7:$U$58)</f>
        <v>159328.92211521993</v>
      </c>
      <c r="H51" s="16">
        <f>$H$57*_xlfn.XLOOKUP(B51,[1]Summary!$B$7:$B$58,[1]Summary!$U$7:$U$58)</f>
        <v>11152.724569724267</v>
      </c>
      <c r="I51" s="16">
        <f>$I$57*_xlfn.XLOOKUP(B51,[1]Summary!$B$7:$B$58,[1]Summary!$U$7:$U$58)</f>
        <v>82896.065891192367</v>
      </c>
      <c r="J51" s="16">
        <f>$J$57*_xlfn.XLOOKUP(B51,[1]Summary!$B$7:$B$58,[1]Summary!$U$7:$U$58)</f>
        <v>11746.2932975287</v>
      </c>
      <c r="K51" s="17">
        <f t="shared" si="0"/>
        <v>678941.14300864493</v>
      </c>
      <c r="M51" s="15">
        <f>$M$57*_xlfn.XLOOKUP(B51,[1]Summary!$B$7:$B$58,[1]Summary!$P$7:$P$58)</f>
        <v>175194.51231460937</v>
      </c>
      <c r="N51" s="16">
        <f>$N$57*_xlfn.XLOOKUP(B51,[1]Summary!$B$7:$B$58,[1]Summary!$P$7:$P$58)</f>
        <v>227430.88925966053</v>
      </c>
      <c r="O51" s="16">
        <f>$O$57*_xlfn.XLOOKUP(B51,[1]Summary!$B$7:$B$58,[1]Summary!$P$7:$P$58)</f>
        <v>155019.85174700848</v>
      </c>
      <c r="P51" s="16">
        <f>$P$57*_xlfn.XLOOKUP(B51,[1]Summary!$B$7:$B$58,[1]Summary!$P$7:$P$58)</f>
        <v>10851.097756900734</v>
      </c>
      <c r="Q51" s="16">
        <f>$Q$57*_xlfn.XLOOKUP(B51,[1]Summary!$B$7:$B$58,[1]Summary!$P$7:$P$58)</f>
        <v>80654.131555411659</v>
      </c>
      <c r="R51" s="16">
        <f>$R$57*_xlfn.XLOOKUP(B51,[1]Summary!$B$7:$B$58,[1]Summary!$P$7:$P$58)</f>
        <v>11428.61334518396</v>
      </c>
      <c r="S51" s="17">
        <f t="shared" si="1"/>
        <v>660579.09597877471</v>
      </c>
      <c r="T51" s="18"/>
      <c r="U51" s="19">
        <f t="shared" si="2"/>
        <v>-18362.047029870213</v>
      </c>
    </row>
    <row r="52" spans="2:30" x14ac:dyDescent="0.15">
      <c r="B52" s="12" t="str">
        <f>[1]Summary!B54</f>
        <v>48</v>
      </c>
      <c r="C52" s="13" t="str">
        <f>[1]Summary!D54</f>
        <v>Monroe</v>
      </c>
      <c r="D52" s="14"/>
      <c r="E52" s="15">
        <f>$E$57*_xlfn.XLOOKUP(B52,[1]Summary!$B$7:$B$58,[1]Summary!$U$7:$U$58)</f>
        <v>256378.22702273334</v>
      </c>
      <c r="F52" s="16">
        <f>$F$57*_xlfn.XLOOKUP(B52,[1]Summary!$B$7:$B$58,[1]Summary!$U$7:$U$58)</f>
        <v>332820.51696851623</v>
      </c>
      <c r="G52" s="16">
        <f>$G$57*_xlfn.XLOOKUP(B52,[1]Summary!$B$7:$B$58,[1]Summary!$U$7:$U$58)</f>
        <v>226854.79253399422</v>
      </c>
      <c r="H52" s="16">
        <f>$H$57*_xlfn.XLOOKUP(B52,[1]Summary!$B$7:$B$58,[1]Summary!$U$7:$U$58)</f>
        <v>15879.408363937551</v>
      </c>
      <c r="I52" s="16">
        <f>$I$57*_xlfn.XLOOKUP(B52,[1]Summary!$B$7:$B$58,[1]Summary!$U$7:$U$58)</f>
        <v>118028.60133599291</v>
      </c>
      <c r="J52" s="16">
        <f>$J$57*_xlfn.XLOOKUP(B52,[1]Summary!$B$7:$B$58,[1]Summary!$U$7:$U$58)</f>
        <v>16724.53998733086</v>
      </c>
      <c r="K52" s="17">
        <f t="shared" si="0"/>
        <v>966686.08621250512</v>
      </c>
      <c r="M52" s="15">
        <f>$M$57*_xlfn.XLOOKUP(B52,[1]Summary!$B$7:$B$58,[1]Summary!$P$7:$P$58)</f>
        <v>268694.89405474905</v>
      </c>
      <c r="N52" s="16">
        <f>$N$57*_xlfn.XLOOKUP(B52,[1]Summary!$B$7:$B$58,[1]Summary!$P$7:$P$58)</f>
        <v>348809.5482389488</v>
      </c>
      <c r="O52" s="16">
        <f>$O$57*_xlfn.XLOOKUP(B52,[1]Summary!$B$7:$B$58,[1]Summary!$P$7:$P$58)</f>
        <v>237753.12417746274</v>
      </c>
      <c r="P52" s="16">
        <f>$P$57*_xlfn.XLOOKUP(B52,[1]Summary!$B$7:$B$58,[1]Summary!$P$7:$P$58)</f>
        <v>16642.271060022435</v>
      </c>
      <c r="Q52" s="16">
        <f>$Q$57*_xlfn.XLOOKUP(B52,[1]Summary!$B$7:$B$58,[1]Summary!$P$7:$P$58)</f>
        <v>123698.81366171059</v>
      </c>
      <c r="R52" s="16">
        <f>$R$57*_xlfn.XLOOKUP(B52,[1]Summary!$B$7:$B$58,[1]Summary!$P$7:$P$58)</f>
        <v>17528.003653804069</v>
      </c>
      <c r="S52" s="17">
        <f t="shared" si="1"/>
        <v>1013126.6548466977</v>
      </c>
      <c r="T52" s="18"/>
      <c r="U52" s="19">
        <f t="shared" si="2"/>
        <v>46440.568634192576</v>
      </c>
    </row>
    <row r="53" spans="2:30" x14ac:dyDescent="0.15">
      <c r="B53" s="12" t="str">
        <f>[1]Summary!B55</f>
        <v>49</v>
      </c>
      <c r="C53" s="13" t="str">
        <f>[1]Summary!D55</f>
        <v>Clarion</v>
      </c>
      <c r="D53" s="14"/>
      <c r="E53" s="15">
        <f>$E$57*_xlfn.XLOOKUP(B53,[1]Summary!$B$7:$B$58,[1]Summary!$U$7:$U$58)</f>
        <v>77376.00715467117</v>
      </c>
      <c r="F53" s="16">
        <f>$F$57*_xlfn.XLOOKUP(B53,[1]Summary!$B$7:$B$58,[1]Summary!$U$7:$U$58)</f>
        <v>100446.60578721367</v>
      </c>
      <c r="G53" s="16">
        <f>$G$57*_xlfn.XLOOKUP(B53,[1]Summary!$B$7:$B$58,[1]Summary!$U$7:$U$58)</f>
        <v>68465.712763608928</v>
      </c>
      <c r="H53" s="16">
        <f>$H$57*_xlfn.XLOOKUP(B53,[1]Summary!$B$7:$B$58,[1]Summary!$U$7:$U$58)</f>
        <v>4792.4709888528423</v>
      </c>
      <c r="I53" s="16">
        <f>$I$57*_xlfn.XLOOKUP(B53,[1]Summary!$B$7:$B$58,[1]Summary!$U$7:$U$58)</f>
        <v>35621.519063784704</v>
      </c>
      <c r="J53" s="16">
        <f>$J$57*_xlfn.XLOOKUP(B53,[1]Summary!$B$7:$B$58,[1]Summary!$U$7:$U$58)</f>
        <v>5047.53520119924</v>
      </c>
      <c r="K53" s="17">
        <f t="shared" si="0"/>
        <v>291749.85095933056</v>
      </c>
      <c r="M53" s="15">
        <f>$M$57*_xlfn.XLOOKUP(B53,[1]Summary!$B$7:$B$58,[1]Summary!$P$7:$P$58)</f>
        <v>75854.828399071368</v>
      </c>
      <c r="N53" s="16">
        <f>$N$57*_xlfn.XLOOKUP(B53,[1]Summary!$B$7:$B$58,[1]Summary!$P$7:$P$58)</f>
        <v>98471.869064366474</v>
      </c>
      <c r="O53" s="16">
        <f>$O$57*_xlfn.XLOOKUP(B53,[1]Summary!$B$7:$B$58,[1]Summary!$P$7:$P$58)</f>
        <v>67119.706532829761</v>
      </c>
      <c r="P53" s="16">
        <f>$P$57*_xlfn.XLOOKUP(B53,[1]Summary!$B$7:$B$58,[1]Summary!$P$7:$P$58)</f>
        <v>4698.2530869068478</v>
      </c>
      <c r="Q53" s="16">
        <f>$Q$57*_xlfn.XLOOKUP(B53,[1]Summary!$B$7:$B$58,[1]Summary!$P$7:$P$58)</f>
        <v>34921.215442098648</v>
      </c>
      <c r="R53" s="16">
        <f>$R$57*_xlfn.XLOOKUP(B53,[1]Summary!$B$7:$B$58,[1]Summary!$P$7:$P$58)</f>
        <v>4948.302847417297</v>
      </c>
      <c r="S53" s="17">
        <f t="shared" si="1"/>
        <v>286014.17537269043</v>
      </c>
      <c r="T53" s="18"/>
      <c r="U53" s="19">
        <f t="shared" si="2"/>
        <v>-5735.6755866401363</v>
      </c>
    </row>
    <row r="54" spans="2:30" x14ac:dyDescent="0.15">
      <c r="B54" s="12" t="str">
        <f>[1]Summary!B56</f>
        <v>50</v>
      </c>
      <c r="C54" s="13" t="str">
        <f>[1]Summary!D56</f>
        <v>Butler</v>
      </c>
      <c r="D54" s="14"/>
      <c r="E54" s="15">
        <f>$E$57*_xlfn.XLOOKUP(B54,[1]Summary!$B$7:$B$58,[1]Summary!$U$7:$U$58)</f>
        <v>237805.38474737544</v>
      </c>
      <c r="F54" s="16">
        <f>$F$57*_xlfn.XLOOKUP(B54,[1]Summary!$B$7:$B$58,[1]Summary!$U$7:$U$58)</f>
        <v>308709.95563324646</v>
      </c>
      <c r="G54" s="16">
        <f>$G$57*_xlfn.XLOOKUP(B54,[1]Summary!$B$7:$B$58,[1]Summary!$U$7:$U$58)</f>
        <v>210420.72038180122</v>
      </c>
      <c r="H54" s="16">
        <f>$H$57*_xlfn.XLOOKUP(B54,[1]Summary!$B$7:$B$58,[1]Summary!$U$7:$U$58)</f>
        <v>14729.054254720391</v>
      </c>
      <c r="I54" s="16">
        <f>$I$57*_xlfn.XLOOKUP(B54,[1]Summary!$B$7:$B$58,[1]Summary!$U$7:$U$58)</f>
        <v>109478.23954415435</v>
      </c>
      <c r="J54" s="16">
        <f>$J$57*_xlfn.XLOOKUP(B54,[1]Summary!$B$7:$B$58,[1]Summary!$U$7:$U$58)</f>
        <v>15512.961894605111</v>
      </c>
      <c r="K54" s="17">
        <f t="shared" si="0"/>
        <v>896656.31645590288</v>
      </c>
      <c r="M54" s="15">
        <f>$M$57*_xlfn.XLOOKUP(B54,[1]Summary!$B$7:$B$58,[1]Summary!$P$7:$P$58)</f>
        <v>228487.30754151446</v>
      </c>
      <c r="N54" s="16">
        <f>$N$57*_xlfn.XLOOKUP(B54,[1]Summary!$B$7:$B$58,[1]Summary!$P$7:$P$58)</f>
        <v>296613.58025526942</v>
      </c>
      <c r="O54" s="16">
        <f>$O$57*_xlfn.XLOOKUP(B54,[1]Summary!$B$7:$B$58,[1]Summary!$P$7:$P$58)</f>
        <v>202175.67361671888</v>
      </c>
      <c r="P54" s="16">
        <f>$P$57*_xlfn.XLOOKUP(B54,[1]Summary!$B$7:$B$58,[1]Summary!$P$7:$P$58)</f>
        <v>14151.916504620247</v>
      </c>
      <c r="Q54" s="16">
        <f>$Q$57*_xlfn.XLOOKUP(B54,[1]Summary!$B$7:$B$58,[1]Summary!$P$7:$P$58)</f>
        <v>105188.48517413504</v>
      </c>
      <c r="R54" s="16">
        <f>$R$57*_xlfn.XLOOKUP(B54,[1]Summary!$B$7:$B$58,[1]Summary!$P$7:$P$58)</f>
        <v>14905.107800892856</v>
      </c>
      <c r="S54" s="17">
        <f t="shared" si="1"/>
        <v>861522.07089315087</v>
      </c>
      <c r="T54" s="18"/>
      <c r="U54" s="19">
        <f t="shared" si="2"/>
        <v>-35134.24556275201</v>
      </c>
    </row>
    <row r="55" spans="2:30" x14ac:dyDescent="0.15">
      <c r="B55" s="12" t="str">
        <f>[1]Summary!B57</f>
        <v>51</v>
      </c>
      <c r="C55" s="13" t="str">
        <f>[1]Summary!D57</f>
        <v>Potter</v>
      </c>
      <c r="D55" s="14"/>
      <c r="E55" s="15">
        <f>$E$57*_xlfn.XLOOKUP(B55,[1]Summary!$B$7:$B$58,[1]Summary!$U$7:$U$58)</f>
        <v>38153.792517836024</v>
      </c>
      <c r="F55" s="16">
        <f>$F$57*_xlfn.XLOOKUP(B55,[1]Summary!$B$7:$B$58,[1]Summary!$U$7:$U$58)</f>
        <v>49529.810302376864</v>
      </c>
      <c r="G55" s="16">
        <f>$G$57*_xlfn.XLOOKUP(B55,[1]Summary!$B$7:$B$58,[1]Summary!$U$7:$U$58)</f>
        <v>33760.162813089708</v>
      </c>
      <c r="H55" s="16">
        <f>$H$57*_xlfn.XLOOKUP(B55,[1]Summary!$B$7:$B$58,[1]Summary!$U$7:$U$58)</f>
        <v>2363.1478345855835</v>
      </c>
      <c r="I55" s="16">
        <f>$I$57*_xlfn.XLOOKUP(B55,[1]Summary!$B$7:$B$58,[1]Summary!$U$7:$U$58)</f>
        <v>17564.825292845755</v>
      </c>
      <c r="J55" s="16">
        <f>$J$57*_xlfn.XLOOKUP(B55,[1]Summary!$B$7:$B$58,[1]Summary!$U$7:$U$58)</f>
        <v>2488.9189540120042</v>
      </c>
      <c r="K55" s="17">
        <f t="shared" si="0"/>
        <v>143860.65771474596</v>
      </c>
      <c r="M55" s="15">
        <f>$M$57*_xlfn.XLOOKUP(B55,[1]Summary!$B$7:$B$58,[1]Summary!$P$7:$P$58)</f>
        <v>40907.880542750587</v>
      </c>
      <c r="N55" s="16">
        <f>$N$57*_xlfn.XLOOKUP(B55,[1]Summary!$B$7:$B$58,[1]Summary!$P$7:$P$58)</f>
        <v>53105.063204596154</v>
      </c>
      <c r="O55" s="16">
        <f>$O$57*_xlfn.XLOOKUP(B55,[1]Summary!$B$7:$B$58,[1]Summary!$P$7:$P$58)</f>
        <v>36197.101685660004</v>
      </c>
      <c r="P55" s="16">
        <f>$P$57*_xlfn.XLOOKUP(B55,[1]Summary!$B$7:$B$58,[1]Summary!$P$7:$P$58)</f>
        <v>2533.7289674911117</v>
      </c>
      <c r="Q55" s="16">
        <f>$Q$57*_xlfn.XLOOKUP(B55,[1]Summary!$B$7:$B$58,[1]Summary!$P$7:$P$58)</f>
        <v>18832.722186087198</v>
      </c>
      <c r="R55" s="16">
        <f>$R$57*_xlfn.XLOOKUP(B55,[1]Summary!$B$7:$B$58,[1]Summary!$P$7:$P$58)</f>
        <v>2668.5787318184416</v>
      </c>
      <c r="S55" s="17">
        <f t="shared" si="1"/>
        <v>154245.07531840348</v>
      </c>
      <c r="T55" s="18"/>
      <c r="U55" s="19">
        <f t="shared" si="2"/>
        <v>10384.417603657523</v>
      </c>
    </row>
    <row r="56" spans="2:30" x14ac:dyDescent="0.15">
      <c r="B56" s="20" t="str">
        <f>[1]Summary!B58</f>
        <v>52</v>
      </c>
      <c r="C56" s="21" t="str">
        <f>[1]Summary!D58</f>
        <v>Wayne</v>
      </c>
      <c r="D56" s="14"/>
      <c r="E56" s="22">
        <f>$E$57*_xlfn.XLOOKUP(B56,[1]Summary!$B$7:$B$58,[1]Summary!$U$7:$U$58)</f>
        <v>113948.31561219983</v>
      </c>
      <c r="F56" s="23">
        <f>$F$57*_xlfn.XLOOKUP(B56,[1]Summary!$B$7:$B$58,[1]Summary!$U$7:$U$58)</f>
        <v>147923.39330118391</v>
      </c>
      <c r="G56" s="23">
        <f>$G$57*_xlfn.XLOOKUP(B56,[1]Summary!$B$7:$B$58,[1]Summary!$U$7:$U$58)</f>
        <v>100826.50854556212</v>
      </c>
      <c r="H56" s="23">
        <f>$H$57*_xlfn.XLOOKUP(B56,[1]Summary!$B$7:$B$58,[1]Summary!$U$7:$U$58)</f>
        <v>7057.6657659330713</v>
      </c>
      <c r="I56" s="23">
        <f>$I$57*_xlfn.XLOOKUP(B56,[1]Summary!$B$7:$B$58,[1]Summary!$U$7:$U$58)</f>
        <v>52458.278038983706</v>
      </c>
      <c r="J56" s="23">
        <f>$J$57*_xlfn.XLOOKUP(B56,[1]Summary!$B$7:$B$58,[1]Summary!$U$7:$U$58)</f>
        <v>7433.2878539496651</v>
      </c>
      <c r="K56" s="24">
        <f t="shared" si="0"/>
        <v>429647.44911781227</v>
      </c>
      <c r="M56" s="22">
        <f>$M$57*_xlfn.XLOOKUP(B56,[1]Summary!$B$7:$B$58,[1]Summary!$P$7:$P$58)</f>
        <v>106920.65967214544</v>
      </c>
      <c r="N56" s="23">
        <f>$N$57*_xlfn.XLOOKUP(B56,[1]Summary!$B$7:$B$58,[1]Summary!$P$7:$P$58)</f>
        <v>138800.35617666875</v>
      </c>
      <c r="O56" s="23">
        <f>$O$57*_xlfn.XLOOKUP(B56,[1]Summary!$B$7:$B$58,[1]Summary!$P$7:$P$58)</f>
        <v>94608.127800851027</v>
      </c>
      <c r="P56" s="23">
        <f>$P$57*_xlfn.XLOOKUP(B56,[1]Summary!$B$7:$B$58,[1]Summary!$P$7:$P$58)</f>
        <v>6622.3908215304009</v>
      </c>
      <c r="Q56" s="23">
        <f>$Q$57*_xlfn.XLOOKUP(B56,[1]Summary!$B$7:$B$58,[1]Summary!$P$7:$P$58)</f>
        <v>49222.96273585676</v>
      </c>
      <c r="R56" s="23">
        <f>$R$57*_xlfn.XLOOKUP(B56,[1]Summary!$B$7:$B$58,[1]Summary!$P$7:$P$58)</f>
        <v>6974.8467680916947</v>
      </c>
      <c r="S56" s="24">
        <f t="shared" si="1"/>
        <v>403149.34397514409</v>
      </c>
      <c r="T56" s="18"/>
      <c r="U56" s="25">
        <f t="shared" si="2"/>
        <v>-26498.105142668181</v>
      </c>
    </row>
    <row r="57" spans="2:30" ht="12" thickBot="1" x14ac:dyDescent="0.2">
      <c r="B57" s="26"/>
      <c r="E57" s="27">
        <f>(1-[1]Inputs!D31)*([1]Inputs!E24)</f>
        <v>16736691.5</v>
      </c>
      <c r="F57" s="28">
        <f>(1-[1]Inputs!D31)*([1]Inputs!E25)</f>
        <v>21726939.849999998</v>
      </c>
      <c r="G57" s="28">
        <f>(1-[1]Inputs!D31)*([1]Inputs!E26)</f>
        <v>14809364.75</v>
      </c>
      <c r="H57" s="28">
        <f>(1-[1]Inputs!D31)*[1]Inputs!E27</f>
        <v>1036627.6499999999</v>
      </c>
      <c r="I57" s="28">
        <f>(1-[1]Inputs!D31)*[1]Inputs!E28</f>
        <v>7705054.7999999998</v>
      </c>
      <c r="J57" s="28">
        <f>(1-[1]Inputs!D31)*([1]Inputs!E29+[1]Inputs!E30)</f>
        <v>1091798.8999999999</v>
      </c>
      <c r="K57" s="29">
        <f>SUM(E57:J57)</f>
        <v>63106477.449999988</v>
      </c>
      <c r="M57" s="27">
        <f t="shared" ref="M57:R57" si="3">E57</f>
        <v>16736691.5</v>
      </c>
      <c r="N57" s="28">
        <f t="shared" si="3"/>
        <v>21726939.849999998</v>
      </c>
      <c r="O57" s="28">
        <f t="shared" si="3"/>
        <v>14809364.75</v>
      </c>
      <c r="P57" s="28">
        <f t="shared" si="3"/>
        <v>1036627.6499999999</v>
      </c>
      <c r="Q57" s="28">
        <f t="shared" si="3"/>
        <v>7705054.7999999998</v>
      </c>
      <c r="R57" s="28">
        <f t="shared" si="3"/>
        <v>1091798.8999999999</v>
      </c>
      <c r="S57" s="29">
        <f>SUM(M57:R57)</f>
        <v>63106477.449999988</v>
      </c>
      <c r="T57" s="30"/>
      <c r="U57" s="31">
        <f>SUM(U5:U56)</f>
        <v>-1.0419171303510666E-8</v>
      </c>
    </row>
    <row r="58" spans="2:30" ht="12" thickTop="1" x14ac:dyDescent="0.15">
      <c r="B58" s="26"/>
      <c r="U58" s="32"/>
    </row>
    <row r="59" spans="2:30" x14ac:dyDescent="0.15">
      <c r="B59" s="144" t="s">
        <v>13</v>
      </c>
      <c r="C59" s="145"/>
      <c r="E59" s="33">
        <f>[1]Inputs!D31*[1]Inputs!E24</f>
        <v>880878.5</v>
      </c>
      <c r="F59" s="34">
        <f>[1]Inputs!D31*[1]Inputs!E25</f>
        <v>1143523.1500000001</v>
      </c>
      <c r="G59" s="34">
        <f>[1]Inputs!D31*[1]Inputs!E26</f>
        <v>779440.25</v>
      </c>
      <c r="H59" s="34">
        <f>[1]Inputs!D31*[1]Inputs!E27</f>
        <v>54559.350000000006</v>
      </c>
      <c r="I59" s="34">
        <f>[1]Inputs!D31*[1]Inputs!E28</f>
        <v>405529.2</v>
      </c>
      <c r="J59" s="34">
        <f>[1]Inputs!D31*[1]Inputs!E29+[1]Inputs!D31*[1]Inputs!E30</f>
        <v>57463.100000000006</v>
      </c>
      <c r="K59" s="35">
        <f>SUM(E59:J59)</f>
        <v>3321393.5500000007</v>
      </c>
      <c r="M59" s="36">
        <f>E59</f>
        <v>880878.5</v>
      </c>
      <c r="N59" s="37">
        <f t="shared" ref="N59:S59" si="4">F59</f>
        <v>1143523.1500000001</v>
      </c>
      <c r="O59" s="37">
        <f t="shared" si="4"/>
        <v>779440.25</v>
      </c>
      <c r="P59" s="37">
        <f t="shared" si="4"/>
        <v>54559.350000000006</v>
      </c>
      <c r="Q59" s="37">
        <f t="shared" si="4"/>
        <v>405529.2</v>
      </c>
      <c r="R59" s="37">
        <f t="shared" si="4"/>
        <v>57463.100000000006</v>
      </c>
      <c r="S59" s="38">
        <f t="shared" si="4"/>
        <v>3321393.5500000007</v>
      </c>
      <c r="U59" s="39">
        <f>S59-K59</f>
        <v>0</v>
      </c>
      <c r="AB59" s="40" t="s">
        <v>14</v>
      </c>
      <c r="AC59" s="40"/>
      <c r="AD59" s="41">
        <f>MAX(U5:U56)</f>
        <v>458741.47234792262</v>
      </c>
    </row>
    <row r="60" spans="2:30" x14ac:dyDescent="0.15">
      <c r="B60" s="26"/>
      <c r="U60" s="32"/>
      <c r="AB60" s="40" t="s">
        <v>15</v>
      </c>
      <c r="AC60" s="40"/>
      <c r="AD60" s="41">
        <f>MIN(U5:U56)</f>
        <v>-188498.57190742251</v>
      </c>
    </row>
    <row r="61" spans="2:30" x14ac:dyDescent="0.15">
      <c r="B61" s="135" t="s">
        <v>16</v>
      </c>
      <c r="C61" s="136"/>
      <c r="E61" s="42">
        <f>E57+E59</f>
        <v>17617570</v>
      </c>
      <c r="F61" s="43">
        <f t="shared" ref="F61:K61" si="5">F57+F59</f>
        <v>22870462.999999996</v>
      </c>
      <c r="G61" s="43">
        <f t="shared" si="5"/>
        <v>15588805</v>
      </c>
      <c r="H61" s="43">
        <f t="shared" si="5"/>
        <v>1091187</v>
      </c>
      <c r="I61" s="43">
        <f t="shared" si="5"/>
        <v>8110584</v>
      </c>
      <c r="J61" s="43">
        <f t="shared" si="5"/>
        <v>1149262</v>
      </c>
      <c r="K61" s="44">
        <f t="shared" si="5"/>
        <v>66427870.999999985</v>
      </c>
      <c r="M61" s="42">
        <f>M57+M59</f>
        <v>17617570</v>
      </c>
      <c r="N61" s="43">
        <f t="shared" ref="N61:S61" si="6">N57+N59</f>
        <v>22870462.999999996</v>
      </c>
      <c r="O61" s="43">
        <f t="shared" si="6"/>
        <v>15588805</v>
      </c>
      <c r="P61" s="43">
        <f t="shared" si="6"/>
        <v>1091187</v>
      </c>
      <c r="Q61" s="43">
        <f t="shared" si="6"/>
        <v>8110584</v>
      </c>
      <c r="R61" s="43">
        <f t="shared" si="6"/>
        <v>1149262</v>
      </c>
      <c r="S61" s="44">
        <f t="shared" si="6"/>
        <v>66427870.999999985</v>
      </c>
      <c r="U61" s="45">
        <f>S61-K61</f>
        <v>0</v>
      </c>
      <c r="AB61" s="40" t="s">
        <v>17</v>
      </c>
      <c r="AC61" s="40"/>
      <c r="AD61" s="41">
        <f>COUNTIF(U5:U56,"&gt;0")</f>
        <v>20</v>
      </c>
    </row>
    <row r="62" spans="2:30" x14ac:dyDescent="0.15">
      <c r="B62" s="26"/>
      <c r="U62" s="32"/>
      <c r="AB62" s="40" t="s">
        <v>18</v>
      </c>
      <c r="AC62" s="40"/>
      <c r="AD62" s="41">
        <f>COUNTIF(U5:U56,"&lt;0")</f>
        <v>32</v>
      </c>
    </row>
    <row r="63" spans="2:30" ht="13" thickBot="1" x14ac:dyDescent="0.2">
      <c r="B63" s="46"/>
      <c r="C63" s="47" t="s">
        <v>19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8"/>
      <c r="T63" s="48"/>
      <c r="U63" s="49"/>
    </row>
    <row r="64" spans="2:30" x14ac:dyDescent="0.15">
      <c r="C64" s="1" t="s">
        <v>20</v>
      </c>
      <c r="E64" s="16">
        <f>SUM(E5:E56)-E57</f>
        <v>0</v>
      </c>
      <c r="F64" s="16">
        <f t="shared" ref="F64:G64" si="7">SUM(F5:F56)-F57</f>
        <v>0</v>
      </c>
      <c r="G64" s="16">
        <f t="shared" si="7"/>
        <v>0</v>
      </c>
      <c r="H64" s="16">
        <f>SUM(H5:H56)-H57</f>
        <v>0</v>
      </c>
      <c r="I64" s="16">
        <f>SUM(I5:I56)-I57</f>
        <v>0</v>
      </c>
      <c r="J64" s="16">
        <f>SUM(J5:J56)-J57</f>
        <v>0</v>
      </c>
      <c r="K64" s="16">
        <f>SUM(K5:K56)-K57</f>
        <v>0</v>
      </c>
      <c r="M64" s="16">
        <f>SUM(M5:M56)-M57</f>
        <v>0</v>
      </c>
      <c r="N64" s="16">
        <f t="shared" ref="N64:O64" si="8">SUM(N5:N56)-N57</f>
        <v>0</v>
      </c>
      <c r="O64" s="16">
        <f t="shared" si="8"/>
        <v>0</v>
      </c>
      <c r="P64" s="16">
        <f>SUM(P5:P56)-P57</f>
        <v>0</v>
      </c>
      <c r="Q64" s="16">
        <f>SUM(Q5:Q56)-Q57</f>
        <v>0</v>
      </c>
      <c r="R64" s="16">
        <f>SUM(R5:R56)-R57</f>
        <v>0</v>
      </c>
      <c r="S64" s="16">
        <f>SUM(S5:S56)-S57</f>
        <v>0</v>
      </c>
    </row>
    <row r="65" spans="5:11" x14ac:dyDescent="0.15">
      <c r="E65" s="16">
        <f>E61-[1]Inputs!E24</f>
        <v>0</v>
      </c>
      <c r="F65" s="16">
        <f>F61-[1]Inputs!E25</f>
        <v>0</v>
      </c>
      <c r="G65" s="16">
        <f>G61-[1]Inputs!E26</f>
        <v>0</v>
      </c>
      <c r="H65" s="16">
        <f>H61-[1]Inputs!E27</f>
        <v>0</v>
      </c>
      <c r="I65" s="16">
        <f>I61-[1]Inputs!E28</f>
        <v>0</v>
      </c>
      <c r="J65" s="16">
        <f>J61-[1]Inputs!E29-[1]Inputs!E30</f>
        <v>0</v>
      </c>
      <c r="K65" s="16">
        <f>K61-([1]Inputs!E32-[1]Inputs!E31)</f>
        <v>0</v>
      </c>
    </row>
    <row r="67" spans="5:11" x14ac:dyDescent="0.15">
      <c r="E67" s="1">
        <f>E59/E61</f>
        <v>0.05</v>
      </c>
      <c r="F67" s="1">
        <f t="shared" ref="F67:K67" si="9">F59/F61</f>
        <v>5.0000000000000017E-2</v>
      </c>
      <c r="G67" s="1">
        <f t="shared" si="9"/>
        <v>0.05</v>
      </c>
      <c r="H67" s="1">
        <f t="shared" si="9"/>
        <v>0.05</v>
      </c>
      <c r="I67" s="1">
        <f t="shared" si="9"/>
        <v>0.05</v>
      </c>
      <c r="J67" s="1">
        <f t="shared" si="9"/>
        <v>0.05</v>
      </c>
      <c r="K67" s="1">
        <f t="shared" si="9"/>
        <v>5.0000000000000024E-2</v>
      </c>
    </row>
  </sheetData>
  <mergeCells count="6">
    <mergeCell ref="B61:C61"/>
    <mergeCell ref="B2:U2"/>
    <mergeCell ref="B3:C3"/>
    <mergeCell ref="E3:K3"/>
    <mergeCell ref="M3:S3"/>
    <mergeCell ref="B59:C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E584-468A-4457-A118-7C4F457D762F}">
  <dimension ref="B2:AH92"/>
  <sheetViews>
    <sheetView workbookViewId="0"/>
  </sheetViews>
  <sheetFormatPr baseColWidth="10" defaultColWidth="9.1640625" defaultRowHeight="11" x14ac:dyDescent="0.15"/>
  <cols>
    <col min="1" max="1" width="2.1640625" style="1" customWidth="1"/>
    <col min="2" max="2" width="5.33203125" style="51" customWidth="1"/>
    <col min="3" max="3" width="5.33203125" style="1" customWidth="1"/>
    <col min="4" max="4" width="19" style="1" bestFit="1" customWidth="1"/>
    <col min="5" max="5" width="1.6640625" style="1" customWidth="1"/>
    <col min="6" max="7" width="7.33203125" style="1" customWidth="1"/>
    <col min="8" max="8" width="7.33203125" style="97" customWidth="1"/>
    <col min="9" max="10" width="7.33203125" style="1" customWidth="1"/>
    <col min="11" max="11" width="7.33203125" style="97" customWidth="1"/>
    <col min="12" max="13" width="7.33203125" style="1" customWidth="1"/>
    <col min="14" max="14" width="7.33203125" style="97" customWidth="1"/>
    <col min="15" max="15" width="7.33203125" style="2" customWidth="1"/>
    <col min="16" max="16" width="7.33203125" style="1" customWidth="1"/>
    <col min="17" max="17" width="7.33203125" style="97" customWidth="1"/>
    <col min="18" max="18" width="7.33203125" style="2" customWidth="1"/>
    <col min="19" max="19" width="7.33203125" style="1" customWidth="1"/>
    <col min="20" max="20" width="7.33203125" style="97" customWidth="1"/>
    <col min="21" max="22" width="7.33203125" style="1" customWidth="1"/>
    <col min="23" max="23" width="7.33203125" style="97" customWidth="1"/>
    <col min="24" max="25" width="7.33203125" style="1" customWidth="1"/>
    <col min="26" max="26" width="7.33203125" style="97" customWidth="1"/>
    <col min="27" max="28" width="7.33203125" style="1" customWidth="1"/>
    <col min="29" max="29" width="7.33203125" style="97" customWidth="1"/>
    <col min="30" max="31" width="7.33203125" style="1" customWidth="1"/>
    <col min="32" max="32" width="7.33203125" style="97" customWidth="1"/>
    <col min="33" max="33" width="1.6640625" style="1" customWidth="1"/>
    <col min="34" max="34" width="7.33203125" style="1" customWidth="1"/>
    <col min="35" max="16384" width="9.1640625" style="1"/>
  </cols>
  <sheetData>
    <row r="2" spans="2:34" x14ac:dyDescent="0.15">
      <c r="B2" s="161" t="s">
        <v>21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3"/>
      <c r="AH2" s="50"/>
    </row>
    <row r="3" spans="2:34" ht="57.75" customHeight="1" x14ac:dyDescent="0.15">
      <c r="D3" s="52" t="s">
        <v>22</v>
      </c>
      <c r="F3" s="164" t="str">
        <f>[1]Inputs!C13</f>
        <v>Older adults aged 60+ with income &lt; 150% of federal poverty level</v>
      </c>
      <c r="G3" s="165"/>
      <c r="H3" s="166"/>
      <c r="I3" s="164" t="str">
        <f>[1]Inputs!C17</f>
        <v>Older adults aged 60+ from underrepresented race or ethnicity</v>
      </c>
      <c r="J3" s="165"/>
      <c r="K3" s="166"/>
      <c r="L3" s="164" t="str">
        <f>[1]Inputs!C14</f>
        <v>Older adults aged 60+ residing in a rural area</v>
      </c>
      <c r="M3" s="165"/>
      <c r="N3" s="166"/>
      <c r="O3" s="164" t="str">
        <f>[1]Inputs!C11</f>
        <v>Older adults aged 60+</v>
      </c>
      <c r="P3" s="165"/>
      <c r="Q3" s="166"/>
      <c r="R3" s="164" t="str">
        <f>[1]Inputs!C15</f>
        <v>Older adults aged 60+ with self-care need (disability)</v>
      </c>
      <c r="S3" s="165"/>
      <c r="T3" s="166"/>
      <c r="U3" s="164" t="str">
        <f>[1]Inputs!C16</f>
        <v>Older adults aged 60+ living alone</v>
      </c>
      <c r="V3" s="165"/>
      <c r="W3" s="166"/>
      <c r="X3" s="164" t="str">
        <f>[1]Inputs!C18</f>
        <v>Older adults aged 60+ whose primary language is not English</v>
      </c>
      <c r="Y3" s="165"/>
      <c r="Z3" s="166"/>
      <c r="AA3" s="164" t="str">
        <f>[1]Inputs!C12</f>
        <v>Older adults aged 60+ with income &lt; 100% of federal poverty level</v>
      </c>
      <c r="AB3" s="165"/>
      <c r="AC3" s="166"/>
      <c r="AD3" s="164" t="str">
        <f>[1]Inputs!C19</f>
        <v>Center for Disease Control - Social Vulnerability Index</v>
      </c>
      <c r="AE3" s="165"/>
      <c r="AF3" s="166"/>
      <c r="AH3" s="53" t="s">
        <v>23</v>
      </c>
    </row>
    <row r="4" spans="2:34" hidden="1" x14ac:dyDescent="0.15">
      <c r="D4" s="52" t="s">
        <v>24</v>
      </c>
      <c r="F4" s="158" t="str">
        <f>[1]Inputs!B13</f>
        <v>Factor 6</v>
      </c>
      <c r="G4" s="159"/>
      <c r="H4" s="160"/>
      <c r="I4" s="158" t="str">
        <f>[1]Inputs!B17</f>
        <v>Factor 10</v>
      </c>
      <c r="J4" s="159"/>
      <c r="K4" s="160"/>
      <c r="L4" s="158" t="str">
        <f>[1]Inputs!B14</f>
        <v>Factor 7</v>
      </c>
      <c r="M4" s="159"/>
      <c r="N4" s="160"/>
      <c r="O4" s="158" t="str">
        <f>[1]Inputs!B11</f>
        <v>Factor 4</v>
      </c>
      <c r="P4" s="159"/>
      <c r="Q4" s="160"/>
      <c r="R4" s="158" t="str">
        <f>[1]Inputs!B15</f>
        <v>Factor 8</v>
      </c>
      <c r="S4" s="159"/>
      <c r="T4" s="160"/>
      <c r="U4" s="158" t="str">
        <f>[1]Inputs!B16</f>
        <v>Factor 9</v>
      </c>
      <c r="V4" s="159"/>
      <c r="W4" s="160"/>
      <c r="X4" s="158" t="str">
        <f>[1]Inputs!B18</f>
        <v>Factor 11</v>
      </c>
      <c r="Y4" s="159"/>
      <c r="Z4" s="160"/>
      <c r="AA4" s="158" t="str">
        <f>[1]Inputs!B12</f>
        <v>Factor 5</v>
      </c>
      <c r="AB4" s="159"/>
      <c r="AC4" s="160"/>
      <c r="AD4" s="158" t="str">
        <f>[1]Inputs!B19</f>
        <v>Factor 12</v>
      </c>
      <c r="AE4" s="159"/>
      <c r="AF4" s="160"/>
      <c r="AH4" s="54"/>
    </row>
    <row r="5" spans="2:34" x14ac:dyDescent="0.15">
      <c r="D5" s="52" t="s">
        <v>25</v>
      </c>
      <c r="F5" s="152">
        <f>[1]Inputs!K13</f>
        <v>0.52</v>
      </c>
      <c r="G5" s="153"/>
      <c r="H5" s="154"/>
      <c r="I5" s="152">
        <f>[1]Inputs!K17</f>
        <v>0.17</v>
      </c>
      <c r="J5" s="153"/>
      <c r="K5" s="154"/>
      <c r="L5" s="152">
        <f>[1]Inputs!K14</f>
        <v>0.15</v>
      </c>
      <c r="M5" s="153"/>
      <c r="N5" s="154"/>
      <c r="O5" s="152">
        <f>[1]Inputs!K11</f>
        <v>0.05</v>
      </c>
      <c r="P5" s="153"/>
      <c r="Q5" s="154"/>
      <c r="R5" s="152">
        <f>[1]Inputs!K15</f>
        <v>0.05</v>
      </c>
      <c r="S5" s="153"/>
      <c r="T5" s="154"/>
      <c r="U5" s="152">
        <f>[1]Inputs!K16</f>
        <v>0.02</v>
      </c>
      <c r="V5" s="153"/>
      <c r="W5" s="154"/>
      <c r="X5" s="152">
        <f>[1]Inputs!K18</f>
        <v>0.02</v>
      </c>
      <c r="Y5" s="153"/>
      <c r="Z5" s="154"/>
      <c r="AA5" s="152">
        <f>[1]Inputs!K12</f>
        <v>0.01</v>
      </c>
      <c r="AB5" s="153"/>
      <c r="AC5" s="154"/>
      <c r="AD5" s="152">
        <f>[1]Inputs!K19</f>
        <v>0.01</v>
      </c>
      <c r="AE5" s="153"/>
      <c r="AF5" s="154"/>
      <c r="AH5" s="55">
        <f>SUM(F5:AF5)</f>
        <v>1.0000000000000002</v>
      </c>
    </row>
    <row r="6" spans="2:34" s="57" customFormat="1" ht="23.25" customHeight="1" x14ac:dyDescent="0.2">
      <c r="B6" s="56"/>
      <c r="D6" s="52" t="s">
        <v>26</v>
      </c>
      <c r="F6" s="155" t="str">
        <f>[1]Inputs!L13</f>
        <v>ACL ACS Special Tabulation Dataset (2017-2021)</v>
      </c>
      <c r="G6" s="156"/>
      <c r="H6" s="157"/>
      <c r="I6" s="155" t="str">
        <f>[1]Inputs!L17</f>
        <v>Population Estimates (2023 Vintage)</v>
      </c>
      <c r="J6" s="156"/>
      <c r="K6" s="157"/>
      <c r="L6" s="155" t="str">
        <f>[1]Inputs!L14</f>
        <v>Center for Rural PA (2022)</v>
      </c>
      <c r="M6" s="156"/>
      <c r="N6" s="157"/>
      <c r="O6" s="155" t="str">
        <f>[1]Inputs!L11</f>
        <v>ACS 5-Year Estimates (2022)</v>
      </c>
      <c r="P6" s="156"/>
      <c r="Q6" s="157"/>
      <c r="R6" s="155" t="str">
        <f>[1]Inputs!L15</f>
        <v>ACL ACS Special Tabulation Dataset (2017-2021)</v>
      </c>
      <c r="S6" s="156"/>
      <c r="T6" s="157"/>
      <c r="U6" s="155" t="str">
        <f>[1]Inputs!L16</f>
        <v>ACL ACS Special Tabulation Dataset (2017-2021)</v>
      </c>
      <c r="V6" s="156"/>
      <c r="W6" s="157"/>
      <c r="X6" s="155" t="str">
        <f>[1]Inputs!L18</f>
        <v>ACL ACS Special Tabulation Dataset (2017-2021)</v>
      </c>
      <c r="Y6" s="156"/>
      <c r="Z6" s="157"/>
      <c r="AA6" s="155" t="str">
        <f>[1]Inputs!L12</f>
        <v>ACL ACS Special Tabulation Dataset (2017-2021)</v>
      </c>
      <c r="AB6" s="156"/>
      <c r="AC6" s="157"/>
      <c r="AD6" s="155" t="str">
        <f>[1]Inputs!L19</f>
        <v>CDC/ATSDR SVI (2022)</v>
      </c>
      <c r="AE6" s="156"/>
      <c r="AF6" s="157"/>
      <c r="AH6" s="58"/>
    </row>
    <row r="7" spans="2:34" s="57" customFormat="1" ht="45" customHeight="1" x14ac:dyDescent="0.2">
      <c r="B7" s="56"/>
      <c r="D7" s="59" t="s">
        <v>27</v>
      </c>
      <c r="F7" s="146" t="s">
        <v>28</v>
      </c>
      <c r="G7" s="147"/>
      <c r="H7" s="148"/>
      <c r="I7" s="149" t="s">
        <v>29</v>
      </c>
      <c r="J7" s="150"/>
      <c r="K7" s="151"/>
      <c r="L7" s="146" t="s">
        <v>28</v>
      </c>
      <c r="M7" s="147"/>
      <c r="N7" s="148"/>
      <c r="O7" s="149" t="s">
        <v>30</v>
      </c>
      <c r="P7" s="150"/>
      <c r="Q7" s="151"/>
      <c r="R7" s="146" t="s">
        <v>28</v>
      </c>
      <c r="S7" s="147"/>
      <c r="T7" s="148"/>
      <c r="U7" s="146" t="s">
        <v>28</v>
      </c>
      <c r="V7" s="147"/>
      <c r="W7" s="148"/>
      <c r="X7" s="146" t="s">
        <v>28</v>
      </c>
      <c r="Y7" s="147"/>
      <c r="Z7" s="148"/>
      <c r="AA7" s="146" t="s">
        <v>28</v>
      </c>
      <c r="AB7" s="147"/>
      <c r="AC7" s="148"/>
      <c r="AD7" s="149" t="s">
        <v>31</v>
      </c>
      <c r="AE7" s="150"/>
      <c r="AF7" s="151"/>
      <c r="AH7" s="58"/>
    </row>
    <row r="8" spans="2:34" x14ac:dyDescent="0.15">
      <c r="D8" s="60"/>
      <c r="F8" s="61"/>
      <c r="G8" s="61"/>
      <c r="H8" s="62"/>
      <c r="I8" s="61"/>
      <c r="J8" s="61"/>
      <c r="K8" s="62"/>
      <c r="L8" s="61"/>
      <c r="M8" s="61"/>
      <c r="N8" s="62"/>
      <c r="O8" s="63"/>
      <c r="P8" s="61"/>
      <c r="Q8" s="62"/>
      <c r="R8" s="63"/>
      <c r="S8" s="61"/>
      <c r="T8" s="62"/>
      <c r="U8" s="61"/>
      <c r="V8" s="61"/>
      <c r="W8" s="62"/>
      <c r="X8" s="61"/>
      <c r="Y8" s="61"/>
      <c r="Z8" s="62"/>
      <c r="AA8" s="61"/>
      <c r="AB8" s="61"/>
      <c r="AC8" s="62"/>
      <c r="AD8" s="61"/>
      <c r="AE8" s="61"/>
      <c r="AF8" s="62"/>
      <c r="AH8" s="54"/>
    </row>
    <row r="9" spans="2:34" ht="24" x14ac:dyDescent="0.15">
      <c r="B9" s="64" t="s">
        <v>4</v>
      </c>
      <c r="C9" s="65" t="s">
        <v>3</v>
      </c>
      <c r="D9" s="66" t="s">
        <v>32</v>
      </c>
      <c r="F9" s="67" t="s">
        <v>33</v>
      </c>
      <c r="G9" s="68" t="s">
        <v>34</v>
      </c>
      <c r="H9" s="69" t="s">
        <v>35</v>
      </c>
      <c r="I9" s="67" t="s">
        <v>33</v>
      </c>
      <c r="J9" s="68" t="s">
        <v>34</v>
      </c>
      <c r="K9" s="69" t="s">
        <v>35</v>
      </c>
      <c r="L9" s="67" t="s">
        <v>33</v>
      </c>
      <c r="M9" s="68" t="s">
        <v>34</v>
      </c>
      <c r="N9" s="69" t="s">
        <v>35</v>
      </c>
      <c r="O9" s="67" t="s">
        <v>33</v>
      </c>
      <c r="P9" s="68" t="s">
        <v>34</v>
      </c>
      <c r="Q9" s="69" t="s">
        <v>35</v>
      </c>
      <c r="R9" s="67" t="s">
        <v>33</v>
      </c>
      <c r="S9" s="68" t="s">
        <v>34</v>
      </c>
      <c r="T9" s="69" t="s">
        <v>35</v>
      </c>
      <c r="U9" s="67" t="s">
        <v>33</v>
      </c>
      <c r="V9" s="68" t="s">
        <v>34</v>
      </c>
      <c r="W9" s="69" t="s">
        <v>35</v>
      </c>
      <c r="X9" s="67" t="s">
        <v>33</v>
      </c>
      <c r="Y9" s="68" t="s">
        <v>34</v>
      </c>
      <c r="Z9" s="69" t="s">
        <v>35</v>
      </c>
      <c r="AA9" s="67" t="s">
        <v>33</v>
      </c>
      <c r="AB9" s="68" t="s">
        <v>34</v>
      </c>
      <c r="AC9" s="69" t="s">
        <v>35</v>
      </c>
      <c r="AD9" s="67" t="s">
        <v>33</v>
      </c>
      <c r="AE9" s="68" t="s">
        <v>34</v>
      </c>
      <c r="AF9" s="69" t="s">
        <v>36</v>
      </c>
      <c r="AH9" s="54"/>
    </row>
    <row r="10" spans="2:34" x14ac:dyDescent="0.15">
      <c r="B10" s="70" t="s">
        <v>37</v>
      </c>
      <c r="C10" s="71" t="str">
        <f>RIGHT(B10,2)</f>
        <v>20</v>
      </c>
      <c r="D10" s="13" t="s">
        <v>38</v>
      </c>
      <c r="E10" s="14"/>
      <c r="F10" s="15">
        <f>(_xlfn.XLOOKUP(D10,'[1]6'!$C$8:$C$74,'[1]6'!$U$8:$U$74))</f>
        <v>3325</v>
      </c>
      <c r="G10" s="72">
        <f>(_xlfn.XLOOKUP(D10,'[1]6'!$C$8:$C$74,'[1]6'!$V$8:$V$74))</f>
        <v>6.2124566762889683E-3</v>
      </c>
      <c r="H10" s="73">
        <f>G10*$F$5</f>
        <v>3.2304774716702634E-3</v>
      </c>
      <c r="I10" s="16">
        <f>(_xlfn.XLOOKUP(D10,'[1]10'!$B$3:$B$69,'[1]10'!$F$3:$F$69))</f>
        <v>1484</v>
      </c>
      <c r="J10" s="74">
        <f>(_xlfn.XLOOKUP(D10,'[1]10'!$B$3:$B$69,'[1]10'!$G$3:$G$69))</f>
        <v>2.9981433330706925E-3</v>
      </c>
      <c r="K10" s="73">
        <f>J10*$I$5</f>
        <v>5.0968436662201773E-4</v>
      </c>
      <c r="L10" s="15">
        <f>_xlfn.IFNA((_xlfn.XLOOKUP(D10,'[1]7'!$U$3:$U$69,'[1]7'!$V$3:$V$69)),0)</f>
        <v>21618</v>
      </c>
      <c r="M10" s="72">
        <f>_xlfn.IFNA((_xlfn.XLOOKUP(D10,'[1]7'!$U$3:$U$69,'[1]7'!$W$3:$W$69)),0)</f>
        <v>2.4766773250785062E-2</v>
      </c>
      <c r="N10" s="75">
        <f>M10*$L$5</f>
        <v>3.7150159876177592E-3</v>
      </c>
      <c r="O10" s="76">
        <f>(_xlfn.XLOOKUP(D10,'[1]4'!$B$4:$B$70,'[1]4'!$K$4:$K$70))</f>
        <v>30078</v>
      </c>
      <c r="P10" s="72">
        <f>(_xlfn.XLOOKUP(D10,'[1]4'!$B$4:$B$70,'[1]4'!$L$4:$L$70))</f>
        <v>8.9768701887506484E-3</v>
      </c>
      <c r="Q10" s="75">
        <f>P10*$O$5</f>
        <v>4.4884350943753245E-4</v>
      </c>
      <c r="R10" s="76">
        <f>(_xlfn.XLOOKUP(D10,'[1]8'!$C$10:$C$76,'[1]8'!$EA$10:$EA$76))</f>
        <v>7965</v>
      </c>
      <c r="S10" s="72">
        <f>(_xlfn.XLOOKUP(D10,'[1]8'!$C$10:$C$76,'[1]8'!$EB$10:$EB$76))</f>
        <v>8.6724555625119094E-3</v>
      </c>
      <c r="T10" s="75">
        <f>S10*$R$5</f>
        <v>4.3362277812559547E-4</v>
      </c>
      <c r="U10" s="76">
        <f>(_xlfn.XLOOKUP(D10,'[1]9'!$C$10:$C$76,'[1]9'!$EC$10:$EC$76))</f>
        <v>6235</v>
      </c>
      <c r="V10" s="72">
        <f>(_xlfn.XLOOKUP(D10,'[1]9'!$C$10:$C$76,'[1]9'!$ED$10:$ED$76))</f>
        <v>7.3880622659015151E-3</v>
      </c>
      <c r="W10" s="75">
        <f>V10*$U$5</f>
        <v>1.4776124531803032E-4</v>
      </c>
      <c r="X10" s="76">
        <f>(_xlfn.XLOOKUP(D10,'[1]11'!$S$8:$S$74,'[1]11'!$T$8:$T$74))</f>
        <v>680</v>
      </c>
      <c r="Y10" s="72">
        <f>(_xlfn.XLOOKUP(D10,'[1]11'!$S$8:$S$74,'[1]11'!$U$8:$U$74))</f>
        <v>2.8204649619444615E-3</v>
      </c>
      <c r="Z10" s="75">
        <f>Y10*$X$5</f>
        <v>5.640929923888923E-5</v>
      </c>
      <c r="AA10" s="15">
        <f>(_xlfn.XLOOKUP(D10,'[1]5'!$C$8:$C$74,'[1]5'!$U$8:$U$74))</f>
        <v>1580</v>
      </c>
      <c r="AB10" s="72">
        <f>(_xlfn.XLOOKUP(D10,'[1]5'!$C$8:$C$74,'[1]5'!$V$8:$V$74))</f>
        <v>5.5264078349073105E-3</v>
      </c>
      <c r="AC10" s="75">
        <f>AB10*$AA$5</f>
        <v>5.5264078349073104E-5</v>
      </c>
      <c r="AD10" s="77">
        <f>_xlfn.XLOOKUP(D10,'[1]12'!$FR$3:$FR$69,'[1]12'!$FM$3:$FM$69)</f>
        <v>6.6516000000000002</v>
      </c>
      <c r="AE10" s="72">
        <f>_xlfn.XLOOKUP(D10,'[1]12'!$FR$3:$FR$69,'[1]12'!$FN$3:$FN$69)</f>
        <v>1.2644947049426807E-2</v>
      </c>
      <c r="AF10" s="75">
        <f>_xlfn.XLOOKUP(D10,'[1]12'!$FR$3:$FR$69,'[1]12'!$FT$3:$FT$69)*$AD$5</f>
        <v>1.6085257961194276E-4</v>
      </c>
      <c r="AH10" s="78">
        <f>H10+K10+N10+Q10+T10+W10+Z10+AC10+AF10</f>
        <v>8.7579313159911031E-3</v>
      </c>
    </row>
    <row r="11" spans="2:34" x14ac:dyDescent="0.15">
      <c r="B11" s="70" t="s">
        <v>39</v>
      </c>
      <c r="C11" s="71" t="str">
        <f t="shared" ref="C11:C74" si="0">RIGHT(B11,2)</f>
        <v>06</v>
      </c>
      <c r="D11" s="13" t="s">
        <v>40</v>
      </c>
      <c r="E11" s="14"/>
      <c r="F11" s="15">
        <f>(_xlfn.XLOOKUP(D11,'[1]6'!$C$8:$C$74,'[1]6'!$U$8:$U$74))</f>
        <v>53450</v>
      </c>
      <c r="G11" s="72">
        <f>(_xlfn.XLOOKUP(D11,'[1]6'!$C$8:$C$74,'[1]6'!$V$8:$V$74))</f>
        <v>9.9866408826359498E-2</v>
      </c>
      <c r="H11" s="73">
        <f t="shared" ref="H11:H74" si="1">G11*$F$5</f>
        <v>5.1930532589706938E-2</v>
      </c>
      <c r="I11" s="16">
        <f>(_xlfn.XLOOKUP(D11,'[1]10'!$B$3:$B$69,'[1]10'!$F$3:$F$69))</f>
        <v>44934</v>
      </c>
      <c r="J11" s="74">
        <f>(_xlfn.XLOOKUP(D11,'[1]10'!$B$3:$B$69,'[1]10'!$G$3:$G$69))</f>
        <v>9.0780709250807626E-2</v>
      </c>
      <c r="K11" s="73">
        <f t="shared" ref="K11:K74" si="2">J11*$I$5</f>
        <v>1.5432720572637297E-2</v>
      </c>
      <c r="L11" s="15">
        <f>_xlfn.IFNA((_xlfn.XLOOKUP(D11,'[1]7'!$U$3:$U$69,'[1]7'!$V$3:$V$69)),0)</f>
        <v>5000</v>
      </c>
      <c r="M11" s="72">
        <f>_xlfn.IFNA((_xlfn.XLOOKUP(D11,'[1]7'!$U$3:$U$69,'[1]7'!$W$3:$W$69)),0)</f>
        <v>5.7282758004406189E-3</v>
      </c>
      <c r="N11" s="73">
        <f t="shared" ref="N11:N74" si="3">M11*$L$5</f>
        <v>8.5924137006609285E-4</v>
      </c>
      <c r="O11" s="76">
        <f>(_xlfn.XLOOKUP(D11,'[1]4'!$B$4:$B$70,'[1]4'!$K$4:$K$70))</f>
        <v>332895</v>
      </c>
      <c r="P11" s="72">
        <f>(_xlfn.XLOOKUP(D11,'[1]4'!$B$4:$B$70,'[1]4'!$L$4:$L$70))</f>
        <v>9.9353520895144196E-2</v>
      </c>
      <c r="Q11" s="73">
        <f t="shared" ref="Q11:Q74" si="4">P11*$O$5</f>
        <v>4.96767604475721E-3</v>
      </c>
      <c r="R11" s="76">
        <f>(_xlfn.XLOOKUP(D11,'[1]8'!$C$10:$C$76,'[1]8'!$EA$10:$EA$76))</f>
        <v>89825</v>
      </c>
      <c r="S11" s="72">
        <f>(_xlfn.XLOOKUP(D11,'[1]8'!$C$10:$C$76,'[1]8'!$EB$10:$EB$76))</f>
        <v>9.7803304570324198E-2</v>
      </c>
      <c r="T11" s="73">
        <f t="shared" ref="T11:T74" si="5">S11*$R$5</f>
        <v>4.8901652285162104E-3</v>
      </c>
      <c r="U11" s="76">
        <f>(_xlfn.XLOOKUP(D11,'[1]9'!$C$10:$C$76,'[1]9'!$EC$10:$EC$76))</f>
        <v>102530</v>
      </c>
      <c r="V11" s="72">
        <f>(_xlfn.XLOOKUP(D11,'[1]9'!$C$10:$C$76,'[1]9'!$ED$10:$ED$76))</f>
        <v>0.12149126289059861</v>
      </c>
      <c r="W11" s="73">
        <f t="shared" ref="W11:W74" si="6">V11*$U$5</f>
        <v>2.4298252578119723E-3</v>
      </c>
      <c r="X11" s="76">
        <f>(_xlfn.XLOOKUP(D11,'[1]11'!$S$8:$S$74,'[1]11'!$T$8:$T$74))</f>
        <v>15580</v>
      </c>
      <c r="Y11" s="72">
        <f>(_xlfn.XLOOKUP(D11,'[1]11'!$S$8:$S$74,'[1]11'!$U$8:$U$74))</f>
        <v>6.4621829569256925E-2</v>
      </c>
      <c r="Z11" s="73">
        <f t="shared" ref="Z11:Z74" si="7">Y11*$X$5</f>
        <v>1.2924365913851384E-3</v>
      </c>
      <c r="AA11" s="15">
        <f>(_xlfn.XLOOKUP(D11,'[1]5'!$C$8:$C$74,'[1]5'!$U$8:$U$74))</f>
        <v>29430</v>
      </c>
      <c r="AB11" s="72">
        <f>(_xlfn.XLOOKUP(D11,'[1]5'!$C$8:$C$74,'[1]5'!$V$8:$V$74))</f>
        <v>0.10293809024134312</v>
      </c>
      <c r="AC11" s="73">
        <f t="shared" ref="AC11:AC74" si="8">AB11*$AA$5</f>
        <v>1.0293809024134312E-3</v>
      </c>
      <c r="AD11" s="77">
        <f>_xlfn.XLOOKUP(D11,'[1]12'!$FR$3:$FR$69,'[1]12'!$FM$3:$FM$69)</f>
        <v>7.0453000000000001</v>
      </c>
      <c r="AE11" s="72">
        <f>_xlfn.XLOOKUP(D11,'[1]12'!$FR$3:$FR$69,'[1]12'!$FN$3:$FN$69)</f>
        <v>1.3393385869163311E-2</v>
      </c>
      <c r="AF11" s="73">
        <f>_xlfn.XLOOKUP(D11,'[1]12'!$FR$3:$FR$69,'[1]12'!$FT$3:$FT$69)*$AD$5</f>
        <v>1.7037324540561977E-4</v>
      </c>
      <c r="AH11" s="78">
        <f t="shared" ref="AH11:AH74" si="9">H11+K11+N11+Q11+T11+W11+Z11+AC11+AF11</f>
        <v>8.3002351802699922E-2</v>
      </c>
    </row>
    <row r="12" spans="2:34" x14ac:dyDescent="0.15">
      <c r="B12" s="70" t="s">
        <v>41</v>
      </c>
      <c r="C12" s="71" t="str">
        <f t="shared" si="0"/>
        <v>45</v>
      </c>
      <c r="D12" s="13" t="s">
        <v>42</v>
      </c>
      <c r="E12" s="14"/>
      <c r="F12" s="15">
        <f>(_xlfn.XLOOKUP(D12,'[1]6'!$C$8:$C$74,'[1]6'!$U$8:$U$74))</f>
        <v>3885</v>
      </c>
      <c r="G12" s="72">
        <f>(_xlfn.XLOOKUP(D12,'[1]6'!$C$8:$C$74,'[1]6'!$V$8:$V$74))</f>
        <v>7.2587651691376365E-3</v>
      </c>
      <c r="H12" s="73">
        <f t="shared" si="1"/>
        <v>3.7745578879515712E-3</v>
      </c>
      <c r="I12" s="16">
        <f>(_xlfn.XLOOKUP(D12,'[1]10'!$B$3:$B$69,'[1]10'!$F$3:$F$69))</f>
        <v>389</v>
      </c>
      <c r="J12" s="74">
        <f>(_xlfn.XLOOKUP(D12,'[1]10'!$B$3:$B$69,'[1]10'!$G$3:$G$69))</f>
        <v>7.8590145321057918E-4</v>
      </c>
      <c r="K12" s="73">
        <f t="shared" si="2"/>
        <v>1.3360324704579847E-4</v>
      </c>
      <c r="L12" s="15">
        <f>_xlfn.IFNA((_xlfn.XLOOKUP(D12,'[1]7'!$U$3:$U$69,'[1]7'!$V$3:$V$69)),0)</f>
        <v>18790</v>
      </c>
      <c r="M12" s="72">
        <f>_xlfn.IFNA((_xlfn.XLOOKUP(D12,'[1]7'!$U$3:$U$69,'[1]7'!$W$3:$W$69)),0)</f>
        <v>2.1526860458055845E-2</v>
      </c>
      <c r="N12" s="73">
        <f t="shared" si="3"/>
        <v>3.2290290687083767E-3</v>
      </c>
      <c r="O12" s="76">
        <f>(_xlfn.XLOOKUP(D12,'[1]4'!$B$4:$B$70,'[1]4'!$K$4:$K$70))</f>
        <v>20887</v>
      </c>
      <c r="P12" s="72">
        <f>(_xlfn.XLOOKUP(D12,'[1]4'!$B$4:$B$70,'[1]4'!$L$4:$L$70))</f>
        <v>6.2337884045626304E-3</v>
      </c>
      <c r="Q12" s="73">
        <f t="shared" si="4"/>
        <v>3.1168942022813157E-4</v>
      </c>
      <c r="R12" s="76">
        <f>(_xlfn.XLOOKUP(D12,'[1]8'!$C$10:$C$76,'[1]8'!$EA$10:$EA$76))</f>
        <v>6480</v>
      </c>
      <c r="S12" s="72">
        <f>(_xlfn.XLOOKUP(D12,'[1]8'!$C$10:$C$76,'[1]8'!$EB$10:$EB$76))</f>
        <v>7.0555570678062984E-3</v>
      </c>
      <c r="T12" s="73">
        <f t="shared" si="5"/>
        <v>3.5277785339031493E-4</v>
      </c>
      <c r="U12" s="76">
        <f>(_xlfn.XLOOKUP(D12,'[1]9'!$C$10:$C$76,'[1]9'!$EC$10:$EC$76))</f>
        <v>4855</v>
      </c>
      <c r="V12" s="72">
        <f>(_xlfn.XLOOKUP(D12,'[1]9'!$C$10:$C$76,'[1]9'!$ED$10:$ED$76))</f>
        <v>5.7528536168326956E-3</v>
      </c>
      <c r="W12" s="73">
        <f t="shared" si="6"/>
        <v>1.1505707233665391E-4</v>
      </c>
      <c r="X12" s="76">
        <f>(_xlfn.XLOOKUP(D12,'[1]11'!$S$8:$S$74,'[1]11'!$T$8:$T$74))</f>
        <v>305</v>
      </c>
      <c r="Y12" s="72">
        <f>(_xlfn.XLOOKUP(D12,'[1]11'!$S$8:$S$74,'[1]11'!$U$8:$U$74))</f>
        <v>1.2650614902839129E-3</v>
      </c>
      <c r="Z12" s="73">
        <f t="shared" si="7"/>
        <v>2.5301229805678258E-5</v>
      </c>
      <c r="AA12" s="15">
        <f>(_xlfn.XLOOKUP(D12,'[1]5'!$C$8:$C$74,'[1]5'!$U$8:$U$74))</f>
        <v>1860</v>
      </c>
      <c r="AB12" s="72">
        <f>(_xlfn.XLOOKUP(D12,'[1]5'!$C$8:$C$74,'[1]5'!$V$8:$V$74))</f>
        <v>6.5057712486883525E-3</v>
      </c>
      <c r="AC12" s="73">
        <f t="shared" si="8"/>
        <v>6.5057712486883522E-5</v>
      </c>
      <c r="AD12" s="77">
        <f>_xlfn.XLOOKUP(D12,'[1]12'!$FR$3:$FR$69,'[1]12'!$FM$3:$FM$69)</f>
        <v>5.2728000000000002</v>
      </c>
      <c r="AE12" s="72">
        <f>_xlfn.XLOOKUP(D12,'[1]12'!$FR$3:$FR$69,'[1]12'!$FN$3:$FN$69)</f>
        <v>1.0023795297705465E-2</v>
      </c>
      <c r="AF12" s="73">
        <f>_xlfn.XLOOKUP(D12,'[1]12'!$FR$3:$FR$69,'[1]12'!$FT$3:$FT$69)*$AD$5</f>
        <v>1.2750969417551445E-4</v>
      </c>
      <c r="AH12" s="78">
        <f t="shared" si="9"/>
        <v>8.1345831861289238E-3</v>
      </c>
    </row>
    <row r="13" spans="2:34" x14ac:dyDescent="0.15">
      <c r="B13" s="70" t="s">
        <v>43</v>
      </c>
      <c r="C13" s="71" t="str">
        <f t="shared" si="0"/>
        <v>04</v>
      </c>
      <c r="D13" s="13" t="s">
        <v>44</v>
      </c>
      <c r="E13" s="14"/>
      <c r="F13" s="15">
        <f>(_xlfn.XLOOKUP(D13,'[1]6'!$C$8:$C$74,'[1]6'!$U$8:$U$74))</f>
        <v>8055</v>
      </c>
      <c r="G13" s="72">
        <f>(_xlfn.XLOOKUP(D13,'[1]6'!$C$8:$C$74,'[1]6'!$V$8:$V$74))</f>
        <v>1.5050026624814326E-2</v>
      </c>
      <c r="H13" s="73">
        <f t="shared" si="1"/>
        <v>7.8260138449034507E-3</v>
      </c>
      <c r="I13" s="16">
        <f>(_xlfn.XLOOKUP(D13,'[1]10'!$B$3:$B$69,'[1]10'!$F$3:$F$69))</f>
        <v>3015</v>
      </c>
      <c r="J13" s="74">
        <f>(_xlfn.XLOOKUP(D13,'[1]10'!$B$3:$B$69,'[1]10'!$G$3:$G$69))</f>
        <v>6.0912413404367507E-3</v>
      </c>
      <c r="K13" s="73">
        <f t="shared" si="2"/>
        <v>1.0355110278742476E-3</v>
      </c>
      <c r="L13" s="15">
        <f>_xlfn.IFNA((_xlfn.XLOOKUP(D13,'[1]7'!$U$3:$U$69,'[1]7'!$V$3:$V$69)),0)</f>
        <v>13242</v>
      </c>
      <c r="M13" s="72">
        <f>_xlfn.IFNA((_xlfn.XLOOKUP(D13,'[1]7'!$U$3:$U$69,'[1]7'!$W$3:$W$69)),0)</f>
        <v>1.5170765629886935E-2</v>
      </c>
      <c r="N13" s="73">
        <f t="shared" si="3"/>
        <v>2.2756148444830404E-3</v>
      </c>
      <c r="O13" s="76">
        <f>(_xlfn.XLOOKUP(D13,'[1]4'!$B$4:$B$70,'[1]4'!$K$4:$K$70))</f>
        <v>50781</v>
      </c>
      <c r="P13" s="72">
        <f>(_xlfn.XLOOKUP(D13,'[1]4'!$B$4:$B$70,'[1]4'!$L$4:$L$70))</f>
        <v>1.5155743236084403E-2</v>
      </c>
      <c r="Q13" s="73">
        <f t="shared" si="4"/>
        <v>7.577871618042202E-4</v>
      </c>
      <c r="R13" s="76">
        <f>(_xlfn.XLOOKUP(D13,'[1]8'!$C$10:$C$76,'[1]8'!$EA$10:$EA$76))</f>
        <v>14560</v>
      </c>
      <c r="S13" s="72">
        <f>(_xlfn.XLOOKUP(D13,'[1]8'!$C$10:$C$76,'[1]8'!$EB$10:$EB$76))</f>
        <v>1.5853226991861067E-2</v>
      </c>
      <c r="T13" s="73">
        <f t="shared" si="5"/>
        <v>7.9266134959305335E-4</v>
      </c>
      <c r="U13" s="76">
        <f>(_xlfn.XLOOKUP(D13,'[1]9'!$C$10:$C$76,'[1]9'!$EC$10:$EC$76))</f>
        <v>13285</v>
      </c>
      <c r="V13" s="72">
        <f>(_xlfn.XLOOKUP(D13,'[1]9'!$C$10:$C$76,'[1]9'!$ED$10:$ED$76))</f>
        <v>1.5741845581796574E-2</v>
      </c>
      <c r="W13" s="73">
        <f t="shared" si="6"/>
        <v>3.1483691163593149E-4</v>
      </c>
      <c r="X13" s="76">
        <f>(_xlfn.XLOOKUP(D13,'[1]11'!$S$8:$S$74,'[1]11'!$T$8:$T$74))</f>
        <v>1785</v>
      </c>
      <c r="Y13" s="72">
        <f>(_xlfn.XLOOKUP(D13,'[1]11'!$S$8:$S$74,'[1]11'!$U$8:$U$74))</f>
        <v>7.4037205251042118E-3</v>
      </c>
      <c r="Z13" s="73">
        <f t="shared" si="7"/>
        <v>1.4807441050208425E-4</v>
      </c>
      <c r="AA13" s="15">
        <f>(_xlfn.XLOOKUP(D13,'[1]5'!$C$8:$C$74,'[1]5'!$U$8:$U$74))</f>
        <v>3865</v>
      </c>
      <c r="AB13" s="72">
        <f>(_xlfn.XLOOKUP(D13,'[1]5'!$C$8:$C$74,'[1]5'!$V$8:$V$74))</f>
        <v>1.3518712836656174E-2</v>
      </c>
      <c r="AC13" s="73">
        <f t="shared" si="8"/>
        <v>1.3518712836656173E-4</v>
      </c>
      <c r="AD13" s="77">
        <f>_xlfn.XLOOKUP(D13,'[1]12'!$FR$3:$FR$69,'[1]12'!$FM$3:$FM$69)</f>
        <v>6.7576999999999998</v>
      </c>
      <c r="AE13" s="72">
        <f>_xlfn.XLOOKUP(D13,'[1]12'!$FR$3:$FR$69,'[1]12'!$FN$3:$FN$69)</f>
        <v>1.2846647224113225E-2</v>
      </c>
      <c r="AF13" s="73">
        <f>_xlfn.XLOOKUP(D13,'[1]12'!$FR$3:$FR$69,'[1]12'!$FT$3:$FT$69)*$AD$5</f>
        <v>1.6341834705087884E-4</v>
      </c>
      <c r="AH13" s="78">
        <f t="shared" si="9"/>
        <v>1.344910502621347E-2</v>
      </c>
    </row>
    <row r="14" spans="2:34" x14ac:dyDescent="0.15">
      <c r="B14" s="70" t="s">
        <v>45</v>
      </c>
      <c r="C14" s="71" t="str">
        <f t="shared" si="0"/>
        <v>12</v>
      </c>
      <c r="D14" s="13" t="s">
        <v>46</v>
      </c>
      <c r="E14" s="14"/>
      <c r="F14" s="15">
        <f>(_xlfn.XLOOKUP(D14,'[1]6'!$C$8:$C$74,'[1]6'!$U$8:$U$74))</f>
        <v>3170</v>
      </c>
      <c r="G14" s="72">
        <f>(_xlfn.XLOOKUP(D14,'[1]6'!$C$8:$C$74,'[1]6'!$V$8:$V$74))</f>
        <v>5.9228534327326401E-3</v>
      </c>
      <c r="H14" s="73">
        <f t="shared" si="1"/>
        <v>3.079883785020973E-3</v>
      </c>
      <c r="I14" s="16">
        <f>(_xlfn.XLOOKUP(D14,'[1]10'!$B$3:$B$69,'[1]10'!$F$3:$F$69))</f>
        <v>330</v>
      </c>
      <c r="J14" s="74">
        <f>(_xlfn.XLOOKUP(D14,'[1]10'!$B$3:$B$69,'[1]10'!$G$3:$G$69))</f>
        <v>6.6670303228660952E-4</v>
      </c>
      <c r="K14" s="73">
        <f t="shared" si="2"/>
        <v>1.1333951548872363E-4</v>
      </c>
      <c r="L14" s="15">
        <f>_xlfn.IFNA((_xlfn.XLOOKUP(D14,'[1]7'!$U$3:$U$69,'[1]7'!$V$3:$V$69)),0)</f>
        <v>13933</v>
      </c>
      <c r="M14" s="72">
        <f>_xlfn.IFNA((_xlfn.XLOOKUP(D14,'[1]7'!$U$3:$U$69,'[1]7'!$W$3:$W$69)),0)</f>
        <v>1.5962413345507829E-2</v>
      </c>
      <c r="N14" s="73">
        <f t="shared" si="3"/>
        <v>2.3943620018261743E-3</v>
      </c>
      <c r="O14" s="76">
        <f>(_xlfn.XLOOKUP(D14,'[1]4'!$B$4:$B$70,'[1]4'!$K$4:$K$70))</f>
        <v>14883</v>
      </c>
      <c r="P14" s="72">
        <f>(_xlfn.XLOOKUP(D14,'[1]4'!$B$4:$B$70,'[1]4'!$L$4:$L$70))</f>
        <v>4.441876421942147E-3</v>
      </c>
      <c r="Q14" s="73">
        <f t="shared" si="4"/>
        <v>2.2209382109710736E-4</v>
      </c>
      <c r="R14" s="76">
        <f>(_xlfn.XLOOKUP(D14,'[1]8'!$C$10:$C$76,'[1]8'!$EA$10:$EA$76))</f>
        <v>4785</v>
      </c>
      <c r="S14" s="72">
        <f>(_xlfn.XLOOKUP(D14,'[1]8'!$C$10:$C$76,'[1]8'!$EB$10:$EB$76))</f>
        <v>5.210006260718077E-3</v>
      </c>
      <c r="T14" s="73">
        <f t="shared" si="5"/>
        <v>2.6050031303590388E-4</v>
      </c>
      <c r="U14" s="76">
        <f>(_xlfn.XLOOKUP(D14,'[1]9'!$C$10:$C$76,'[1]9'!$EC$10:$EC$76))</f>
        <v>3785</v>
      </c>
      <c r="V14" s="72">
        <f>(_xlfn.XLOOKUP(D14,'[1]9'!$C$10:$C$76,'[1]9'!$ED$10:$ED$76))</f>
        <v>4.4849744469025237E-3</v>
      </c>
      <c r="W14" s="73">
        <f t="shared" si="6"/>
        <v>8.9699488938050471E-5</v>
      </c>
      <c r="X14" s="76">
        <f>(_xlfn.XLOOKUP(D14,'[1]11'!$S$8:$S$74,'[1]11'!$T$8:$T$74))</f>
        <v>220</v>
      </c>
      <c r="Y14" s="72">
        <f>(_xlfn.XLOOKUP(D14,'[1]11'!$S$8:$S$74,'[1]11'!$U$8:$U$74))</f>
        <v>9.1250337004085522E-4</v>
      </c>
      <c r="Z14" s="73">
        <f t="shared" si="7"/>
        <v>1.8250067400817105E-5</v>
      </c>
      <c r="AA14" s="15">
        <f>(_xlfn.XLOOKUP(D14,'[1]5'!$C$8:$C$74,'[1]5'!$U$8:$U$74))</f>
        <v>1480</v>
      </c>
      <c r="AB14" s="72">
        <f>(_xlfn.XLOOKUP(D14,'[1]5'!$C$8:$C$74,'[1]5'!$V$8:$V$74))</f>
        <v>5.1766351871283664E-3</v>
      </c>
      <c r="AC14" s="73">
        <f t="shared" si="8"/>
        <v>5.1766351871283662E-5</v>
      </c>
      <c r="AD14" s="77">
        <f>_xlfn.XLOOKUP(D14,'[1]12'!$FR$3:$FR$69,'[1]12'!$FM$3:$FM$69)</f>
        <v>6.3029000000000002</v>
      </c>
      <c r="AE14" s="72">
        <f>_xlfn.XLOOKUP(D14,'[1]12'!$FR$3:$FR$69,'[1]12'!$FN$3:$FN$69)</f>
        <v>1.1982054957879641E-2</v>
      </c>
      <c r="AF14" s="73">
        <f>_xlfn.XLOOKUP(D14,'[1]12'!$FR$3:$FR$69,'[1]12'!$FT$3:$FT$69)*$AD$5</f>
        <v>1.5242012809491161E-4</v>
      </c>
      <c r="AH14" s="78">
        <f t="shared" si="9"/>
        <v>6.3823154727739445E-3</v>
      </c>
    </row>
    <row r="15" spans="2:34" x14ac:dyDescent="0.15">
      <c r="B15" s="70" t="s">
        <v>47</v>
      </c>
      <c r="C15" s="71" t="str">
        <f t="shared" si="0"/>
        <v>32</v>
      </c>
      <c r="D15" s="13" t="s">
        <v>48</v>
      </c>
      <c r="E15" s="14"/>
      <c r="F15" s="15">
        <f>(_xlfn.XLOOKUP(D15,'[1]6'!$C$8:$C$74,'[1]6'!$U$8:$U$74))</f>
        <v>15430</v>
      </c>
      <c r="G15" s="72">
        <f>(_xlfn.XLOOKUP(D15,'[1]6'!$C$8:$C$74,'[1]6'!$V$8:$V$74))</f>
        <v>2.8829535794026698E-2</v>
      </c>
      <c r="H15" s="73">
        <f t="shared" si="1"/>
        <v>1.4991358612893883E-2</v>
      </c>
      <c r="I15" s="16">
        <f>(_xlfn.XLOOKUP(D15,'[1]10'!$B$3:$B$69,'[1]10'!$F$3:$F$69))</f>
        <v>15151</v>
      </c>
      <c r="J15" s="74">
        <f>(_xlfn.XLOOKUP(D15,'[1]10'!$B$3:$B$69,'[1]10'!$G$3:$G$69))</f>
        <v>3.060975043083158E-2</v>
      </c>
      <c r="K15" s="73">
        <f t="shared" si="2"/>
        <v>5.2036575732413689E-3</v>
      </c>
      <c r="L15" s="15">
        <f>_xlfn.IFNA((_xlfn.XLOOKUP(D15,'[1]7'!$U$3:$U$69,'[1]7'!$V$3:$V$69)),0)</f>
        <v>23810</v>
      </c>
      <c r="M15" s="72">
        <f>_xlfn.IFNA((_xlfn.XLOOKUP(D15,'[1]7'!$U$3:$U$69,'[1]7'!$W$3:$W$69)),0)</f>
        <v>2.7278049361698229E-2</v>
      </c>
      <c r="N15" s="73">
        <f t="shared" si="3"/>
        <v>4.0917074042547338E-3</v>
      </c>
      <c r="O15" s="76">
        <f>(_xlfn.XLOOKUP(D15,'[1]4'!$B$4:$B$70,'[1]4'!$K$4:$K$70))</f>
        <v>104007</v>
      </c>
      <c r="P15" s="72">
        <f>(_xlfn.XLOOKUP(D15,'[1]4'!$B$4:$B$70,'[1]4'!$L$4:$L$70))</f>
        <v>3.1041204126650332E-2</v>
      </c>
      <c r="Q15" s="73">
        <f t="shared" si="4"/>
        <v>1.5520602063325167E-3</v>
      </c>
      <c r="R15" s="76">
        <f>(_xlfn.XLOOKUP(D15,'[1]8'!$C$10:$C$76,'[1]8'!$EA$10:$EA$76))</f>
        <v>29115</v>
      </c>
      <c r="S15" s="72">
        <f>(_xlfn.XLOOKUP(D15,'[1]8'!$C$10:$C$76,'[1]8'!$EB$10:$EB$76))</f>
        <v>3.1701009881046356E-2</v>
      </c>
      <c r="T15" s="73">
        <f t="shared" si="5"/>
        <v>1.5850504940523179E-3</v>
      </c>
      <c r="U15" s="76">
        <f>(_xlfn.XLOOKUP(D15,'[1]9'!$C$10:$C$76,'[1]9'!$EC$10:$EC$76))</f>
        <v>24390</v>
      </c>
      <c r="V15" s="72">
        <f>(_xlfn.XLOOKUP(D15,'[1]9'!$C$10:$C$76,'[1]9'!$ED$10:$ED$76))</f>
        <v>2.8900535471585879E-2</v>
      </c>
      <c r="W15" s="73">
        <f t="shared" si="6"/>
        <v>5.7801070943171759E-4</v>
      </c>
      <c r="X15" s="76">
        <f>(_xlfn.XLOOKUP(D15,'[1]11'!$S$8:$S$74,'[1]11'!$T$8:$T$74))</f>
        <v>11465</v>
      </c>
      <c r="Y15" s="72">
        <f>(_xlfn.XLOOKUP(D15,'[1]11'!$S$8:$S$74,'[1]11'!$U$8:$U$74))</f>
        <v>4.7553868806901843E-2</v>
      </c>
      <c r="Z15" s="73">
        <f t="shared" si="7"/>
        <v>9.5107737613803688E-4</v>
      </c>
      <c r="AA15" s="15">
        <f>(_xlfn.XLOOKUP(D15,'[1]5'!$C$8:$C$74,'[1]5'!$U$8:$U$74))</f>
        <v>8395</v>
      </c>
      <c r="AB15" s="72">
        <f>(_xlfn.XLOOKUP(D15,'[1]5'!$C$8:$C$74,'[1]5'!$V$8:$V$74))</f>
        <v>2.9363413781042322E-2</v>
      </c>
      <c r="AC15" s="73">
        <f t="shared" si="8"/>
        <v>2.9363413781042326E-4</v>
      </c>
      <c r="AD15" s="77">
        <f>_xlfn.XLOOKUP(D15,'[1]12'!$FR$3:$FR$69,'[1]12'!$FM$3:$FM$69)</f>
        <v>10.3636</v>
      </c>
      <c r="AE15" s="72">
        <f>_xlfn.XLOOKUP(D15,'[1]12'!$FR$3:$FR$69,'[1]12'!$FN$3:$FN$69)</f>
        <v>1.9701601605845158E-2</v>
      </c>
      <c r="AF15" s="73">
        <f>_xlfn.XLOOKUP(D15,'[1]12'!$FR$3:$FR$69,'[1]12'!$FT$3:$FT$69)*$AD$5</f>
        <v>2.5061816616548353E-4</v>
      </c>
      <c r="AH15" s="78">
        <f t="shared" si="9"/>
        <v>2.9497174680320485E-2</v>
      </c>
    </row>
    <row r="16" spans="2:34" x14ac:dyDescent="0.15">
      <c r="B16" s="70" t="s">
        <v>49</v>
      </c>
      <c r="C16" s="71" t="str">
        <f t="shared" si="0"/>
        <v>11</v>
      </c>
      <c r="D16" s="13" t="s">
        <v>50</v>
      </c>
      <c r="E16" s="14"/>
      <c r="F16" s="15">
        <f>(_xlfn.XLOOKUP(D16,'[1]6'!$C$8:$C$74,'[1]6'!$U$8:$U$74))</f>
        <v>6410</v>
      </c>
      <c r="G16" s="72">
        <f>(_xlfn.XLOOKUP(D16,'[1]6'!$C$8:$C$74,'[1]6'!$V$8:$V$74))</f>
        <v>1.1976495427071365E-2</v>
      </c>
      <c r="H16" s="73">
        <f t="shared" si="1"/>
        <v>6.2277776220771098E-3</v>
      </c>
      <c r="I16" s="16">
        <f>(_xlfn.XLOOKUP(D16,'[1]10'!$B$3:$B$69,'[1]10'!$F$3:$F$69))</f>
        <v>924</v>
      </c>
      <c r="J16" s="74">
        <f>(_xlfn.XLOOKUP(D16,'[1]10'!$B$3:$B$69,'[1]10'!$G$3:$G$69))</f>
        <v>1.8667684904025068E-3</v>
      </c>
      <c r="K16" s="73">
        <f t="shared" si="2"/>
        <v>3.1735064336842618E-4</v>
      </c>
      <c r="L16" s="15">
        <f>_xlfn.IFNA((_xlfn.XLOOKUP(D16,'[1]7'!$U$3:$U$69,'[1]7'!$V$3:$V$69)),0)</f>
        <v>19513</v>
      </c>
      <c r="M16" s="72">
        <f>_xlfn.IFNA((_xlfn.XLOOKUP(D16,'[1]7'!$U$3:$U$69,'[1]7'!$W$3:$W$69)),0)</f>
        <v>2.235516913879956E-2</v>
      </c>
      <c r="N16" s="73">
        <f t="shared" si="3"/>
        <v>3.353275370819934E-3</v>
      </c>
      <c r="O16" s="76">
        <f>(_xlfn.XLOOKUP(D16,'[1]4'!$B$4:$B$70,'[1]4'!$K$4:$K$70))</f>
        <v>34647</v>
      </c>
      <c r="P16" s="72">
        <f>(_xlfn.XLOOKUP(D16,'[1]4'!$B$4:$B$70,'[1]4'!$L$4:$L$70))</f>
        <v>1.0340502075591586E-2</v>
      </c>
      <c r="Q16" s="73">
        <f t="shared" si="4"/>
        <v>5.1702510377957939E-4</v>
      </c>
      <c r="R16" s="76">
        <f>(_xlfn.XLOOKUP(D16,'[1]8'!$C$10:$C$76,'[1]8'!$EA$10:$EA$76))</f>
        <v>9700</v>
      </c>
      <c r="S16" s="72">
        <f>(_xlfn.XLOOKUP(D16,'[1]8'!$C$10:$C$76,'[1]8'!$EB$10:$EB$76))</f>
        <v>1.0561559191006343E-2</v>
      </c>
      <c r="T16" s="73">
        <f t="shared" si="5"/>
        <v>5.2807795955031719E-4</v>
      </c>
      <c r="U16" s="76">
        <f>(_xlfn.XLOOKUP(D16,'[1]9'!$C$10:$C$76,'[1]9'!$EC$10:$EC$76))</f>
        <v>9565</v>
      </c>
      <c r="V16" s="72">
        <f>(_xlfn.XLOOKUP(D16,'[1]9'!$C$10:$C$76,'[1]9'!$ED$10:$ED$76))</f>
        <v>1.1333891832132797E-2</v>
      </c>
      <c r="W16" s="73">
        <f t="shared" si="6"/>
        <v>2.2667783664265595E-4</v>
      </c>
      <c r="X16" s="76">
        <f>(_xlfn.XLOOKUP(D16,'[1]11'!$S$8:$S$74,'[1]11'!$T$8:$T$74))</f>
        <v>715</v>
      </c>
      <c r="Y16" s="72">
        <f>(_xlfn.XLOOKUP(D16,'[1]11'!$S$8:$S$74,'[1]11'!$U$8:$U$74))</f>
        <v>2.9656359526327794E-3</v>
      </c>
      <c r="Z16" s="73">
        <f t="shared" si="7"/>
        <v>5.9312719052655591E-5</v>
      </c>
      <c r="AA16" s="15">
        <f>(_xlfn.XLOOKUP(D16,'[1]5'!$C$8:$C$74,'[1]5'!$U$8:$U$74))</f>
        <v>3280</v>
      </c>
      <c r="AB16" s="72">
        <f>(_xlfn.XLOOKUP(D16,'[1]5'!$C$8:$C$74,'[1]5'!$V$8:$V$74))</f>
        <v>1.1472542847149353E-2</v>
      </c>
      <c r="AC16" s="73">
        <f t="shared" si="8"/>
        <v>1.1472542847149353E-4</v>
      </c>
      <c r="AD16" s="77">
        <f>_xlfn.XLOOKUP(D16,'[1]12'!$FR$3:$FR$69,'[1]12'!$FM$3:$FM$69)</f>
        <v>7.4393000000000002</v>
      </c>
      <c r="AE16" s="72">
        <f>_xlfn.XLOOKUP(D16,'[1]12'!$FR$3:$FR$69,'[1]12'!$FN$3:$FN$69)</f>
        <v>1.4142395000421078E-2</v>
      </c>
      <c r="AF16" s="73">
        <f>_xlfn.XLOOKUP(D16,'[1]12'!$FR$3:$FR$69,'[1]12'!$FT$3:$FT$69)*$AD$5</f>
        <v>1.7990116596114107E-4</v>
      </c>
      <c r="AH16" s="78">
        <f t="shared" si="9"/>
        <v>1.1524123849723313E-2</v>
      </c>
    </row>
    <row r="17" spans="2:34" x14ac:dyDescent="0.15">
      <c r="B17" s="70" t="s">
        <v>51</v>
      </c>
      <c r="C17" s="71" t="str">
        <f t="shared" si="0"/>
        <v>36</v>
      </c>
      <c r="D17" s="13" t="s">
        <v>52</v>
      </c>
      <c r="E17" s="14"/>
      <c r="F17" s="15">
        <f>(_xlfn.XLOOKUP(D17,'[1]6'!$C$8:$C$74,'[1]6'!$U$8:$U$74))</f>
        <v>3545</v>
      </c>
      <c r="G17" s="72">
        <f>(_xlfn.XLOOKUP(D17,'[1]6'!$C$8:$C$74,'[1]6'!$V$8:$V$74))</f>
        <v>6.6235064413366594E-3</v>
      </c>
      <c r="H17" s="73">
        <f t="shared" si="1"/>
        <v>3.4442233494950628E-3</v>
      </c>
      <c r="I17" s="16">
        <f>(_xlfn.XLOOKUP(D17,'[1]10'!$B$3:$B$69,'[1]10'!$F$3:$F$69))</f>
        <v>511</v>
      </c>
      <c r="J17" s="74">
        <f>(_xlfn.XLOOKUP(D17,'[1]10'!$B$3:$B$69,'[1]10'!$G$3:$G$69))</f>
        <v>1.0323795439347197E-3</v>
      </c>
      <c r="K17" s="73">
        <f t="shared" si="2"/>
        <v>1.7550452246890236E-4</v>
      </c>
      <c r="L17" s="15">
        <f>_xlfn.IFNA((_xlfn.XLOOKUP(D17,'[1]7'!$U$3:$U$69,'[1]7'!$V$3:$V$69)),0)</f>
        <v>14513</v>
      </c>
      <c r="M17" s="72">
        <f>_xlfn.IFNA((_xlfn.XLOOKUP(D17,'[1]7'!$U$3:$U$69,'[1]7'!$W$3:$W$69)),0)</f>
        <v>1.6626893338358942E-2</v>
      </c>
      <c r="N17" s="73">
        <f t="shared" si="3"/>
        <v>2.494034000753841E-3</v>
      </c>
      <c r="O17" s="76">
        <f>(_xlfn.XLOOKUP(D17,'[1]4'!$B$4:$B$70,'[1]4'!$K$4:$K$70))</f>
        <v>17427</v>
      </c>
      <c r="P17" s="72">
        <f>(_xlfn.XLOOKUP(D17,'[1]4'!$B$4:$B$70,'[1]4'!$L$4:$L$70))</f>
        <v>5.2011409262370358E-3</v>
      </c>
      <c r="Q17" s="73">
        <f t="shared" si="4"/>
        <v>2.6005704631185182E-4</v>
      </c>
      <c r="R17" s="76">
        <f>(_xlfn.XLOOKUP(D17,'[1]8'!$C$10:$C$76,'[1]8'!$EA$10:$EA$76))</f>
        <v>4735</v>
      </c>
      <c r="S17" s="72">
        <f>(_xlfn.XLOOKUP(D17,'[1]8'!$C$10:$C$76,'[1]8'!$EB$10:$EB$76))</f>
        <v>5.1555652339603129E-3</v>
      </c>
      <c r="T17" s="73">
        <f t="shared" si="5"/>
        <v>2.5777826169801565E-4</v>
      </c>
      <c r="U17" s="76">
        <f>(_xlfn.XLOOKUP(D17,'[1]9'!$C$10:$C$76,'[1]9'!$EC$10:$EC$76))</f>
        <v>4115</v>
      </c>
      <c r="V17" s="72">
        <f>(_xlfn.XLOOKUP(D17,'[1]9'!$C$10:$C$76,'[1]9'!$ED$10:$ED$76))</f>
        <v>4.8760026021146333E-3</v>
      </c>
      <c r="W17" s="73">
        <f t="shared" si="6"/>
        <v>9.7520052042292664E-5</v>
      </c>
      <c r="X17" s="76">
        <f>(_xlfn.XLOOKUP(D17,'[1]11'!$S$8:$S$74,'[1]11'!$T$8:$T$74))</f>
        <v>345</v>
      </c>
      <c r="Y17" s="72">
        <f>(_xlfn.XLOOKUP(D17,'[1]11'!$S$8:$S$74,'[1]11'!$U$8:$U$74))</f>
        <v>1.4309711939277049E-3</v>
      </c>
      <c r="Z17" s="73">
        <f t="shared" si="7"/>
        <v>2.8619423878554098E-5</v>
      </c>
      <c r="AA17" s="15">
        <f>(_xlfn.XLOOKUP(D17,'[1]5'!$C$8:$C$74,'[1]5'!$U$8:$U$74))</f>
        <v>1810</v>
      </c>
      <c r="AB17" s="72">
        <f>(_xlfn.XLOOKUP(D17,'[1]5'!$C$8:$C$74,'[1]5'!$V$8:$V$74))</f>
        <v>6.3308849247988809E-3</v>
      </c>
      <c r="AC17" s="73">
        <f t="shared" si="8"/>
        <v>6.3308849247988811E-5</v>
      </c>
      <c r="AD17" s="77">
        <f>_xlfn.XLOOKUP(D17,'[1]12'!$FR$3:$FR$69,'[1]12'!$FM$3:$FM$69)</f>
        <v>8.3788</v>
      </c>
      <c r="AE17" s="72">
        <f>_xlfn.XLOOKUP(D17,'[1]12'!$FR$3:$FR$69,'[1]12'!$FN$3:$FN$69)</f>
        <v>1.5928420581174052E-2</v>
      </c>
      <c r="AF17" s="73">
        <f>_xlfn.XLOOKUP(D17,'[1]12'!$FR$3:$FR$69,'[1]12'!$FT$3:$FT$69)*$AD$5</f>
        <v>1.7495946401819488E-4</v>
      </c>
      <c r="AH17" s="78">
        <f t="shared" si="9"/>
        <v>6.9960049699147051E-3</v>
      </c>
    </row>
    <row r="18" spans="2:34" x14ac:dyDescent="0.15">
      <c r="B18" s="70" t="s">
        <v>53</v>
      </c>
      <c r="C18" s="71" t="str">
        <f t="shared" si="0"/>
        <v>29</v>
      </c>
      <c r="D18" s="13" t="s">
        <v>54</v>
      </c>
      <c r="E18" s="14"/>
      <c r="F18" s="15">
        <f>(_xlfn.XLOOKUP(D18,'[1]6'!$C$8:$C$74,'[1]6'!$U$8:$U$74))</f>
        <v>16510</v>
      </c>
      <c r="G18" s="72">
        <f>(_xlfn.XLOOKUP(D18,'[1]6'!$C$8:$C$74,'[1]6'!$V$8:$V$74))</f>
        <v>3.0847416458806273E-2</v>
      </c>
      <c r="H18" s="73">
        <f t="shared" si="1"/>
        <v>1.6040656558579263E-2</v>
      </c>
      <c r="I18" s="16">
        <f>(_xlfn.XLOOKUP(D18,'[1]10'!$B$3:$B$69,'[1]10'!$F$3:$F$69))</f>
        <v>17606</v>
      </c>
      <c r="J18" s="74">
        <f>(_xlfn.XLOOKUP(D18,'[1]10'!$B$3:$B$69,'[1]10'!$G$3:$G$69))</f>
        <v>3.5569616928600147E-2</v>
      </c>
      <c r="K18" s="73">
        <f t="shared" si="2"/>
        <v>6.0468348778620253E-3</v>
      </c>
      <c r="L18" s="15">
        <f>_xlfn.IFNA((_xlfn.XLOOKUP(D18,'[1]7'!$U$3:$U$69,'[1]7'!$V$3:$V$69)),0)</f>
        <v>8791</v>
      </c>
      <c r="M18" s="72">
        <f>_xlfn.IFNA((_xlfn.XLOOKUP(D18,'[1]7'!$U$3:$U$69,'[1]7'!$W$3:$W$69)),0)</f>
        <v>1.0071454512334696E-2</v>
      </c>
      <c r="N18" s="73">
        <f t="shared" si="3"/>
        <v>1.5107181768502043E-3</v>
      </c>
      <c r="O18" s="76">
        <f>(_xlfn.XLOOKUP(D18,'[1]4'!$B$4:$B$70,'[1]4'!$K$4:$K$70))</f>
        <v>175153</v>
      </c>
      <c r="P18" s="72">
        <f>(_xlfn.XLOOKUP(D18,'[1]4'!$B$4:$B$70,'[1]4'!$L$4:$L$70))</f>
        <v>5.2274943286463274E-2</v>
      </c>
      <c r="Q18" s="73">
        <f t="shared" si="4"/>
        <v>2.613747164323164E-3</v>
      </c>
      <c r="R18" s="76">
        <f>(_xlfn.XLOOKUP(D18,'[1]8'!$C$10:$C$76,'[1]8'!$EA$10:$EA$76))</f>
        <v>37680</v>
      </c>
      <c r="S18" s="72">
        <f>(_xlfn.XLOOKUP(D18,'[1]8'!$C$10:$C$76,'[1]8'!$EB$10:$EB$76))</f>
        <v>4.1026757764651443E-2</v>
      </c>
      <c r="T18" s="73">
        <f t="shared" si="5"/>
        <v>2.0513378882325724E-3</v>
      </c>
      <c r="U18" s="76">
        <f>(_xlfn.XLOOKUP(D18,'[1]9'!$C$10:$C$76,'[1]9'!$EC$10:$EC$76))</f>
        <v>34415</v>
      </c>
      <c r="V18" s="72">
        <f>(_xlfn.XLOOKUP(D18,'[1]9'!$C$10:$C$76,'[1]9'!$ED$10:$ED$76))</f>
        <v>4.0779496853408287E-2</v>
      </c>
      <c r="W18" s="73">
        <f t="shared" si="6"/>
        <v>8.1558993706816571E-4</v>
      </c>
      <c r="X18" s="76">
        <f>(_xlfn.XLOOKUP(D18,'[1]11'!$S$8:$S$74,'[1]11'!$T$8:$T$74))</f>
        <v>15680</v>
      </c>
      <c r="Y18" s="72">
        <f>(_xlfn.XLOOKUP(D18,'[1]11'!$S$8:$S$74,'[1]11'!$U$8:$U$74))</f>
        <v>6.5036603828366416E-2</v>
      </c>
      <c r="Z18" s="73">
        <f t="shared" si="7"/>
        <v>1.3007320765673284E-3</v>
      </c>
      <c r="AA18" s="15">
        <f>(_xlfn.XLOOKUP(D18,'[1]5'!$C$8:$C$74,'[1]5'!$U$8:$U$74))</f>
        <v>8640</v>
      </c>
      <c r="AB18" s="72">
        <f>(_xlfn.XLOOKUP(D18,'[1]5'!$C$8:$C$74,'[1]5'!$V$8:$V$74))</f>
        <v>3.0220356768100736E-2</v>
      </c>
      <c r="AC18" s="73">
        <f t="shared" si="8"/>
        <v>3.0220356768100737E-4</v>
      </c>
      <c r="AD18" s="77">
        <f>_xlfn.XLOOKUP(D18,'[1]12'!$FR$3:$FR$69,'[1]12'!$FM$3:$FM$69)</f>
        <v>5.6818999999999997</v>
      </c>
      <c r="AE18" s="72">
        <f>_xlfn.XLOOKUP(D18,'[1]12'!$FR$3:$FR$69,'[1]12'!$FN$3:$FN$69)</f>
        <v>1.0801510108866765E-2</v>
      </c>
      <c r="AF18" s="73">
        <f>_xlfn.XLOOKUP(D18,'[1]12'!$FR$3:$FR$69,'[1]12'!$FT$3:$FT$69)*$AD$5</f>
        <v>1.3740277107719909E-4</v>
      </c>
      <c r="AH18" s="78">
        <f t="shared" si="9"/>
        <v>3.0819223018240926E-2</v>
      </c>
    </row>
    <row r="19" spans="2:34" x14ac:dyDescent="0.15">
      <c r="B19" s="70" t="s">
        <v>55</v>
      </c>
      <c r="C19" s="71" t="str">
        <f t="shared" si="0"/>
        <v>50</v>
      </c>
      <c r="D19" s="13" t="s">
        <v>56</v>
      </c>
      <c r="E19" s="14"/>
      <c r="F19" s="15">
        <f>(_xlfn.XLOOKUP(D19,'[1]6'!$C$8:$C$74,'[1]6'!$U$8:$U$74))</f>
        <v>6970</v>
      </c>
      <c r="G19" s="72">
        <f>(_xlfn.XLOOKUP(D19,'[1]6'!$C$8:$C$74,'[1]6'!$V$8:$V$74))</f>
        <v>1.3022803919920032E-2</v>
      </c>
      <c r="H19" s="73">
        <f t="shared" si="1"/>
        <v>6.7718580383584167E-3</v>
      </c>
      <c r="I19" s="16">
        <f>(_xlfn.XLOOKUP(D19,'[1]10'!$B$3:$B$69,'[1]10'!$F$3:$F$69))</f>
        <v>1480</v>
      </c>
      <c r="J19" s="74">
        <f>(_xlfn.XLOOKUP(D19,'[1]10'!$B$3:$B$69,'[1]10'!$G$3:$G$69))</f>
        <v>2.9900620841944916E-3</v>
      </c>
      <c r="K19" s="73">
        <f t="shared" si="2"/>
        <v>5.0831055431306365E-4</v>
      </c>
      <c r="L19" s="15">
        <f>_xlfn.IFNA((_xlfn.XLOOKUP(D19,'[1]7'!$U$3:$U$69,'[1]7'!$V$3:$V$69)),0)</f>
        <v>24457</v>
      </c>
      <c r="M19" s="72">
        <f>_xlfn.IFNA((_xlfn.XLOOKUP(D19,'[1]7'!$U$3:$U$69,'[1]7'!$W$3:$W$69)),0)</f>
        <v>2.8019288250275245E-2</v>
      </c>
      <c r="N19" s="73">
        <f t="shared" si="3"/>
        <v>4.2028932375412862E-3</v>
      </c>
      <c r="O19" s="76">
        <f>(_xlfn.XLOOKUP(D19,'[1]4'!$B$4:$B$70,'[1]4'!$K$4:$K$70))</f>
        <v>53653</v>
      </c>
      <c r="P19" s="72">
        <f>(_xlfn.XLOOKUP(D19,'[1]4'!$B$4:$B$70,'[1]4'!$L$4:$L$70))</f>
        <v>1.6012900333700331E-2</v>
      </c>
      <c r="Q19" s="73">
        <f t="shared" si="4"/>
        <v>8.0064501668501665E-4</v>
      </c>
      <c r="R19" s="76">
        <f>(_xlfn.XLOOKUP(D19,'[1]8'!$C$10:$C$76,'[1]8'!$EA$10:$EA$76))</f>
        <v>13365</v>
      </c>
      <c r="S19" s="72">
        <f>(_xlfn.XLOOKUP(D19,'[1]8'!$C$10:$C$76,'[1]8'!$EB$10:$EB$76))</f>
        <v>1.4552086452350491E-2</v>
      </c>
      <c r="T19" s="73">
        <f t="shared" si="5"/>
        <v>7.2760432261752457E-4</v>
      </c>
      <c r="U19" s="76">
        <f>(_xlfn.XLOOKUP(D19,'[1]9'!$C$10:$C$76,'[1]9'!$EC$10:$EC$76))</f>
        <v>12925</v>
      </c>
      <c r="V19" s="72">
        <f>(_xlfn.XLOOKUP(D19,'[1]9'!$C$10:$C$76,'[1]9'!$ED$10:$ED$76))</f>
        <v>1.5315269412474273E-2</v>
      </c>
      <c r="W19" s="73">
        <f t="shared" si="6"/>
        <v>3.0630538824948545E-4</v>
      </c>
      <c r="X19" s="76">
        <f>(_xlfn.XLOOKUP(D19,'[1]11'!$S$8:$S$74,'[1]11'!$T$8:$T$74))</f>
        <v>1395</v>
      </c>
      <c r="Y19" s="72">
        <f>(_xlfn.XLOOKUP(D19,'[1]11'!$S$8:$S$74,'[1]11'!$U$8:$U$74))</f>
        <v>5.7861009145772409E-3</v>
      </c>
      <c r="Z19" s="73">
        <f t="shared" si="7"/>
        <v>1.1572201829154482E-4</v>
      </c>
      <c r="AA19" s="15">
        <f>(_xlfn.XLOOKUP(D19,'[1]5'!$C$8:$C$74,'[1]5'!$U$8:$U$74))</f>
        <v>3315</v>
      </c>
      <c r="AB19" s="72">
        <f>(_xlfn.XLOOKUP(D19,'[1]5'!$C$8:$C$74,'[1]5'!$V$8:$V$74))</f>
        <v>1.1594963273871984E-2</v>
      </c>
      <c r="AC19" s="73">
        <f t="shared" si="8"/>
        <v>1.1594963273871984E-4</v>
      </c>
      <c r="AD19" s="77">
        <f>_xlfn.XLOOKUP(D19,'[1]12'!$FR$3:$FR$69,'[1]12'!$FM$3:$FM$69)</f>
        <v>4.2423999999999999</v>
      </c>
      <c r="AE19" s="72">
        <f>_xlfn.XLOOKUP(D19,'[1]12'!$FR$3:$FR$69,'[1]12'!$FN$3:$FN$69)</f>
        <v>8.0649653260100249E-3</v>
      </c>
      <c r="AF19" s="73">
        <f>_xlfn.XLOOKUP(D19,'[1]12'!$FR$3:$FR$69,'[1]12'!$FT$3:$FT$69)*$AD$5</f>
        <v>1.0259200549427295E-4</v>
      </c>
      <c r="AH19" s="78">
        <f t="shared" si="9"/>
        <v>1.3651880214289331E-2</v>
      </c>
    </row>
    <row r="20" spans="2:34" x14ac:dyDescent="0.15">
      <c r="B20" s="70" t="s">
        <v>57</v>
      </c>
      <c r="C20" s="71" t="str">
        <f t="shared" si="0"/>
        <v>10</v>
      </c>
      <c r="D20" s="13" t="s">
        <v>58</v>
      </c>
      <c r="E20" s="14"/>
      <c r="F20" s="15">
        <f>(_xlfn.XLOOKUP(D20,'[1]6'!$C$8:$C$74,'[1]6'!$U$8:$U$74))</f>
        <v>7735</v>
      </c>
      <c r="G20" s="72">
        <f>(_xlfn.XLOOKUP(D20,'[1]6'!$C$8:$C$74,'[1]6'!$V$8:$V$74))</f>
        <v>1.4452136057472231E-2</v>
      </c>
      <c r="H20" s="73">
        <f t="shared" si="1"/>
        <v>7.5151107498855601E-3</v>
      </c>
      <c r="I20" s="16">
        <f>(_xlfn.XLOOKUP(D20,'[1]10'!$B$3:$B$69,'[1]10'!$F$3:$F$69))</f>
        <v>1444</v>
      </c>
      <c r="J20" s="74">
        <f>(_xlfn.XLOOKUP(D20,'[1]10'!$B$3:$B$69,'[1]10'!$G$3:$G$69))</f>
        <v>2.9173308443086795E-3</v>
      </c>
      <c r="K20" s="73">
        <f t="shared" si="2"/>
        <v>4.9594624353247558E-4</v>
      </c>
      <c r="L20" s="15">
        <f>_xlfn.IFNA((_xlfn.XLOOKUP(D20,'[1]7'!$U$3:$U$69,'[1]7'!$V$3:$V$69)),0)</f>
        <v>25407</v>
      </c>
      <c r="M20" s="72">
        <f>_xlfn.IFNA((_xlfn.XLOOKUP(D20,'[1]7'!$U$3:$U$69,'[1]7'!$W$3:$W$69)),0)</f>
        <v>2.9107660652358962E-2</v>
      </c>
      <c r="N20" s="73">
        <f t="shared" si="3"/>
        <v>4.3661490978538445E-3</v>
      </c>
      <c r="O20" s="76">
        <f>(_xlfn.XLOOKUP(D20,'[1]4'!$B$4:$B$70,'[1]4'!$K$4:$K$70))</f>
        <v>41471</v>
      </c>
      <c r="P20" s="72">
        <f>(_xlfn.XLOOKUP(D20,'[1]4'!$B$4:$B$70,'[1]4'!$L$4:$L$70))</f>
        <v>1.2377145541514667E-2</v>
      </c>
      <c r="Q20" s="73">
        <f t="shared" si="4"/>
        <v>6.1885727707573345E-4</v>
      </c>
      <c r="R20" s="76">
        <f>(_xlfn.XLOOKUP(D20,'[1]8'!$C$10:$C$76,'[1]8'!$EA$10:$EA$76))</f>
        <v>12775</v>
      </c>
      <c r="S20" s="72">
        <f>(_xlfn.XLOOKUP(D20,'[1]8'!$C$10:$C$76,'[1]8'!$EB$10:$EB$76))</f>
        <v>1.3909682336608869E-2</v>
      </c>
      <c r="T20" s="73">
        <f t="shared" si="5"/>
        <v>6.9548411683044344E-4</v>
      </c>
      <c r="U20" s="76">
        <f>(_xlfn.XLOOKUP(D20,'[1]9'!$C$10:$C$76,'[1]9'!$EC$10:$EC$76))</f>
        <v>11680</v>
      </c>
      <c r="V20" s="72">
        <f>(_xlfn.XLOOKUP(D20,'[1]9'!$C$10:$C$76,'[1]9'!$ED$10:$ED$76))</f>
        <v>1.3840026826901315E-2</v>
      </c>
      <c r="W20" s="73">
        <f t="shared" si="6"/>
        <v>2.7680053653802631E-4</v>
      </c>
      <c r="X20" s="76">
        <f>(_xlfn.XLOOKUP(D20,'[1]11'!$S$8:$S$74,'[1]11'!$T$8:$T$74))</f>
        <v>815</v>
      </c>
      <c r="Y20" s="72">
        <f>(_xlfn.XLOOKUP(D20,'[1]11'!$S$8:$S$74,'[1]11'!$U$8:$U$74))</f>
        <v>3.3804102117422591E-3</v>
      </c>
      <c r="Z20" s="73">
        <f t="shared" si="7"/>
        <v>6.7608204234845189E-5</v>
      </c>
      <c r="AA20" s="15">
        <f>(_xlfn.XLOOKUP(D20,'[1]5'!$C$8:$C$74,'[1]5'!$U$8:$U$74))</f>
        <v>4010</v>
      </c>
      <c r="AB20" s="72">
        <f>(_xlfn.XLOOKUP(D20,'[1]5'!$C$8:$C$74,'[1]5'!$V$8:$V$74))</f>
        <v>1.4025883175935642E-2</v>
      </c>
      <c r="AC20" s="73">
        <f t="shared" si="8"/>
        <v>1.4025883175935642E-4</v>
      </c>
      <c r="AD20" s="77">
        <f>_xlfn.XLOOKUP(D20,'[1]12'!$FR$3:$FR$69,'[1]12'!$FM$3:$FM$69)</f>
        <v>7.9089999999999998</v>
      </c>
      <c r="AE20" s="72">
        <f>_xlfn.XLOOKUP(D20,'[1]12'!$FR$3:$FR$69,'[1]12'!$FN$3:$FN$69)</f>
        <v>1.5035312738877355E-2</v>
      </c>
      <c r="AF20" s="73">
        <f>_xlfn.XLOOKUP(D20,'[1]12'!$FR$3:$FR$69,'[1]12'!$FT$3:$FT$69)*$AD$5</f>
        <v>1.9125970475537547E-4</v>
      </c>
      <c r="AH20" s="78">
        <f t="shared" si="9"/>
        <v>1.4367474762465662E-2</v>
      </c>
    </row>
    <row r="21" spans="2:34" x14ac:dyDescent="0.15">
      <c r="B21" s="70" t="s">
        <v>59</v>
      </c>
      <c r="C21" s="71" t="str">
        <f t="shared" si="0"/>
        <v>03</v>
      </c>
      <c r="D21" s="13" t="s">
        <v>60</v>
      </c>
      <c r="E21" s="14"/>
      <c r="F21" s="15">
        <f>(_xlfn.XLOOKUP(D21,'[1]6'!$C$8:$C$74,'[1]6'!$U$8:$U$74))</f>
        <v>330</v>
      </c>
      <c r="G21" s="72">
        <f>(_xlfn.XLOOKUP(D21,'[1]6'!$C$8:$C$74,'[1]6'!$V$8:$V$74))</f>
        <v>6.165746475715367E-4</v>
      </c>
      <c r="H21" s="73">
        <f t="shared" si="1"/>
        <v>3.2061881673719908E-4</v>
      </c>
      <c r="I21" s="16">
        <f>(_xlfn.XLOOKUP(D21,'[1]10'!$B$3:$B$69,'[1]10'!$F$3:$F$69))</f>
        <v>32</v>
      </c>
      <c r="J21" s="74">
        <f>(_xlfn.XLOOKUP(D21,'[1]10'!$B$3:$B$69,'[1]10'!$G$3:$G$69))</f>
        <v>6.464999100961062E-5</v>
      </c>
      <c r="K21" s="73">
        <f t="shared" si="2"/>
        <v>1.0990498471633807E-5</v>
      </c>
      <c r="L21" s="15">
        <f>_xlfn.IFNA((_xlfn.XLOOKUP(D21,'[1]7'!$U$3:$U$69,'[1]7'!$V$3:$V$69)),0)</f>
        <v>1685</v>
      </c>
      <c r="M21" s="72">
        <f>_xlfn.IFNA((_xlfn.XLOOKUP(D21,'[1]7'!$U$3:$U$69,'[1]7'!$W$3:$W$69)),0)</f>
        <v>1.9304289447484885E-3</v>
      </c>
      <c r="N21" s="73">
        <f t="shared" si="3"/>
        <v>2.8956434171227324E-4</v>
      </c>
      <c r="O21" s="76">
        <f>(_xlfn.XLOOKUP(D21,'[1]4'!$B$4:$B$70,'[1]4'!$K$4:$K$70))</f>
        <v>1685</v>
      </c>
      <c r="P21" s="72">
        <f>(_xlfn.XLOOKUP(D21,'[1]4'!$B$4:$B$70,'[1]4'!$L$4:$L$70))</f>
        <v>5.0289335288399635E-4</v>
      </c>
      <c r="Q21" s="73">
        <f t="shared" si="4"/>
        <v>2.5144667644199818E-5</v>
      </c>
      <c r="R21" s="76">
        <f>(_xlfn.XLOOKUP(D21,'[1]8'!$C$10:$C$76,'[1]8'!$EA$10:$EA$76))</f>
        <v>625</v>
      </c>
      <c r="S21" s="72">
        <f>(_xlfn.XLOOKUP(D21,'[1]8'!$C$10:$C$76,'[1]8'!$EB$10:$EB$76))</f>
        <v>6.8051283447205816E-4</v>
      </c>
      <c r="T21" s="73">
        <f t="shared" si="5"/>
        <v>3.4025641723602907E-5</v>
      </c>
      <c r="U21" s="76">
        <f>(_xlfn.XLOOKUP(D21,'[1]9'!$C$10:$C$76,'[1]9'!$EC$10:$EC$76))</f>
        <v>444</v>
      </c>
      <c r="V21" s="72">
        <f>(_xlfn.XLOOKUP(D21,'[1]9'!$C$10:$C$76,'[1]9'!$ED$10:$ED$76))</f>
        <v>5.2611060883083762E-4</v>
      </c>
      <c r="W21" s="73">
        <f t="shared" si="6"/>
        <v>1.0522212176616753E-5</v>
      </c>
      <c r="X21" s="76">
        <f>(_xlfn.XLOOKUP(D21,'[1]11'!$S$8:$S$74,'[1]11'!$T$8:$T$74))</f>
        <v>20</v>
      </c>
      <c r="Y21" s="72">
        <f>(_xlfn.XLOOKUP(D21,'[1]11'!$S$8:$S$74,'[1]11'!$U$8:$U$74))</f>
        <v>8.295485182189593E-5</v>
      </c>
      <c r="Z21" s="73">
        <f t="shared" si="7"/>
        <v>1.6590970364379185E-6</v>
      </c>
      <c r="AA21" s="15">
        <f>(_xlfn.XLOOKUP(D21,'[1]5'!$C$8:$C$74,'[1]5'!$U$8:$U$74))</f>
        <v>155</v>
      </c>
      <c r="AB21" s="72">
        <f>(_xlfn.XLOOKUP(D21,'[1]5'!$C$8:$C$74,'[1]5'!$V$8:$V$74))</f>
        <v>5.4214760405736271E-4</v>
      </c>
      <c r="AC21" s="73">
        <f t="shared" si="8"/>
        <v>5.4214760405736268E-6</v>
      </c>
      <c r="AD21" s="77">
        <f>_xlfn.XLOOKUP(D21,'[1]12'!$FR$3:$FR$69,'[1]12'!$FM$3:$FM$69)</f>
        <v>8.4542999999999999</v>
      </c>
      <c r="AE21" s="72">
        <f>_xlfn.XLOOKUP(D21,'[1]12'!$FR$3:$FR$69,'[1]12'!$FN$3:$FN$69)</f>
        <v>1.6071948980691721E-2</v>
      </c>
      <c r="AF21" s="73">
        <f>_xlfn.XLOOKUP(D21,'[1]12'!$FR$3:$FR$69,'[1]12'!$FT$3:$FT$69)*$AD$5</f>
        <v>1.8210419530786186E-4</v>
      </c>
      <c r="AH21" s="78">
        <f t="shared" si="9"/>
        <v>8.8005094685039904E-4</v>
      </c>
    </row>
    <row r="22" spans="2:34" x14ac:dyDescent="0.15">
      <c r="B22" s="70" t="s">
        <v>61</v>
      </c>
      <c r="C22" s="71" t="str">
        <f t="shared" si="0"/>
        <v>39</v>
      </c>
      <c r="D22" s="13" t="s">
        <v>62</v>
      </c>
      <c r="E22" s="14"/>
      <c r="F22" s="15">
        <f>(_xlfn.XLOOKUP(D22,'[1]6'!$C$8:$C$74,'[1]6'!$U$8:$U$74))</f>
        <v>3380</v>
      </c>
      <c r="G22" s="72">
        <f>(_xlfn.XLOOKUP(D22,'[1]6'!$C$8:$C$74,'[1]6'!$V$8:$V$74))</f>
        <v>6.3152191175508904E-3</v>
      </c>
      <c r="H22" s="73">
        <f t="shared" si="1"/>
        <v>3.2839139411264631E-3</v>
      </c>
      <c r="I22" s="16">
        <f>(_xlfn.XLOOKUP(D22,'[1]10'!$B$3:$B$69,'[1]10'!$F$3:$F$69))</f>
        <v>943</v>
      </c>
      <c r="J22" s="74">
        <f>(_xlfn.XLOOKUP(D22,'[1]10'!$B$3:$B$69,'[1]10'!$G$3:$G$69))</f>
        <v>1.9051544225644631E-3</v>
      </c>
      <c r="K22" s="73">
        <f t="shared" si="2"/>
        <v>3.2387625183595873E-4</v>
      </c>
      <c r="L22" s="15">
        <f>_xlfn.IFNA((_xlfn.XLOOKUP(D22,'[1]7'!$U$3:$U$69,'[1]7'!$V$3:$V$69)),0)</f>
        <v>12584</v>
      </c>
      <c r="M22" s="72">
        <f>_xlfn.IFNA((_xlfn.XLOOKUP(D22,'[1]7'!$U$3:$U$69,'[1]7'!$W$3:$W$69)),0)</f>
        <v>1.441692453454895E-2</v>
      </c>
      <c r="N22" s="73">
        <f t="shared" si="3"/>
        <v>2.1625386801823422E-3</v>
      </c>
      <c r="O22" s="76">
        <f>(_xlfn.XLOOKUP(D22,'[1]4'!$B$4:$B$70,'[1]4'!$K$4:$K$70))</f>
        <v>19588</v>
      </c>
      <c r="P22" s="72">
        <f>(_xlfn.XLOOKUP(D22,'[1]4'!$B$4:$B$70,'[1]4'!$L$4:$L$70))</f>
        <v>5.8460979206479058E-3</v>
      </c>
      <c r="Q22" s="73">
        <f t="shared" si="4"/>
        <v>2.9230489603239532E-4</v>
      </c>
      <c r="R22" s="76">
        <f>(_xlfn.XLOOKUP(D22,'[1]8'!$C$10:$C$76,'[1]8'!$EA$10:$EA$76))</f>
        <v>5695</v>
      </c>
      <c r="S22" s="72">
        <f>(_xlfn.XLOOKUP(D22,'[1]8'!$C$10:$C$76,'[1]8'!$EB$10:$EB$76))</f>
        <v>6.2008329477093935E-3</v>
      </c>
      <c r="T22" s="73">
        <f t="shared" si="5"/>
        <v>3.1004164738546972E-4</v>
      </c>
      <c r="U22" s="76">
        <f>(_xlfn.XLOOKUP(D22,'[1]9'!$C$10:$C$76,'[1]9'!$EC$10:$EC$76))</f>
        <v>4905</v>
      </c>
      <c r="V22" s="72">
        <f>(_xlfn.XLOOKUP(D22,'[1]9'!$C$10:$C$76,'[1]9'!$ED$10:$ED$76))</f>
        <v>5.8121003070163487E-3</v>
      </c>
      <c r="W22" s="73">
        <f t="shared" si="6"/>
        <v>1.1624200614032698E-4</v>
      </c>
      <c r="X22" s="76">
        <f>(_xlfn.XLOOKUP(D22,'[1]11'!$S$8:$S$74,'[1]11'!$T$8:$T$74))</f>
        <v>700</v>
      </c>
      <c r="Y22" s="72">
        <f>(_xlfn.XLOOKUP(D22,'[1]11'!$S$8:$S$74,'[1]11'!$U$8:$U$74))</f>
        <v>2.9034198137663576E-3</v>
      </c>
      <c r="Z22" s="73">
        <f t="shared" si="7"/>
        <v>5.8068396275327155E-5</v>
      </c>
      <c r="AA22" s="15">
        <f>(_xlfn.XLOOKUP(D22,'[1]5'!$C$8:$C$74,'[1]5'!$U$8:$U$74))</f>
        <v>1620</v>
      </c>
      <c r="AB22" s="72">
        <f>(_xlfn.XLOOKUP(D22,'[1]5'!$C$8:$C$74,'[1]5'!$V$8:$V$74))</f>
        <v>5.6663168940188878E-3</v>
      </c>
      <c r="AC22" s="73">
        <f t="shared" si="8"/>
        <v>5.6663168940188881E-5</v>
      </c>
      <c r="AD22" s="77">
        <f>_xlfn.XLOOKUP(D22,'[1]12'!$FR$3:$FR$69,'[1]12'!$FM$3:$FM$69)</f>
        <v>7.5606</v>
      </c>
      <c r="AE22" s="72">
        <f>_xlfn.XLOOKUP(D22,'[1]12'!$FR$3:$FR$69,'[1]12'!$FN$3:$FN$69)</f>
        <v>1.4372990958851452E-2</v>
      </c>
      <c r="AF22" s="73">
        <f>_xlfn.XLOOKUP(D22,'[1]12'!$FR$3:$FR$69,'[1]12'!$FT$3:$FT$69)*$AD$5</f>
        <v>1.8283450800018859E-4</v>
      </c>
      <c r="AH22" s="78">
        <f t="shared" si="9"/>
        <v>6.7864834959186606E-3</v>
      </c>
    </row>
    <row r="23" spans="2:34" x14ac:dyDescent="0.15">
      <c r="B23" s="70" t="s">
        <v>63</v>
      </c>
      <c r="C23" s="71" t="str">
        <f t="shared" si="0"/>
        <v>13</v>
      </c>
      <c r="D23" s="13" t="s">
        <v>64</v>
      </c>
      <c r="E23" s="14"/>
      <c r="F23" s="15">
        <f>(_xlfn.XLOOKUP(D23,'[1]6'!$C$8:$C$74,'[1]6'!$U$8:$U$74))</f>
        <v>3525</v>
      </c>
      <c r="G23" s="72">
        <f>(_xlfn.XLOOKUP(D23,'[1]6'!$C$8:$C$74,'[1]6'!$V$8:$V$74))</f>
        <v>6.5861382808777777E-3</v>
      </c>
      <c r="H23" s="73">
        <f t="shared" si="1"/>
        <v>3.4247919060564447E-3</v>
      </c>
      <c r="I23" s="16">
        <f>(_xlfn.XLOOKUP(D23,'[1]10'!$B$3:$B$69,'[1]10'!$F$3:$F$69))</f>
        <v>1626</v>
      </c>
      <c r="J23" s="74">
        <f>(_xlfn.XLOOKUP(D23,'[1]10'!$B$3:$B$69,'[1]10'!$G$3:$G$69))</f>
        <v>3.28502766817584E-3</v>
      </c>
      <c r="K23" s="73">
        <f t="shared" si="2"/>
        <v>5.5845470358989284E-4</v>
      </c>
      <c r="L23" s="15">
        <f>_xlfn.IFNA((_xlfn.XLOOKUP(D23,'[1]7'!$U$3:$U$69,'[1]7'!$V$3:$V$69)),0)</f>
        <v>13393</v>
      </c>
      <c r="M23" s="72">
        <f>_xlfn.IFNA((_xlfn.XLOOKUP(D23,'[1]7'!$U$3:$U$69,'[1]7'!$W$3:$W$69)),0)</f>
        <v>1.5343759559060243E-2</v>
      </c>
      <c r="N23" s="73">
        <f t="shared" si="3"/>
        <v>2.3015639338590365E-3</v>
      </c>
      <c r="O23" s="76">
        <f>(_xlfn.XLOOKUP(D23,'[1]4'!$B$4:$B$70,'[1]4'!$K$4:$K$70))</f>
        <v>33057</v>
      </c>
      <c r="P23" s="72">
        <f>(_xlfn.XLOOKUP(D23,'[1]4'!$B$4:$B$70,'[1]4'!$L$4:$L$70))</f>
        <v>9.8659617604072818E-3</v>
      </c>
      <c r="Q23" s="73">
        <f t="shared" si="4"/>
        <v>4.9329808802036409E-4</v>
      </c>
      <c r="R23" s="76">
        <f>(_xlfn.XLOOKUP(D23,'[1]8'!$C$10:$C$76,'[1]8'!$EA$10:$EA$76))</f>
        <v>7455</v>
      </c>
      <c r="S23" s="72">
        <f>(_xlfn.XLOOKUP(D23,'[1]8'!$C$10:$C$76,'[1]8'!$EB$10:$EB$76))</f>
        <v>8.1171570895827092E-3</v>
      </c>
      <c r="T23" s="73">
        <f t="shared" si="5"/>
        <v>4.0585785447913548E-4</v>
      </c>
      <c r="U23" s="76">
        <f>(_xlfn.XLOOKUP(D23,'[1]9'!$C$10:$C$76,'[1]9'!$EC$10:$EC$76))</f>
        <v>7960</v>
      </c>
      <c r="V23" s="72">
        <f>(_xlfn.XLOOKUP(D23,'[1]9'!$C$10:$C$76,'[1]9'!$ED$10:$ED$76))</f>
        <v>9.4320730772375402E-3</v>
      </c>
      <c r="W23" s="73">
        <f t="shared" si="6"/>
        <v>1.8864146154475079E-4</v>
      </c>
      <c r="X23" s="76">
        <f>(_xlfn.XLOOKUP(D23,'[1]11'!$S$8:$S$74,'[1]11'!$T$8:$T$74))</f>
        <v>1665</v>
      </c>
      <c r="Y23" s="72">
        <f>(_xlfn.XLOOKUP(D23,'[1]11'!$S$8:$S$74,'[1]11'!$U$8:$U$74))</f>
        <v>6.9059914141728369E-3</v>
      </c>
      <c r="Z23" s="73">
        <f t="shared" si="7"/>
        <v>1.3811982828345674E-4</v>
      </c>
      <c r="AA23" s="15">
        <f>(_xlfn.XLOOKUP(D23,'[1]5'!$C$8:$C$74,'[1]5'!$U$8:$U$74))</f>
        <v>1245</v>
      </c>
      <c r="AB23" s="72">
        <f>(_xlfn.XLOOKUP(D23,'[1]5'!$C$8:$C$74,'[1]5'!$V$8:$V$74))</f>
        <v>4.3546694648478488E-3</v>
      </c>
      <c r="AC23" s="73">
        <f t="shared" si="8"/>
        <v>4.3546694648478488E-5</v>
      </c>
      <c r="AD23" s="77">
        <f>_xlfn.XLOOKUP(D23,'[1]12'!$FR$3:$FR$69,'[1]12'!$FM$3:$FM$69)</f>
        <v>7.9244000000000003</v>
      </c>
      <c r="AE23" s="72">
        <f>_xlfn.XLOOKUP(D23,'[1]12'!$FR$3:$FR$69,'[1]12'!$FN$3:$FN$69)</f>
        <v>1.5064588730302152E-2</v>
      </c>
      <c r="AF23" s="73">
        <f>_xlfn.XLOOKUP(D23,'[1]12'!$FR$3:$FR$69,'[1]12'!$FT$3:$FT$69)*$AD$5</f>
        <v>1.9163211586338313E-4</v>
      </c>
      <c r="AH23" s="78">
        <f t="shared" si="9"/>
        <v>7.7459065863449434E-3</v>
      </c>
    </row>
    <row r="24" spans="2:34" x14ac:dyDescent="0.15">
      <c r="B24" s="70" t="s">
        <v>65</v>
      </c>
      <c r="C24" s="71" t="str">
        <f t="shared" si="0"/>
        <v>27</v>
      </c>
      <c r="D24" s="13" t="s">
        <v>66</v>
      </c>
      <c r="E24" s="14"/>
      <c r="F24" s="15">
        <f>(_xlfn.XLOOKUP(D24,'[1]6'!$C$8:$C$74,'[1]6'!$U$8:$U$74))</f>
        <v>11055</v>
      </c>
      <c r="G24" s="72">
        <f>(_xlfn.XLOOKUP(D24,'[1]6'!$C$8:$C$74,'[1]6'!$V$8:$V$74))</f>
        <v>2.0655250693646477E-2</v>
      </c>
      <c r="H24" s="73">
        <f t="shared" si="1"/>
        <v>1.0740730360696168E-2</v>
      </c>
      <c r="I24" s="16">
        <f>(_xlfn.XLOOKUP(D24,'[1]10'!$B$3:$B$69,'[1]10'!$F$3:$F$69))</f>
        <v>15538</v>
      </c>
      <c r="J24" s="74">
        <f>(_xlfn.XLOOKUP(D24,'[1]10'!$B$3:$B$69,'[1]10'!$G$3:$G$69))</f>
        <v>3.139161125960406E-2</v>
      </c>
      <c r="K24" s="73">
        <f t="shared" si="2"/>
        <v>5.3365739141326904E-3</v>
      </c>
      <c r="L24" s="15">
        <f>_xlfn.IFNA((_xlfn.XLOOKUP(D24,'[1]7'!$U$3:$U$69,'[1]7'!$V$3:$V$69)),0)</f>
        <v>6753</v>
      </c>
      <c r="M24" s="72">
        <f>_xlfn.IFNA((_xlfn.XLOOKUP(D24,'[1]7'!$U$3:$U$69,'[1]7'!$W$3:$W$69)),0)</f>
        <v>7.7366092960751004E-3</v>
      </c>
      <c r="N24" s="73">
        <f t="shared" si="3"/>
        <v>1.160491394411265E-3</v>
      </c>
      <c r="O24" s="76">
        <f>(_xlfn.XLOOKUP(D24,'[1]4'!$B$4:$B$70,'[1]4'!$K$4:$K$70))</f>
        <v>127827</v>
      </c>
      <c r="P24" s="72">
        <f>(_xlfn.XLOOKUP(D24,'[1]4'!$B$4:$B$70,'[1]4'!$L$4:$L$70))</f>
        <v>3.8150355263562377E-2</v>
      </c>
      <c r="Q24" s="73">
        <f t="shared" si="4"/>
        <v>1.9075177631781189E-3</v>
      </c>
      <c r="R24" s="76">
        <f>(_xlfn.XLOOKUP(D24,'[1]8'!$C$10:$C$76,'[1]8'!$EA$10:$EA$76))</f>
        <v>24810</v>
      </c>
      <c r="S24" s="72">
        <f>(_xlfn.XLOOKUP(D24,'[1]8'!$C$10:$C$76,'[1]8'!$EB$10:$EB$76))</f>
        <v>2.7013637477202819E-2</v>
      </c>
      <c r="T24" s="73">
        <f t="shared" si="5"/>
        <v>1.350681873860141E-3</v>
      </c>
      <c r="U24" s="76">
        <f>(_xlfn.XLOOKUP(D24,'[1]9'!$C$10:$C$76,'[1]9'!$EC$10:$EC$76))</f>
        <v>25490</v>
      </c>
      <c r="V24" s="72">
        <f>(_xlfn.XLOOKUP(D24,'[1]9'!$C$10:$C$76,'[1]9'!$ED$10:$ED$76))</f>
        <v>3.0203962655626245E-2</v>
      </c>
      <c r="W24" s="73">
        <f t="shared" si="6"/>
        <v>6.0407925311252496E-4</v>
      </c>
      <c r="X24" s="76">
        <f>(_xlfn.XLOOKUP(D24,'[1]11'!$S$8:$S$74,'[1]11'!$T$8:$T$74))</f>
        <v>8605</v>
      </c>
      <c r="Y24" s="72">
        <f>(_xlfn.XLOOKUP(D24,'[1]11'!$S$8:$S$74,'[1]11'!$U$8:$U$74))</f>
        <v>3.5691324996370725E-2</v>
      </c>
      <c r="Z24" s="73">
        <f t="shared" si="7"/>
        <v>7.1382649992741455E-4</v>
      </c>
      <c r="AA24" s="15">
        <f>(_xlfn.XLOOKUP(D24,'[1]5'!$C$8:$C$74,'[1]5'!$U$8:$U$74))</f>
        <v>5760</v>
      </c>
      <c r="AB24" s="72">
        <f>(_xlfn.XLOOKUP(D24,'[1]5'!$C$8:$C$74,'[1]5'!$V$8:$V$74))</f>
        <v>2.0146904512067156E-2</v>
      </c>
      <c r="AC24" s="73">
        <f t="shared" si="8"/>
        <v>2.0146904512067157E-4</v>
      </c>
      <c r="AD24" s="77">
        <f>_xlfn.XLOOKUP(D24,'[1]12'!$FR$3:$FR$69,'[1]12'!$FM$3:$FM$69)</f>
        <v>5.6060999999999996</v>
      </c>
      <c r="AE24" s="72">
        <f>_xlfn.XLOOKUP(D24,'[1]12'!$FR$3:$FR$69,'[1]12'!$FN$3:$FN$69)</f>
        <v>1.0657411397827833E-2</v>
      </c>
      <c r="AF24" s="73">
        <f>_xlfn.XLOOKUP(D24,'[1]12'!$FR$3:$FR$69,'[1]12'!$FT$3:$FT$69)*$AD$5</f>
        <v>1.3556973458453791E-4</v>
      </c>
      <c r="AH24" s="78">
        <f t="shared" si="9"/>
        <v>2.2150939839023529E-2</v>
      </c>
    </row>
    <row r="25" spans="2:34" x14ac:dyDescent="0.15">
      <c r="B25" s="70" t="s">
        <v>67</v>
      </c>
      <c r="C25" s="71" t="str">
        <f t="shared" si="0"/>
        <v>49</v>
      </c>
      <c r="D25" s="13" t="s">
        <v>68</v>
      </c>
      <c r="E25" s="14"/>
      <c r="F25" s="15">
        <f>(_xlfn.XLOOKUP(D25,'[1]6'!$C$8:$C$74,'[1]6'!$U$8:$U$74))</f>
        <v>2255</v>
      </c>
      <c r="G25" s="72">
        <f>(_xlfn.XLOOKUP(D25,'[1]6'!$C$8:$C$74,'[1]6'!$V$8:$V$74))</f>
        <v>4.2132600917388343E-3</v>
      </c>
      <c r="H25" s="73">
        <f t="shared" si="1"/>
        <v>2.190895247704194E-3</v>
      </c>
      <c r="I25" s="16">
        <f>(_xlfn.XLOOKUP(D25,'[1]10'!$B$3:$B$69,'[1]10'!$F$3:$F$69))</f>
        <v>224</v>
      </c>
      <c r="J25" s="74">
        <f>(_xlfn.XLOOKUP(D25,'[1]10'!$B$3:$B$69,'[1]10'!$G$3:$G$69))</f>
        <v>4.5254993706727437E-4</v>
      </c>
      <c r="K25" s="73">
        <f t="shared" si="2"/>
        <v>7.6933489301436652E-5</v>
      </c>
      <c r="L25" s="15">
        <f>_xlfn.IFNA((_xlfn.XLOOKUP(D25,'[1]7'!$U$3:$U$69,'[1]7'!$V$3:$V$69)),0)</f>
        <v>9650</v>
      </c>
      <c r="M25" s="72">
        <f>_xlfn.IFNA((_xlfn.XLOOKUP(D25,'[1]7'!$U$3:$U$69,'[1]7'!$W$3:$W$69)),0)</f>
        <v>1.1055572294850395E-2</v>
      </c>
      <c r="N25" s="73">
        <f t="shared" si="3"/>
        <v>1.6583358442275593E-3</v>
      </c>
      <c r="O25" s="76">
        <f>(_xlfn.XLOOKUP(D25,'[1]4'!$B$4:$B$70,'[1]4'!$K$4:$K$70))</f>
        <v>10288</v>
      </c>
      <c r="P25" s="72">
        <f>(_xlfn.XLOOKUP(D25,'[1]4'!$B$4:$B$70,'[1]4'!$L$4:$L$70))</f>
        <v>3.0704847563623469E-3</v>
      </c>
      <c r="Q25" s="73">
        <f t="shared" si="4"/>
        <v>1.5352423781811735E-4</v>
      </c>
      <c r="R25" s="76">
        <f>(_xlfn.XLOOKUP(D25,'[1]8'!$C$10:$C$76,'[1]8'!$EA$10:$EA$76))</f>
        <v>3100</v>
      </c>
      <c r="S25" s="72">
        <f>(_xlfn.XLOOKUP(D25,'[1]8'!$C$10:$C$76,'[1]8'!$EB$10:$EB$76))</f>
        <v>3.3753436589814083E-3</v>
      </c>
      <c r="T25" s="73">
        <f t="shared" si="5"/>
        <v>1.6876718294907042E-4</v>
      </c>
      <c r="U25" s="76">
        <f>(_xlfn.XLOOKUP(D25,'[1]9'!$C$10:$C$76,'[1]9'!$EC$10:$EC$76))</f>
        <v>2490</v>
      </c>
      <c r="V25" s="72">
        <f>(_xlfn.XLOOKUP(D25,'[1]9'!$C$10:$C$76,'[1]9'!$ED$10:$ED$76))</f>
        <v>2.9504851711459139E-3</v>
      </c>
      <c r="W25" s="73">
        <f t="shared" si="6"/>
        <v>5.9009703422918279E-5</v>
      </c>
      <c r="X25" s="76">
        <f>(_xlfn.XLOOKUP(D25,'[1]11'!$S$8:$S$74,'[1]11'!$T$8:$T$74))</f>
        <v>115</v>
      </c>
      <c r="Y25" s="72">
        <f>(_xlfn.XLOOKUP(D25,'[1]11'!$S$8:$S$74,'[1]11'!$U$8:$U$74))</f>
        <v>4.7699039797590164E-4</v>
      </c>
      <c r="Z25" s="73">
        <f t="shared" si="7"/>
        <v>9.5398079595180321E-6</v>
      </c>
      <c r="AA25" s="15">
        <f>(_xlfn.XLOOKUP(D25,'[1]5'!$C$8:$C$74,'[1]5'!$U$8:$U$74))</f>
        <v>1115</v>
      </c>
      <c r="AB25" s="72">
        <f>(_xlfn.XLOOKUP(D25,'[1]5'!$C$8:$C$74,'[1]5'!$V$8:$V$74))</f>
        <v>3.8999650227352222E-3</v>
      </c>
      <c r="AC25" s="73">
        <f t="shared" si="8"/>
        <v>3.8999650227352224E-5</v>
      </c>
      <c r="AD25" s="77">
        <f>_xlfn.XLOOKUP(D25,'[1]12'!$FR$3:$FR$69,'[1]12'!$FM$3:$FM$69)</f>
        <v>7.2880000000000003</v>
      </c>
      <c r="AE25" s="72">
        <f>_xlfn.XLOOKUP(D25,'[1]12'!$FR$3:$FR$69,'[1]12'!$FN$3:$FN$69)</f>
        <v>1.3854767889864479E-2</v>
      </c>
      <c r="AF25" s="73">
        <f>_xlfn.XLOOKUP(D25,'[1]12'!$FR$3:$FR$69,'[1]12'!$FT$3:$FT$69)*$AD$5</f>
        <v>1.7624234773766298E-4</v>
      </c>
      <c r="AH25" s="78">
        <f t="shared" si="9"/>
        <v>4.5322475113478292E-3</v>
      </c>
    </row>
    <row r="26" spans="2:34" x14ac:dyDescent="0.15">
      <c r="B26" s="70" t="s">
        <v>69</v>
      </c>
      <c r="C26" s="71" t="str">
        <f t="shared" si="0"/>
        <v>41</v>
      </c>
      <c r="D26" s="13" t="s">
        <v>70</v>
      </c>
      <c r="E26" s="14"/>
      <c r="F26" s="15">
        <f>(_xlfn.XLOOKUP(D26,'[1]6'!$C$8:$C$74,'[1]6'!$U$8:$U$74))</f>
        <v>4620</v>
      </c>
      <c r="G26" s="72">
        <f>(_xlfn.XLOOKUP(D26,'[1]6'!$C$8:$C$74,'[1]6'!$V$8:$V$74))</f>
        <v>8.6320450660015129E-3</v>
      </c>
      <c r="H26" s="73">
        <f t="shared" si="1"/>
        <v>4.4886634343207872E-3</v>
      </c>
      <c r="I26" s="16">
        <f>(_xlfn.XLOOKUP(D26,'[1]10'!$B$3:$B$69,'[1]10'!$F$3:$F$69))</f>
        <v>476</v>
      </c>
      <c r="J26" s="74">
        <f>(_xlfn.XLOOKUP(D26,'[1]10'!$B$3:$B$69,'[1]10'!$G$3:$G$69))</f>
        <v>9.6166861626795805E-4</v>
      </c>
      <c r="K26" s="73">
        <f t="shared" si="2"/>
        <v>1.6348366476555287E-4</v>
      </c>
      <c r="L26" s="15">
        <f>_xlfn.IFNA((_xlfn.XLOOKUP(D26,'[1]7'!$U$3:$U$69,'[1]7'!$V$3:$V$69)),0)</f>
        <v>18499</v>
      </c>
      <c r="M26" s="72">
        <f>_xlfn.IFNA((_xlfn.XLOOKUP(D26,'[1]7'!$U$3:$U$69,'[1]7'!$W$3:$W$69)),0)</f>
        <v>2.1193474806470203E-2</v>
      </c>
      <c r="N26" s="73">
        <f t="shared" si="3"/>
        <v>3.1790212209705303E-3</v>
      </c>
      <c r="O26" s="76">
        <f>(_xlfn.XLOOKUP(D26,'[1]4'!$B$4:$B$70,'[1]4'!$K$4:$K$70))</f>
        <v>22563</v>
      </c>
      <c r="P26" s="72">
        <f>(_xlfn.XLOOKUP(D26,'[1]4'!$B$4:$B$70,'[1]4'!$L$4:$L$70))</f>
        <v>6.7339956801908667E-3</v>
      </c>
      <c r="Q26" s="73">
        <f t="shared" si="4"/>
        <v>3.3669978400954336E-4</v>
      </c>
      <c r="R26" s="76">
        <f>(_xlfn.XLOOKUP(D26,'[1]8'!$C$10:$C$76,'[1]8'!$EA$10:$EA$76))</f>
        <v>7485</v>
      </c>
      <c r="S26" s="72">
        <f>(_xlfn.XLOOKUP(D26,'[1]8'!$C$10:$C$76,'[1]8'!$EB$10:$EB$76))</f>
        <v>8.1498217056373678E-3</v>
      </c>
      <c r="T26" s="73">
        <f t="shared" si="5"/>
        <v>4.0749108528186843E-4</v>
      </c>
      <c r="U26" s="76">
        <f>(_xlfn.XLOOKUP(D26,'[1]9'!$C$10:$C$76,'[1]9'!$EC$10:$EC$76))</f>
        <v>5620</v>
      </c>
      <c r="V26" s="72">
        <f>(_xlfn.XLOOKUP(D26,'[1]9'!$C$10:$C$76,'[1]9'!$ED$10:$ED$76))</f>
        <v>6.659327976642585E-3</v>
      </c>
      <c r="W26" s="73">
        <f t="shared" si="6"/>
        <v>1.331865595328517E-4</v>
      </c>
      <c r="X26" s="76">
        <f>(_xlfn.XLOOKUP(D26,'[1]11'!$S$8:$S$74,'[1]11'!$T$8:$T$74))</f>
        <v>540</v>
      </c>
      <c r="Y26" s="72">
        <f>(_xlfn.XLOOKUP(D26,'[1]11'!$S$8:$S$74,'[1]11'!$U$8:$U$74))</f>
        <v>2.2397809991911901E-3</v>
      </c>
      <c r="Z26" s="73">
        <f t="shared" si="7"/>
        <v>4.4795619983823802E-5</v>
      </c>
      <c r="AA26" s="15">
        <f>(_xlfn.XLOOKUP(D26,'[1]5'!$C$8:$C$74,'[1]5'!$U$8:$U$74))</f>
        <v>2430</v>
      </c>
      <c r="AB26" s="72">
        <f>(_xlfn.XLOOKUP(D26,'[1]5'!$C$8:$C$74,'[1]5'!$V$8:$V$74))</f>
        <v>8.4994753410283317E-3</v>
      </c>
      <c r="AC26" s="73">
        <f t="shared" si="8"/>
        <v>8.4994753410283318E-5</v>
      </c>
      <c r="AD26" s="77">
        <f>_xlfn.XLOOKUP(D26,'[1]12'!$FR$3:$FR$69,'[1]12'!$FM$3:$FM$69)</f>
        <v>9.1818000000000008</v>
      </c>
      <c r="AE26" s="72">
        <f>_xlfn.XLOOKUP(D26,'[1]12'!$FR$3:$FR$69,'[1]12'!$FN$3:$FN$69)</f>
        <v>1.74549544197527E-2</v>
      </c>
      <c r="AF26" s="73">
        <f>_xlfn.XLOOKUP(D26,'[1]12'!$FR$3:$FR$69,'[1]12'!$FT$3:$FT$69)*$AD$5</f>
        <v>2.2203924100681584E-4</v>
      </c>
      <c r="AH26" s="78">
        <f t="shared" si="9"/>
        <v>9.0603753632820562E-3</v>
      </c>
    </row>
    <row r="27" spans="2:34" x14ac:dyDescent="0.15">
      <c r="B27" s="70" t="s">
        <v>71</v>
      </c>
      <c r="C27" s="71" t="str">
        <f t="shared" si="0"/>
        <v>14</v>
      </c>
      <c r="D27" s="13" t="s">
        <v>72</v>
      </c>
      <c r="E27" s="14"/>
      <c r="F27" s="15">
        <f>(_xlfn.XLOOKUP(D27,'[1]6'!$C$8:$C$74,'[1]6'!$U$8:$U$74))</f>
        <v>2070</v>
      </c>
      <c r="G27" s="72">
        <f>(_xlfn.XLOOKUP(D27,'[1]6'!$C$8:$C$74,'[1]6'!$V$8:$V$74))</f>
        <v>3.8676046074941845E-3</v>
      </c>
      <c r="H27" s="73">
        <f t="shared" si="1"/>
        <v>2.011154395896976E-3</v>
      </c>
      <c r="I27" s="16">
        <f>(_xlfn.XLOOKUP(D27,'[1]10'!$B$3:$B$69,'[1]10'!$F$3:$F$69))</f>
        <v>246</v>
      </c>
      <c r="J27" s="74">
        <f>(_xlfn.XLOOKUP(D27,'[1]10'!$B$3:$B$69,'[1]10'!$G$3:$G$69))</f>
        <v>4.969968058863817E-4</v>
      </c>
      <c r="K27" s="73">
        <f t="shared" si="2"/>
        <v>8.4489457000684891E-5</v>
      </c>
      <c r="L27" s="15">
        <f>_xlfn.IFNA((_xlfn.XLOOKUP(D27,'[1]7'!$U$3:$U$69,'[1]7'!$V$3:$V$69)),0)</f>
        <v>8315</v>
      </c>
      <c r="M27" s="72">
        <f>_xlfn.IFNA((_xlfn.XLOOKUP(D27,'[1]7'!$U$3:$U$69,'[1]7'!$W$3:$W$69)),0)</f>
        <v>9.5261226561327485E-3</v>
      </c>
      <c r="N27" s="73">
        <f t="shared" si="3"/>
        <v>1.4289183984199122E-3</v>
      </c>
      <c r="O27" s="76">
        <f>(_xlfn.XLOOKUP(D27,'[1]4'!$B$4:$B$70,'[1]4'!$K$4:$K$70))</f>
        <v>9939</v>
      </c>
      <c r="P27" s="72">
        <f>(_xlfn.XLOOKUP(D27,'[1]4'!$B$4:$B$70,'[1]4'!$L$4:$L$70))</f>
        <v>2.966324649444534E-3</v>
      </c>
      <c r="Q27" s="73">
        <f t="shared" si="4"/>
        <v>1.483162324722267E-4</v>
      </c>
      <c r="R27" s="76">
        <f>(_xlfn.XLOOKUP(D27,'[1]8'!$C$10:$C$76,'[1]8'!$EA$10:$EA$76))</f>
        <v>3155</v>
      </c>
      <c r="S27" s="72">
        <f>(_xlfn.XLOOKUP(D27,'[1]8'!$C$10:$C$76,'[1]8'!$EB$10:$EB$76))</f>
        <v>3.4352287884149495E-3</v>
      </c>
      <c r="T27" s="73">
        <f t="shared" si="5"/>
        <v>1.7176143942074749E-4</v>
      </c>
      <c r="U27" s="76">
        <f>(_xlfn.XLOOKUP(D27,'[1]9'!$C$10:$C$76,'[1]9'!$EC$10:$EC$76))</f>
        <v>2435</v>
      </c>
      <c r="V27" s="72">
        <f>(_xlfn.XLOOKUP(D27,'[1]9'!$C$10:$C$76,'[1]9'!$ED$10:$ED$76))</f>
        <v>2.8853138119438958E-3</v>
      </c>
      <c r="W27" s="73">
        <f t="shared" si="6"/>
        <v>5.7706276238877915E-5</v>
      </c>
      <c r="X27" s="76">
        <f>(_xlfn.XLOOKUP(D27,'[1]11'!$S$8:$S$74,'[1]11'!$T$8:$T$74))</f>
        <v>220</v>
      </c>
      <c r="Y27" s="72">
        <f>(_xlfn.XLOOKUP(D27,'[1]11'!$S$8:$S$74,'[1]11'!$U$8:$U$74))</f>
        <v>9.1250337004085522E-4</v>
      </c>
      <c r="Z27" s="73">
        <f t="shared" si="7"/>
        <v>1.8250067400817105E-5</v>
      </c>
      <c r="AA27" s="15">
        <f>(_xlfn.XLOOKUP(D27,'[1]5'!$C$8:$C$74,'[1]5'!$U$8:$U$74))</f>
        <v>1070</v>
      </c>
      <c r="AB27" s="72">
        <f>(_xlfn.XLOOKUP(D27,'[1]5'!$C$8:$C$74,'[1]5'!$V$8:$V$74))</f>
        <v>3.7425673312346973E-3</v>
      </c>
      <c r="AC27" s="73">
        <f t="shared" si="8"/>
        <v>3.7425673312346973E-5</v>
      </c>
      <c r="AD27" s="77">
        <f>_xlfn.XLOOKUP(D27,'[1]12'!$FR$3:$FR$69,'[1]12'!$FM$3:$FM$69)</f>
        <v>9.5303000000000004</v>
      </c>
      <c r="AE27" s="72">
        <f>_xlfn.XLOOKUP(D27,'[1]12'!$FR$3:$FR$69,'[1]12'!$FN$3:$FN$69)</f>
        <v>1.8117466303619024E-2</v>
      </c>
      <c r="AF27" s="73">
        <f>_xlfn.XLOOKUP(D27,'[1]12'!$FR$3:$FR$69,'[1]12'!$FT$3:$FT$69)*$AD$5</f>
        <v>2.3028427784286911E-4</v>
      </c>
      <c r="AH27" s="78">
        <f t="shared" si="9"/>
        <v>4.1883062180054576E-3</v>
      </c>
    </row>
    <row r="28" spans="2:34" x14ac:dyDescent="0.15">
      <c r="B28" s="70" t="s">
        <v>73</v>
      </c>
      <c r="C28" s="71" t="str">
        <f t="shared" si="0"/>
        <v>15</v>
      </c>
      <c r="D28" s="13" t="s">
        <v>74</v>
      </c>
      <c r="E28" s="14"/>
      <c r="F28" s="15">
        <f>(_xlfn.XLOOKUP(D28,'[1]6'!$C$8:$C$74,'[1]6'!$U$8:$U$74))</f>
        <v>3350</v>
      </c>
      <c r="G28" s="72">
        <f>(_xlfn.XLOOKUP(D28,'[1]6'!$C$8:$C$74,'[1]6'!$V$8:$V$74))</f>
        <v>6.2591668768625696E-3</v>
      </c>
      <c r="H28" s="73">
        <f t="shared" si="1"/>
        <v>3.2547667759685365E-3</v>
      </c>
      <c r="I28" s="16">
        <f>(_xlfn.XLOOKUP(D28,'[1]10'!$B$3:$B$69,'[1]10'!$F$3:$F$69))</f>
        <v>529</v>
      </c>
      <c r="J28" s="74">
        <f>(_xlfn.XLOOKUP(D28,'[1]10'!$B$3:$B$69,'[1]10'!$G$3:$G$69))</f>
        <v>1.0687451638776257E-3</v>
      </c>
      <c r="K28" s="73">
        <f t="shared" si="2"/>
        <v>1.8168667785919639E-4</v>
      </c>
      <c r="L28" s="15">
        <f>_xlfn.IFNA((_xlfn.XLOOKUP(D28,'[1]7'!$U$3:$U$69,'[1]7'!$V$3:$V$69)),0)</f>
        <v>11170</v>
      </c>
      <c r="M28" s="72">
        <f>_xlfn.IFNA((_xlfn.XLOOKUP(D28,'[1]7'!$U$3:$U$69,'[1]7'!$W$3:$W$69)),0)</f>
        <v>1.2796968138184343E-2</v>
      </c>
      <c r="N28" s="73">
        <f t="shared" si="3"/>
        <v>1.9195452207276514E-3</v>
      </c>
      <c r="O28" s="76">
        <f>(_xlfn.XLOOKUP(D28,'[1]4'!$B$4:$B$70,'[1]4'!$K$4:$K$70))</f>
        <v>17638</v>
      </c>
      <c r="P28" s="72">
        <f>(_xlfn.XLOOKUP(D28,'[1]4'!$B$4:$B$70,'[1]4'!$L$4:$L$70))</f>
        <v>5.2641145152331915E-3</v>
      </c>
      <c r="Q28" s="73">
        <f t="shared" si="4"/>
        <v>2.6320572576165956E-4</v>
      </c>
      <c r="R28" s="76">
        <f>(_xlfn.XLOOKUP(D28,'[1]8'!$C$10:$C$76,'[1]8'!$EA$10:$EA$76))</f>
        <v>5125</v>
      </c>
      <c r="S28" s="72">
        <f>(_xlfn.XLOOKUP(D28,'[1]8'!$C$10:$C$76,'[1]8'!$EB$10:$EB$76))</f>
        <v>5.5802052426708769E-3</v>
      </c>
      <c r="T28" s="73">
        <f t="shared" si="5"/>
        <v>2.7901026213354388E-4</v>
      </c>
      <c r="U28" s="76">
        <f>(_xlfn.XLOOKUP(D28,'[1]9'!$C$10:$C$76,'[1]9'!$EC$10:$EC$76))</f>
        <v>4395</v>
      </c>
      <c r="V28" s="72">
        <f>(_xlfn.XLOOKUP(D28,'[1]9'!$C$10:$C$76,'[1]9'!$ED$10:$ED$76))</f>
        <v>5.2077840671430889E-3</v>
      </c>
      <c r="W28" s="73">
        <f t="shared" si="6"/>
        <v>1.0415568134286178E-4</v>
      </c>
      <c r="X28" s="76">
        <f>(_xlfn.XLOOKUP(D28,'[1]11'!$S$8:$S$74,'[1]11'!$T$8:$T$74))</f>
        <v>585</v>
      </c>
      <c r="Y28" s="72">
        <f>(_xlfn.XLOOKUP(D28,'[1]11'!$S$8:$S$74,'[1]11'!$U$8:$U$74))</f>
        <v>2.4264294157904562E-3</v>
      </c>
      <c r="Z28" s="73">
        <f t="shared" si="7"/>
        <v>4.8528588315809128E-5</v>
      </c>
      <c r="AA28" s="15">
        <f>(_xlfn.XLOOKUP(D28,'[1]5'!$C$8:$C$74,'[1]5'!$U$8:$U$74))</f>
        <v>1630</v>
      </c>
      <c r="AB28" s="72">
        <f>(_xlfn.XLOOKUP(D28,'[1]5'!$C$8:$C$74,'[1]5'!$V$8:$V$74))</f>
        <v>5.7012941587967821E-3</v>
      </c>
      <c r="AC28" s="73">
        <f t="shared" si="8"/>
        <v>5.7012941587967822E-5</v>
      </c>
      <c r="AD28" s="77">
        <f>_xlfn.XLOOKUP(D28,'[1]12'!$FR$3:$FR$69,'[1]12'!$FM$3:$FM$69)</f>
        <v>6.7725999999999997</v>
      </c>
      <c r="AE28" s="72">
        <f>_xlfn.XLOOKUP(D28,'[1]12'!$FR$3:$FR$69,'[1]12'!$FN$3:$FN$69)</f>
        <v>1.2874972696335918E-2</v>
      </c>
      <c r="AF28" s="73">
        <f>_xlfn.XLOOKUP(D28,'[1]12'!$FR$3:$FR$69,'[1]12'!$FT$3:$FT$69)*$AD$5</f>
        <v>1.8246572427310304E-4</v>
      </c>
      <c r="AH28" s="78">
        <f t="shared" si="9"/>
        <v>6.2903775979703301E-3</v>
      </c>
    </row>
    <row r="29" spans="2:34" x14ac:dyDescent="0.15">
      <c r="B29" s="70" t="s">
        <v>75</v>
      </c>
      <c r="C29" s="71" t="str">
        <f t="shared" si="0"/>
        <v>02</v>
      </c>
      <c r="D29" s="13" t="s">
        <v>76</v>
      </c>
      <c r="E29" s="14"/>
      <c r="F29" s="15">
        <f>(_xlfn.XLOOKUP(D29,'[1]6'!$C$8:$C$74,'[1]6'!$U$8:$U$74))</f>
        <v>4740</v>
      </c>
      <c r="G29" s="72">
        <f>(_xlfn.XLOOKUP(D29,'[1]6'!$C$8:$C$74,'[1]6'!$V$8:$V$74))</f>
        <v>8.8562540287547998E-3</v>
      </c>
      <c r="H29" s="73">
        <f t="shared" si="1"/>
        <v>4.6052520949524962E-3</v>
      </c>
      <c r="I29" s="16">
        <f>(_xlfn.XLOOKUP(D29,'[1]10'!$B$3:$B$69,'[1]10'!$F$3:$F$69))</f>
        <v>672</v>
      </c>
      <c r="J29" s="74">
        <f>(_xlfn.XLOOKUP(D29,'[1]10'!$B$3:$B$69,'[1]10'!$G$3:$G$69))</f>
        <v>1.3576498112018232E-3</v>
      </c>
      <c r="K29" s="73">
        <f t="shared" si="2"/>
        <v>2.3080046790430997E-4</v>
      </c>
      <c r="L29" s="15">
        <f>_xlfn.IFNA((_xlfn.XLOOKUP(D29,'[1]7'!$U$3:$U$69,'[1]7'!$V$3:$V$69)),0)</f>
        <v>19436</v>
      </c>
      <c r="M29" s="72">
        <f>_xlfn.IFNA((_xlfn.XLOOKUP(D29,'[1]7'!$U$3:$U$69,'[1]7'!$W$3:$W$69)),0)</f>
        <v>2.2266953691472774E-2</v>
      </c>
      <c r="N29" s="73">
        <f t="shared" si="3"/>
        <v>3.3400430537209162E-3</v>
      </c>
      <c r="O29" s="76">
        <f>(_xlfn.XLOOKUP(D29,'[1]4'!$B$4:$B$70,'[1]4'!$K$4:$K$70))</f>
        <v>24192</v>
      </c>
      <c r="P29" s="72">
        <f>(_xlfn.XLOOKUP(D29,'[1]4'!$B$4:$B$70,'[1]4'!$L$4:$L$70))</f>
        <v>7.2201756634834658E-3</v>
      </c>
      <c r="Q29" s="73">
        <f t="shared" si="4"/>
        <v>3.6100878317417331E-4</v>
      </c>
      <c r="R29" s="76">
        <f>(_xlfn.XLOOKUP(D29,'[1]8'!$C$10:$C$76,'[1]8'!$EA$10:$EA$76))</f>
        <v>7685</v>
      </c>
      <c r="S29" s="72">
        <f>(_xlfn.XLOOKUP(D29,'[1]8'!$C$10:$C$76,'[1]8'!$EB$10:$EB$76))</f>
        <v>8.3675858126684276E-3</v>
      </c>
      <c r="T29" s="73">
        <f t="shared" si="5"/>
        <v>4.1837929063342138E-4</v>
      </c>
      <c r="U29" s="76">
        <f>(_xlfn.XLOOKUP(D29,'[1]9'!$C$10:$C$76,'[1]9'!$EC$10:$EC$76))</f>
        <v>5710</v>
      </c>
      <c r="V29" s="72">
        <f>(_xlfn.XLOOKUP(D29,'[1]9'!$C$10:$C$76,'[1]9'!$ED$10:$ED$76))</f>
        <v>6.7659720189731602E-3</v>
      </c>
      <c r="W29" s="73">
        <f t="shared" si="6"/>
        <v>1.3531944037946321E-4</v>
      </c>
      <c r="X29" s="76">
        <f>(_xlfn.XLOOKUP(D29,'[1]11'!$S$8:$S$74,'[1]11'!$T$8:$T$74))</f>
        <v>480</v>
      </c>
      <c r="Y29" s="72">
        <f>(_xlfn.XLOOKUP(D29,'[1]11'!$S$8:$S$74,'[1]11'!$U$8:$U$74))</f>
        <v>1.9909164437255022E-3</v>
      </c>
      <c r="Z29" s="73">
        <f t="shared" si="7"/>
        <v>3.9818328874510047E-5</v>
      </c>
      <c r="AA29" s="15">
        <f>(_xlfn.XLOOKUP(D29,'[1]5'!$C$8:$C$74,'[1]5'!$U$8:$U$74))</f>
        <v>2135</v>
      </c>
      <c r="AB29" s="72">
        <f>(_xlfn.XLOOKUP(D29,'[1]5'!$C$8:$C$74,'[1]5'!$V$8:$V$74))</f>
        <v>7.4676460300804473E-3</v>
      </c>
      <c r="AC29" s="73">
        <f t="shared" si="8"/>
        <v>7.4676460300804472E-5</v>
      </c>
      <c r="AD29" s="77">
        <f>_xlfn.XLOOKUP(D29,'[1]12'!$FR$3:$FR$69,'[1]12'!$FM$3:$FM$69)</f>
        <v>10.302899999999999</v>
      </c>
      <c r="AE29" s="72">
        <f>_xlfn.XLOOKUP(D29,'[1]12'!$FR$3:$FR$69,'[1]12'!$FN$3:$FN$69)</f>
        <v>1.958620857470976E-2</v>
      </c>
      <c r="AF29" s="73">
        <f>_xlfn.XLOOKUP(D29,'[1]12'!$FR$3:$FR$69,'[1]12'!$FT$3:$FT$69)*$AD$5</f>
        <v>2.4915028601898563E-4</v>
      </c>
      <c r="AH29" s="78">
        <f t="shared" si="9"/>
        <v>9.4544482059590804E-3</v>
      </c>
    </row>
    <row r="30" spans="2:34" x14ac:dyDescent="0.15">
      <c r="B30" s="70" t="s">
        <v>77</v>
      </c>
      <c r="C30" s="71" t="str">
        <f t="shared" si="0"/>
        <v>21</v>
      </c>
      <c r="D30" s="13" t="s">
        <v>78</v>
      </c>
      <c r="E30" s="14"/>
      <c r="F30" s="15">
        <f>(_xlfn.XLOOKUP(D30,'[1]6'!$C$8:$C$74,'[1]6'!$U$8:$U$74))</f>
        <v>6485</v>
      </c>
      <c r="G30" s="72">
        <f>(_xlfn.XLOOKUP(D30,'[1]6'!$C$8:$C$74,'[1]6'!$V$8:$V$74))</f>
        <v>1.2116626028792168E-2</v>
      </c>
      <c r="H30" s="73">
        <f t="shared" si="1"/>
        <v>6.3006455349719276E-3</v>
      </c>
      <c r="I30" s="16">
        <f>(_xlfn.XLOOKUP(D30,'[1]10'!$B$3:$B$69,'[1]10'!$F$3:$F$69))</f>
        <v>4930</v>
      </c>
      <c r="J30" s="74">
        <f>(_xlfn.XLOOKUP(D30,'[1]10'!$B$3:$B$69,'[1]10'!$G$3:$G$69))</f>
        <v>9.9601392399181372E-3</v>
      </c>
      <c r="K30" s="73">
        <f t="shared" si="2"/>
        <v>1.6932236707860834E-3</v>
      </c>
      <c r="L30" s="15">
        <f>_xlfn.IFNA((_xlfn.XLOOKUP(D30,'[1]7'!$U$3:$U$69,'[1]7'!$V$3:$V$69)),0)</f>
        <v>12688</v>
      </c>
      <c r="M30" s="72">
        <f>_xlfn.IFNA((_xlfn.XLOOKUP(D30,'[1]7'!$U$3:$U$69,'[1]7'!$W$3:$W$69)),0)</f>
        <v>1.4536072671198115E-2</v>
      </c>
      <c r="N30" s="73">
        <f t="shared" si="3"/>
        <v>2.1804109006797173E-3</v>
      </c>
      <c r="O30" s="76">
        <f>(_xlfn.XLOOKUP(D30,'[1]4'!$B$4:$B$70,'[1]4'!$K$4:$K$70))</f>
        <v>65149</v>
      </c>
      <c r="P30" s="72">
        <f>(_xlfn.XLOOKUP(D30,'[1]4'!$B$4:$B$70,'[1]4'!$L$4:$L$70))</f>
        <v>1.9443916348391384E-2</v>
      </c>
      <c r="Q30" s="73">
        <f t="shared" si="4"/>
        <v>9.7219581741956923E-4</v>
      </c>
      <c r="R30" s="76">
        <f>(_xlfn.XLOOKUP(D30,'[1]8'!$C$10:$C$76,'[1]8'!$EA$10:$EA$76))</f>
        <v>16565</v>
      </c>
      <c r="S30" s="72">
        <f>(_xlfn.XLOOKUP(D30,'[1]8'!$C$10:$C$76,'[1]8'!$EB$10:$EB$76))</f>
        <v>1.803631216484743E-2</v>
      </c>
      <c r="T30" s="73">
        <f t="shared" si="5"/>
        <v>9.0181560824237155E-4</v>
      </c>
      <c r="U30" s="76">
        <f>(_xlfn.XLOOKUP(D30,'[1]9'!$C$10:$C$76,'[1]9'!$EC$10:$EC$76))</f>
        <v>15490</v>
      </c>
      <c r="V30" s="72">
        <f>(_xlfn.XLOOKUP(D30,'[1]9'!$C$10:$C$76,'[1]9'!$ED$10:$ED$76))</f>
        <v>1.8354624618895664E-2</v>
      </c>
      <c r="W30" s="73">
        <f t="shared" si="6"/>
        <v>3.670924923779133E-4</v>
      </c>
      <c r="X30" s="76">
        <f>(_xlfn.XLOOKUP(D30,'[1]11'!$S$8:$S$74,'[1]11'!$T$8:$T$74))</f>
        <v>2770</v>
      </c>
      <c r="Y30" s="72">
        <f>(_xlfn.XLOOKUP(D30,'[1]11'!$S$8:$S$74,'[1]11'!$U$8:$U$74))</f>
        <v>1.1489246977332586E-2</v>
      </c>
      <c r="Z30" s="73">
        <f t="shared" si="7"/>
        <v>2.2978493954665174E-4</v>
      </c>
      <c r="AA30" s="15">
        <f>(_xlfn.XLOOKUP(D30,'[1]5'!$C$8:$C$74,'[1]5'!$U$8:$U$74))</f>
        <v>2955</v>
      </c>
      <c r="AB30" s="72">
        <f>(_xlfn.XLOOKUP(D30,'[1]5'!$C$8:$C$74,'[1]5'!$V$8:$V$74))</f>
        <v>1.0335781741867786E-2</v>
      </c>
      <c r="AC30" s="73">
        <f t="shared" si="8"/>
        <v>1.0335781741867786E-4</v>
      </c>
      <c r="AD30" s="77">
        <f>_xlfn.XLOOKUP(D30,'[1]12'!$FR$3:$FR$69,'[1]12'!$FM$3:$FM$69)</f>
        <v>6.3029999999999999</v>
      </c>
      <c r="AE30" s="72">
        <f>_xlfn.XLOOKUP(D30,'[1]12'!$FR$3:$FR$69,'[1]12'!$FN$3:$FN$69)</f>
        <v>1.1982245061720062E-2</v>
      </c>
      <c r="AF30" s="73">
        <f>_xlfn.XLOOKUP(D30,'[1]12'!$FR$3:$FR$69,'[1]12'!$FT$3:$FT$69)*$AD$5</f>
        <v>1.5242254634885972E-4</v>
      </c>
      <c r="AH30" s="78">
        <f t="shared" si="9"/>
        <v>1.2900949327791773E-2</v>
      </c>
    </row>
    <row r="31" spans="2:34" x14ac:dyDescent="0.15">
      <c r="B31" s="70" t="s">
        <v>79</v>
      </c>
      <c r="C31" s="71" t="str">
        <f t="shared" si="0"/>
        <v>23</v>
      </c>
      <c r="D31" s="13" t="s">
        <v>80</v>
      </c>
      <c r="E31" s="14"/>
      <c r="F31" s="15">
        <f>(_xlfn.XLOOKUP(D31,'[1]6'!$C$8:$C$74,'[1]6'!$U$8:$U$74))</f>
        <v>9915</v>
      </c>
      <c r="G31" s="72">
        <f>(_xlfn.XLOOKUP(D31,'[1]6'!$C$8:$C$74,'[1]6'!$V$8:$V$74))</f>
        <v>1.8525265547490261E-2</v>
      </c>
      <c r="H31" s="73">
        <f t="shared" si="1"/>
        <v>9.6331380846949363E-3</v>
      </c>
      <c r="I31" s="16">
        <f>(_xlfn.XLOOKUP(D31,'[1]10'!$B$3:$B$69,'[1]10'!$F$3:$F$69))</f>
        <v>15680</v>
      </c>
      <c r="J31" s="74">
        <f>(_xlfn.XLOOKUP(D31,'[1]10'!$B$3:$B$69,'[1]10'!$G$3:$G$69))</f>
        <v>3.1678495594709206E-2</v>
      </c>
      <c r="K31" s="73">
        <f t="shared" si="2"/>
        <v>5.3853442511005651E-3</v>
      </c>
      <c r="L31" s="15">
        <f>_xlfn.IFNA((_xlfn.XLOOKUP(D31,'[1]7'!$U$3:$U$69,'[1]7'!$V$3:$V$69)),0)</f>
        <v>11549</v>
      </c>
      <c r="M31" s="72">
        <f>_xlfn.IFNA((_xlfn.XLOOKUP(D31,'[1]7'!$U$3:$U$69,'[1]7'!$W$3:$W$69)),0)</f>
        <v>1.3231171443857742E-2</v>
      </c>
      <c r="N31" s="73">
        <f t="shared" si="3"/>
        <v>1.9846757165786614E-3</v>
      </c>
      <c r="O31" s="76">
        <f>(_xlfn.XLOOKUP(D31,'[1]4'!$B$4:$B$70,'[1]4'!$K$4:$K$70))</f>
        <v>70014</v>
      </c>
      <c r="P31" s="72">
        <f>(_xlfn.XLOOKUP(D31,'[1]4'!$B$4:$B$70,'[1]4'!$L$4:$L$70))</f>
        <v>2.089589033164399E-2</v>
      </c>
      <c r="Q31" s="73">
        <f t="shared" si="4"/>
        <v>1.0447945165821995E-3</v>
      </c>
      <c r="R31" s="76">
        <f>(_xlfn.XLOOKUP(D31,'[1]8'!$C$10:$C$76,'[1]8'!$EA$10:$EA$76))</f>
        <v>17620</v>
      </c>
      <c r="S31" s="72">
        <f>(_xlfn.XLOOKUP(D31,'[1]8'!$C$10:$C$76,'[1]8'!$EB$10:$EB$76))</f>
        <v>1.9185017829436265E-2</v>
      </c>
      <c r="T31" s="73">
        <f t="shared" si="5"/>
        <v>9.5925089147181329E-4</v>
      </c>
      <c r="U31" s="76">
        <f>(_xlfn.XLOOKUP(D31,'[1]9'!$C$10:$C$76,'[1]9'!$EC$10:$EC$76))</f>
        <v>17655</v>
      </c>
      <c r="V31" s="72">
        <f>(_xlfn.XLOOKUP(D31,'[1]9'!$C$10:$C$76,'[1]9'!$ED$10:$ED$76))</f>
        <v>2.0920006303847837E-2</v>
      </c>
      <c r="W31" s="73">
        <f t="shared" si="6"/>
        <v>4.1840012607695674E-4</v>
      </c>
      <c r="X31" s="76">
        <f>(_xlfn.XLOOKUP(D31,'[1]11'!$S$8:$S$74,'[1]11'!$T$8:$T$74))</f>
        <v>4500</v>
      </c>
      <c r="Y31" s="72">
        <f>(_xlfn.XLOOKUP(D31,'[1]11'!$S$8:$S$74,'[1]11'!$U$8:$U$74))</f>
        <v>1.8664841659926584E-2</v>
      </c>
      <c r="Z31" s="73">
        <f t="shared" si="7"/>
        <v>3.7329683319853167E-4</v>
      </c>
      <c r="AA31" s="15">
        <f>(_xlfn.XLOOKUP(D31,'[1]5'!$C$8:$C$74,'[1]5'!$U$8:$U$74))</f>
        <v>5290</v>
      </c>
      <c r="AB31" s="72">
        <f>(_xlfn.XLOOKUP(D31,'[1]5'!$C$8:$C$74,'[1]5'!$V$8:$V$74))</f>
        <v>1.8502973067506121E-2</v>
      </c>
      <c r="AC31" s="73">
        <f t="shared" si="8"/>
        <v>1.8502973067506122E-4</v>
      </c>
      <c r="AD31" s="77">
        <f>_xlfn.XLOOKUP(D31,'[1]12'!$FR$3:$FR$69,'[1]12'!$FM$3:$FM$69)</f>
        <v>9.1059999999999999</v>
      </c>
      <c r="AE31" s="72">
        <f>_xlfn.XLOOKUP(D31,'[1]12'!$FR$3:$FR$69,'[1]12'!$FN$3:$FN$69)</f>
        <v>1.7310855708713768E-2</v>
      </c>
      <c r="AF31" s="73">
        <f>_xlfn.XLOOKUP(D31,'[1]12'!$FR$3:$FR$69,'[1]12'!$FT$3:$FT$69)*$AD$5</f>
        <v>2.2020620451415463E-4</v>
      </c>
      <c r="AH31" s="78">
        <f t="shared" si="9"/>
        <v>2.0204136354892887E-2</v>
      </c>
    </row>
    <row r="32" spans="2:34" x14ac:dyDescent="0.15">
      <c r="B32" s="70" t="s">
        <v>81</v>
      </c>
      <c r="C32" s="71" t="str">
        <f t="shared" si="0"/>
        <v>30</v>
      </c>
      <c r="D32" s="13" t="s">
        <v>82</v>
      </c>
      <c r="E32" s="14"/>
      <c r="F32" s="15">
        <f>(_xlfn.XLOOKUP(D32,'[1]6'!$C$8:$C$74,'[1]6'!$U$8:$U$74))</f>
        <v>18210</v>
      </c>
      <c r="G32" s="72">
        <f>(_xlfn.XLOOKUP(D32,'[1]6'!$C$8:$C$74,'[1]6'!$V$8:$V$74))</f>
        <v>3.4023710097811161E-2</v>
      </c>
      <c r="H32" s="73">
        <f t="shared" si="1"/>
        <v>1.7692329250861803E-2</v>
      </c>
      <c r="I32" s="16">
        <f>(_xlfn.XLOOKUP(D32,'[1]10'!$B$3:$B$69,'[1]10'!$F$3:$F$69))</f>
        <v>31400</v>
      </c>
      <c r="J32" s="74">
        <f>(_xlfn.XLOOKUP(D32,'[1]10'!$B$3:$B$69,'[1]10'!$G$3:$G$69))</f>
        <v>6.3437803678180429E-2</v>
      </c>
      <c r="K32" s="73">
        <f t="shared" si="2"/>
        <v>1.0784426625290673E-2</v>
      </c>
      <c r="L32" s="15">
        <f>_xlfn.IFNA((_xlfn.XLOOKUP(D32,'[1]7'!$U$3:$U$69,'[1]7'!$V$3:$V$69)),0)</f>
        <v>0</v>
      </c>
      <c r="M32" s="72">
        <f>_xlfn.IFNA((_xlfn.XLOOKUP(D32,'[1]7'!$U$3:$U$69,'[1]7'!$W$3:$W$69)),0)</f>
        <v>0</v>
      </c>
      <c r="N32" s="73">
        <f t="shared" si="3"/>
        <v>0</v>
      </c>
      <c r="O32" s="76">
        <f>(_xlfn.XLOOKUP(D32,'[1]4'!$B$4:$B$70,'[1]4'!$K$4:$K$70))</f>
        <v>133471</v>
      </c>
      <c r="P32" s="72">
        <f>(_xlfn.XLOOKUP(D32,'[1]4'!$B$4:$B$70,'[1]4'!$L$4:$L$70))</f>
        <v>3.983482415595245E-2</v>
      </c>
      <c r="Q32" s="73">
        <f t="shared" si="4"/>
        <v>1.9917412077976224E-3</v>
      </c>
      <c r="R32" s="76">
        <f>(_xlfn.XLOOKUP(D32,'[1]8'!$C$10:$C$76,'[1]8'!$EA$10:$EA$76))</f>
        <v>32905</v>
      </c>
      <c r="S32" s="72">
        <f>(_xlfn.XLOOKUP(D32,'[1]8'!$C$10:$C$76,'[1]8'!$EB$10:$EB$76))</f>
        <v>3.5827639709284917E-2</v>
      </c>
      <c r="T32" s="73">
        <f t="shared" si="5"/>
        <v>1.7913819854642459E-3</v>
      </c>
      <c r="U32" s="76">
        <f>(_xlfn.XLOOKUP(D32,'[1]9'!$C$10:$C$76,'[1]9'!$EC$10:$EC$76))</f>
        <v>34005</v>
      </c>
      <c r="V32" s="72">
        <f>(_xlfn.XLOOKUP(D32,'[1]9'!$C$10:$C$76,'[1]9'!$ED$10:$ED$76))</f>
        <v>4.0293673993902331E-2</v>
      </c>
      <c r="W32" s="73">
        <f t="shared" si="6"/>
        <v>8.0587347987804662E-4</v>
      </c>
      <c r="X32" s="76">
        <f>(_xlfn.XLOOKUP(D32,'[1]11'!$S$8:$S$74,'[1]11'!$T$8:$T$74))</f>
        <v>12130</v>
      </c>
      <c r="Y32" s="72">
        <f>(_xlfn.XLOOKUP(D32,'[1]11'!$S$8:$S$74,'[1]11'!$U$8:$U$74))</f>
        <v>5.0312117629979884E-2</v>
      </c>
      <c r="Z32" s="73">
        <f t="shared" si="7"/>
        <v>1.0062423525995976E-3</v>
      </c>
      <c r="AA32" s="15">
        <f>(_xlfn.XLOOKUP(D32,'[1]5'!$C$8:$C$74,'[1]5'!$U$8:$U$74))</f>
        <v>10565</v>
      </c>
      <c r="AB32" s="72">
        <f>(_xlfn.XLOOKUP(D32,'[1]5'!$C$8:$C$74,'[1]5'!$V$8:$V$74))</f>
        <v>3.69534802378454E-2</v>
      </c>
      <c r="AC32" s="73">
        <f t="shared" si="8"/>
        <v>3.6953480237845402E-4</v>
      </c>
      <c r="AD32" s="77">
        <f>_xlfn.XLOOKUP(D32,'[1]12'!$FR$3:$FR$69,'[1]12'!$FM$3:$FM$69)</f>
        <v>9.3787000000000003</v>
      </c>
      <c r="AE32" s="72">
        <f>_xlfn.XLOOKUP(D32,'[1]12'!$FR$3:$FR$69,'[1]12'!$FN$3:$FN$69)</f>
        <v>1.7829268881541162E-2</v>
      </c>
      <c r="AF32" s="73">
        <f>_xlfn.XLOOKUP(D32,'[1]12'!$FR$3:$FR$69,'[1]12'!$FT$3:$FT$69)*$AD$5</f>
        <v>2.2680078303062838E-4</v>
      </c>
      <c r="AH32" s="78">
        <f t="shared" si="9"/>
        <v>3.4668330487301065E-2</v>
      </c>
    </row>
    <row r="33" spans="2:34" x14ac:dyDescent="0.15">
      <c r="B33" s="70" t="s">
        <v>59</v>
      </c>
      <c r="C33" s="71" t="str">
        <f t="shared" si="0"/>
        <v>03</v>
      </c>
      <c r="D33" s="13" t="s">
        <v>83</v>
      </c>
      <c r="E33" s="14"/>
      <c r="F33" s="15">
        <f>(_xlfn.XLOOKUP(D33,'[1]6'!$C$8:$C$74,'[1]6'!$U$8:$U$74))</f>
        <v>1680</v>
      </c>
      <c r="G33" s="72">
        <f>(_xlfn.XLOOKUP(D33,'[1]6'!$C$8:$C$74,'[1]6'!$V$8:$V$74))</f>
        <v>3.1389254785460048E-3</v>
      </c>
      <c r="H33" s="73">
        <f t="shared" si="1"/>
        <v>1.6322412488439225E-3</v>
      </c>
      <c r="I33" s="16">
        <f>(_xlfn.XLOOKUP(D33,'[1]10'!$B$3:$B$69,'[1]10'!$F$3:$F$69))</f>
        <v>173</v>
      </c>
      <c r="J33" s="74">
        <f>(_xlfn.XLOOKUP(D33,'[1]10'!$B$3:$B$69,'[1]10'!$G$3:$G$69))</f>
        <v>3.4951401389570743E-4</v>
      </c>
      <c r="K33" s="73">
        <f t="shared" si="2"/>
        <v>5.9417382362270268E-5</v>
      </c>
      <c r="L33" s="15">
        <f>_xlfn.IFNA((_xlfn.XLOOKUP(D33,'[1]7'!$U$3:$U$69,'[1]7'!$V$3:$V$69)),0)</f>
        <v>8748</v>
      </c>
      <c r="M33" s="72">
        <f>_xlfn.IFNA((_xlfn.XLOOKUP(D33,'[1]7'!$U$3:$U$69,'[1]7'!$W$3:$W$69)),0)</f>
        <v>1.0022191340450907E-2</v>
      </c>
      <c r="N33" s="73">
        <f t="shared" si="3"/>
        <v>1.503328701067636E-3</v>
      </c>
      <c r="O33" s="76">
        <f>(_xlfn.XLOOKUP(D33,'[1]4'!$B$4:$B$70,'[1]4'!$K$4:$K$70))</f>
        <v>9594</v>
      </c>
      <c r="P33" s="72">
        <f>(_xlfn.XLOOKUP(D33,'[1]4'!$B$4:$B$70,'[1]4'!$L$4:$L$70))</f>
        <v>2.8633583546403924E-3</v>
      </c>
      <c r="Q33" s="73">
        <f t="shared" si="4"/>
        <v>1.4316791773201962E-4</v>
      </c>
      <c r="R33" s="76">
        <f>(_xlfn.XLOOKUP(D33,'[1]8'!$C$10:$C$76,'[1]8'!$EA$10:$EA$76))</f>
        <v>2530</v>
      </c>
      <c r="S33" s="72">
        <f>(_xlfn.XLOOKUP(D33,'[1]8'!$C$10:$C$76,'[1]8'!$EB$10:$EB$76))</f>
        <v>2.7547159539428913E-3</v>
      </c>
      <c r="T33" s="73">
        <f t="shared" si="5"/>
        <v>1.3773579769714458E-4</v>
      </c>
      <c r="U33" s="76">
        <f>(_xlfn.XLOOKUP(D33,'[1]9'!$C$10:$C$76,'[1]9'!$EC$10:$EC$76))</f>
        <v>2650</v>
      </c>
      <c r="V33" s="72">
        <f>(_xlfn.XLOOKUP(D33,'[1]9'!$C$10:$C$76,'[1]9'!$ED$10:$ED$76))</f>
        <v>3.1400745797336032E-3</v>
      </c>
      <c r="W33" s="73">
        <f t="shared" si="6"/>
        <v>6.2801491594672071E-5</v>
      </c>
      <c r="X33" s="76">
        <f>(_xlfn.XLOOKUP(D33,'[1]11'!$S$8:$S$74,'[1]11'!$T$8:$T$74))</f>
        <v>105</v>
      </c>
      <c r="Y33" s="72">
        <f>(_xlfn.XLOOKUP(D33,'[1]11'!$S$8:$S$74,'[1]11'!$U$8:$U$74))</f>
        <v>4.3551297206495364E-4</v>
      </c>
      <c r="Z33" s="73">
        <f t="shared" si="7"/>
        <v>8.7102594412990729E-6</v>
      </c>
      <c r="AA33" s="15">
        <f>(_xlfn.XLOOKUP(D33,'[1]5'!$C$8:$C$74,'[1]5'!$U$8:$U$74))</f>
        <v>645</v>
      </c>
      <c r="AB33" s="72">
        <f>(_xlfn.XLOOKUP(D33,'[1]5'!$C$8:$C$74,'[1]5'!$V$8:$V$74))</f>
        <v>2.2560335781741866E-3</v>
      </c>
      <c r="AC33" s="73">
        <f t="shared" si="8"/>
        <v>2.2560335781741866E-5</v>
      </c>
      <c r="AD33" s="77">
        <f>_xlfn.XLOOKUP(D33,'[1]12'!$FR$3:$FR$69,'[1]12'!$FM$3:$FM$69)</f>
        <v>4.4695999999999998</v>
      </c>
      <c r="AE33" s="72">
        <f>_xlfn.XLOOKUP(D33,'[1]12'!$FR$3:$FR$69,'[1]12'!$FN$3:$FN$69)</f>
        <v>8.4968812514459764E-3</v>
      </c>
      <c r="AF33" s="73">
        <f>_xlfn.XLOOKUP(D33,'[1]12'!$FR$3:$FR$69,'[1]12'!$FT$3:$FT$69)*$AD$5</f>
        <v>0</v>
      </c>
      <c r="AH33" s="78">
        <f t="shared" si="9"/>
        <v>3.569963134520706E-3</v>
      </c>
    </row>
    <row r="34" spans="2:34" x14ac:dyDescent="0.15">
      <c r="B34" s="70" t="s">
        <v>84</v>
      </c>
      <c r="C34" s="71" t="str">
        <f t="shared" si="0"/>
        <v>01</v>
      </c>
      <c r="D34" s="13" t="s">
        <v>85</v>
      </c>
      <c r="E34" s="14"/>
      <c r="F34" s="15">
        <f>(_xlfn.XLOOKUP(D34,'[1]6'!$C$8:$C$74,'[1]6'!$U$8:$U$74))</f>
        <v>12355</v>
      </c>
      <c r="G34" s="72">
        <f>(_xlfn.XLOOKUP(D34,'[1]6'!$C$8:$C$74,'[1]6'!$V$8:$V$74))</f>
        <v>2.3084181123473744E-2</v>
      </c>
      <c r="H34" s="73">
        <f t="shared" si="1"/>
        <v>1.2003774184206346E-2</v>
      </c>
      <c r="I34" s="16">
        <f>(_xlfn.XLOOKUP(D34,'[1]10'!$B$3:$B$69,'[1]10'!$F$3:$F$69))</f>
        <v>5121</v>
      </c>
      <c r="J34" s="74">
        <f>(_xlfn.XLOOKUP(D34,'[1]10'!$B$3:$B$69,'[1]10'!$G$3:$G$69))</f>
        <v>1.0346018873756751E-2</v>
      </c>
      <c r="K34" s="73">
        <f t="shared" si="2"/>
        <v>1.7588232085386478E-3</v>
      </c>
      <c r="L34" s="15">
        <f>_xlfn.IFNA((_xlfn.XLOOKUP(D34,'[1]7'!$U$3:$U$69,'[1]7'!$V$3:$V$69)),0)</f>
        <v>14697</v>
      </c>
      <c r="M34" s="72">
        <f>_xlfn.IFNA((_xlfn.XLOOKUP(D34,'[1]7'!$U$3:$U$69,'[1]7'!$W$3:$W$69)),0)</f>
        <v>1.6837693887815156E-2</v>
      </c>
      <c r="N34" s="73">
        <f t="shared" si="3"/>
        <v>2.5256540831722733E-3</v>
      </c>
      <c r="O34" s="76">
        <f>(_xlfn.XLOOKUP(D34,'[1]4'!$B$4:$B$70,'[1]4'!$K$4:$K$70))</f>
        <v>69758</v>
      </c>
      <c r="P34" s="72">
        <f>(_xlfn.XLOOKUP(D34,'[1]4'!$B$4:$B$70,'[1]4'!$L$4:$L$70))</f>
        <v>2.0819486356369033E-2</v>
      </c>
      <c r="Q34" s="73">
        <f t="shared" si="4"/>
        <v>1.0409743178184517E-3</v>
      </c>
      <c r="R34" s="76">
        <f>(_xlfn.XLOOKUP(D34,'[1]8'!$C$10:$C$76,'[1]8'!$EA$10:$EA$76))</f>
        <v>19990</v>
      </c>
      <c r="S34" s="72">
        <f>(_xlfn.XLOOKUP(D34,'[1]8'!$C$10:$C$76,'[1]8'!$EB$10:$EB$76))</f>
        <v>2.1765522497754309E-2</v>
      </c>
      <c r="T34" s="73">
        <f t="shared" si="5"/>
        <v>1.0882761248877154E-3</v>
      </c>
      <c r="U34" s="76">
        <f>(_xlfn.XLOOKUP(D34,'[1]9'!$C$10:$C$76,'[1]9'!$EC$10:$EC$76))</f>
        <v>19700</v>
      </c>
      <c r="V34" s="72">
        <f>(_xlfn.XLOOKUP(D34,'[1]9'!$C$10:$C$76,'[1]9'!$ED$10:$ED$76))</f>
        <v>2.3343195932359239E-2</v>
      </c>
      <c r="W34" s="73">
        <f t="shared" si="6"/>
        <v>4.6686391864718478E-4</v>
      </c>
      <c r="X34" s="76">
        <f>(_xlfn.XLOOKUP(D34,'[1]11'!$S$8:$S$74,'[1]11'!$T$8:$T$74))</f>
        <v>2755</v>
      </c>
      <c r="Y34" s="72">
        <f>(_xlfn.XLOOKUP(D34,'[1]11'!$S$8:$S$74,'[1]11'!$U$8:$U$74))</f>
        <v>1.1427030838466164E-2</v>
      </c>
      <c r="Z34" s="73">
        <f t="shared" si="7"/>
        <v>2.2854061676932328E-4</v>
      </c>
      <c r="AA34" s="15">
        <f>(_xlfn.XLOOKUP(D34,'[1]5'!$C$8:$C$74,'[1]5'!$U$8:$U$74))</f>
        <v>6680</v>
      </c>
      <c r="AB34" s="72">
        <f>(_xlfn.XLOOKUP(D34,'[1]5'!$C$8:$C$74,'[1]5'!$V$8:$V$74))</f>
        <v>2.3364812871633438E-2</v>
      </c>
      <c r="AC34" s="73">
        <f t="shared" si="8"/>
        <v>2.3364812871633439E-4</v>
      </c>
      <c r="AD34" s="77">
        <f>_xlfn.XLOOKUP(D34,'[1]12'!$FR$3:$FR$69,'[1]12'!$FM$3:$FM$69)</f>
        <v>10.0908</v>
      </c>
      <c r="AE34" s="72">
        <f>_xlfn.XLOOKUP(D34,'[1]12'!$FR$3:$FR$69,'[1]12'!$FN$3:$FN$69)</f>
        <v>1.9182998329177345E-2</v>
      </c>
      <c r="AF34" s="73">
        <f>_xlfn.XLOOKUP(D34,'[1]12'!$FR$3:$FR$69,'[1]12'!$FT$3:$FT$69)*$AD$5</f>
        <v>2.4402116939506167E-4</v>
      </c>
      <c r="AH34" s="78">
        <f t="shared" si="9"/>
        <v>1.9590575752151337E-2</v>
      </c>
    </row>
    <row r="35" spans="2:34" x14ac:dyDescent="0.15">
      <c r="B35" s="70" t="s">
        <v>86</v>
      </c>
      <c r="C35" s="71" t="str">
        <f t="shared" si="0"/>
        <v>08</v>
      </c>
      <c r="D35" s="13" t="s">
        <v>87</v>
      </c>
      <c r="E35" s="14"/>
      <c r="F35" s="15">
        <f>(_xlfn.XLOOKUP(D35,'[1]6'!$C$8:$C$74,'[1]6'!$U$8:$U$74))</f>
        <v>8650</v>
      </c>
      <c r="G35" s="72">
        <f>(_xlfn.XLOOKUP(D35,'[1]6'!$C$8:$C$74,'[1]6'!$V$8:$V$74))</f>
        <v>1.6161729398466038E-2</v>
      </c>
      <c r="H35" s="73">
        <f t="shared" si="1"/>
        <v>8.40409928720234E-3</v>
      </c>
      <c r="I35" s="16">
        <f>(_xlfn.XLOOKUP(D35,'[1]10'!$B$3:$B$69,'[1]10'!$F$3:$F$69))</f>
        <v>1736</v>
      </c>
      <c r="J35" s="74">
        <f>(_xlfn.XLOOKUP(D35,'[1]10'!$B$3:$B$69,'[1]10'!$G$3:$G$69))</f>
        <v>3.5072620122713763E-3</v>
      </c>
      <c r="K35" s="73">
        <f t="shared" si="2"/>
        <v>5.9623454208613397E-4</v>
      </c>
      <c r="L35" s="15">
        <f>_xlfn.IFNA((_xlfn.XLOOKUP(D35,'[1]7'!$U$3:$U$69,'[1]7'!$V$3:$V$69)),0)</f>
        <v>23434</v>
      </c>
      <c r="M35" s="72">
        <f>_xlfn.IFNA((_xlfn.XLOOKUP(D35,'[1]7'!$U$3:$U$69,'[1]7'!$W$3:$W$69)),0)</f>
        <v>2.6847283021505092E-2</v>
      </c>
      <c r="N35" s="73">
        <f t="shared" si="3"/>
        <v>4.0270924532257637E-3</v>
      </c>
      <c r="O35" s="76">
        <f>(_xlfn.XLOOKUP(D35,'[1]4'!$B$4:$B$70,'[1]4'!$K$4:$K$70))</f>
        <v>37712</v>
      </c>
      <c r="P35" s="72">
        <f>(_xlfn.XLOOKUP(D35,'[1]4'!$B$4:$B$70,'[1]4'!$L$4:$L$70))</f>
        <v>1.125526060769215E-2</v>
      </c>
      <c r="Q35" s="73">
        <f t="shared" si="4"/>
        <v>5.6276303038460746E-4</v>
      </c>
      <c r="R35" s="76">
        <f>(_xlfn.XLOOKUP(D35,'[1]8'!$C$10:$C$76,'[1]8'!$EA$10:$EA$76))</f>
        <v>12995</v>
      </c>
      <c r="S35" s="72">
        <f>(_xlfn.XLOOKUP(D35,'[1]8'!$C$10:$C$76,'[1]8'!$EB$10:$EB$76))</f>
        <v>1.4149222854343033E-2</v>
      </c>
      <c r="T35" s="73">
        <f t="shared" si="5"/>
        <v>7.0746114271715173E-4</v>
      </c>
      <c r="U35" s="76">
        <f>(_xlfn.XLOOKUP(D35,'[1]9'!$C$10:$C$76,'[1]9'!$EC$10:$EC$76))</f>
        <v>10325</v>
      </c>
      <c r="V35" s="72">
        <f>(_xlfn.XLOOKUP(D35,'[1]9'!$C$10:$C$76,'[1]9'!$ED$10:$ED$76))</f>
        <v>1.2234441522924322E-2</v>
      </c>
      <c r="W35" s="73">
        <f t="shared" si="6"/>
        <v>2.4468883045848644E-4</v>
      </c>
      <c r="X35" s="76">
        <f>(_xlfn.XLOOKUP(D35,'[1]11'!$S$8:$S$74,'[1]11'!$T$8:$T$74))</f>
        <v>845</v>
      </c>
      <c r="Y35" s="72">
        <f>(_xlfn.XLOOKUP(D35,'[1]11'!$S$8:$S$74,'[1]11'!$U$8:$U$74))</f>
        <v>3.504842489475103E-3</v>
      </c>
      <c r="Z35" s="73">
        <f t="shared" si="7"/>
        <v>7.009684978950206E-5</v>
      </c>
      <c r="AA35" s="15">
        <f>(_xlfn.XLOOKUP(D35,'[1]5'!$C$8:$C$74,'[1]5'!$U$8:$U$74))</f>
        <v>4560</v>
      </c>
      <c r="AB35" s="72">
        <f>(_xlfn.XLOOKUP(D35,'[1]5'!$C$8:$C$74,'[1]5'!$V$8:$V$74))</f>
        <v>1.5949632738719834E-2</v>
      </c>
      <c r="AC35" s="73">
        <f t="shared" si="8"/>
        <v>1.5949632738719834E-4</v>
      </c>
      <c r="AD35" s="77">
        <f>_xlfn.XLOOKUP(D35,'[1]12'!$FR$3:$FR$69,'[1]12'!$FM$3:$FM$69)</f>
        <v>9.3483999999999998</v>
      </c>
      <c r="AE35" s="72">
        <f>_xlfn.XLOOKUP(D35,'[1]12'!$FR$3:$FR$69,'[1]12'!$FN$3:$FN$69)</f>
        <v>1.7771667417893672E-2</v>
      </c>
      <c r="AF35" s="73">
        <f>_xlfn.XLOOKUP(D35,'[1]12'!$FR$3:$FR$69,'[1]12'!$FT$3:$FT$69)*$AD$5</f>
        <v>1.8173420245380225E-4</v>
      </c>
      <c r="AH35" s="78">
        <f t="shared" si="9"/>
        <v>1.4953666665704985E-2</v>
      </c>
    </row>
    <row r="36" spans="2:34" x14ac:dyDescent="0.15">
      <c r="B36" s="70" t="s">
        <v>88</v>
      </c>
      <c r="C36" s="71" t="str">
        <f t="shared" si="0"/>
        <v>43</v>
      </c>
      <c r="D36" s="13" t="s">
        <v>89</v>
      </c>
      <c r="E36" s="14"/>
      <c r="F36" s="15">
        <f>(_xlfn.XLOOKUP(D36,'[1]6'!$C$8:$C$74,'[1]6'!$U$8:$U$74))</f>
        <v>395</v>
      </c>
      <c r="G36" s="72">
        <f>(_xlfn.XLOOKUP(D36,'[1]6'!$C$8:$C$74,'[1]6'!$V$8:$V$74))</f>
        <v>7.3802116906289991E-4</v>
      </c>
      <c r="H36" s="73">
        <f t="shared" si="1"/>
        <v>3.8377100791270796E-4</v>
      </c>
      <c r="I36" s="16">
        <f>(_xlfn.XLOOKUP(D36,'[1]10'!$B$3:$B$69,'[1]10'!$F$3:$F$69))</f>
        <v>69</v>
      </c>
      <c r="J36" s="74">
        <f>(_xlfn.XLOOKUP(D36,'[1]10'!$B$3:$B$69,'[1]10'!$G$3:$G$69))</f>
        <v>1.394015431144729E-4</v>
      </c>
      <c r="K36" s="73">
        <f t="shared" si="2"/>
        <v>2.3698262329460396E-5</v>
      </c>
      <c r="L36" s="15">
        <f>_xlfn.IFNA((_xlfn.XLOOKUP(D36,'[1]7'!$U$3:$U$69,'[1]7'!$V$3:$V$69)),0)</f>
        <v>2227</v>
      </c>
      <c r="M36" s="72">
        <f>_xlfn.IFNA((_xlfn.XLOOKUP(D36,'[1]7'!$U$3:$U$69,'[1]7'!$W$3:$W$69)),0)</f>
        <v>2.5513740415162517E-3</v>
      </c>
      <c r="N36" s="73">
        <f t="shared" si="3"/>
        <v>3.8270610622743773E-4</v>
      </c>
      <c r="O36" s="76">
        <f>(_xlfn.XLOOKUP(D36,'[1]4'!$B$4:$B$70,'[1]4'!$K$4:$K$70))</f>
        <v>2227</v>
      </c>
      <c r="P36" s="72">
        <f>(_xlfn.XLOOKUP(D36,'[1]4'!$B$4:$B$70,'[1]4'!$L$4:$L$70))</f>
        <v>6.6465489428644512E-4</v>
      </c>
      <c r="Q36" s="73">
        <f t="shared" si="4"/>
        <v>3.3232744714322256E-5</v>
      </c>
      <c r="R36" s="76">
        <f>(_xlfn.XLOOKUP(D36,'[1]8'!$C$10:$C$76,'[1]8'!$EA$10:$EA$76))</f>
        <v>785</v>
      </c>
      <c r="S36" s="72">
        <f>(_xlfn.XLOOKUP(D36,'[1]8'!$C$10:$C$76,'[1]8'!$EB$10:$EB$76))</f>
        <v>8.5472412009690503E-4</v>
      </c>
      <c r="T36" s="73">
        <f t="shared" si="5"/>
        <v>4.2736206004845254E-5</v>
      </c>
      <c r="U36" s="76">
        <f>(_xlfn.XLOOKUP(D36,'[1]9'!$C$10:$C$76,'[1]9'!$EC$10:$EC$76))</f>
        <v>495</v>
      </c>
      <c r="V36" s="72">
        <f>(_xlfn.XLOOKUP(D36,'[1]9'!$C$10:$C$76,'[1]9'!$ED$10:$ED$76))</f>
        <v>5.8654223281816363E-4</v>
      </c>
      <c r="W36" s="73">
        <f t="shared" si="6"/>
        <v>1.1730844656363273E-5</v>
      </c>
      <c r="X36" s="76">
        <f>(_xlfn.XLOOKUP(D36,'[1]11'!$S$8:$S$74,'[1]11'!$T$8:$T$74))</f>
        <v>55</v>
      </c>
      <c r="Y36" s="72">
        <f>(_xlfn.XLOOKUP(D36,'[1]11'!$S$8:$S$74,'[1]11'!$U$8:$U$74))</f>
        <v>2.281258425102138E-4</v>
      </c>
      <c r="Z36" s="73">
        <f t="shared" si="7"/>
        <v>4.5625168502042763E-6</v>
      </c>
      <c r="AA36" s="15">
        <f>(_xlfn.XLOOKUP(D36,'[1]5'!$C$8:$C$74,'[1]5'!$U$8:$U$74))</f>
        <v>220</v>
      </c>
      <c r="AB36" s="72">
        <f>(_xlfn.XLOOKUP(D36,'[1]5'!$C$8:$C$74,'[1]5'!$V$8:$V$74))</f>
        <v>7.6949982511367615E-4</v>
      </c>
      <c r="AC36" s="73">
        <f t="shared" si="8"/>
        <v>7.6949982511367625E-6</v>
      </c>
      <c r="AD36" s="77">
        <f>_xlfn.XLOOKUP(D36,'[1]12'!$FR$3:$FR$69,'[1]12'!$FM$3:$FM$69)</f>
        <v>8.6210000000000004</v>
      </c>
      <c r="AE36" s="72">
        <f>_xlfn.XLOOKUP(D36,'[1]12'!$FR$3:$FR$69,'[1]12'!$FN$3:$FN$69)</f>
        <v>1.6388852082673117E-2</v>
      </c>
      <c r="AF36" s="73">
        <f>_xlfn.XLOOKUP(D36,'[1]12'!$FR$3:$FR$69,'[1]12'!$FT$3:$FT$69)*$AD$5</f>
        <v>1.7495462751029869E-4</v>
      </c>
      <c r="AH36" s="78">
        <f t="shared" si="9"/>
        <v>1.0650873144567765E-3</v>
      </c>
    </row>
    <row r="37" spans="2:34" x14ac:dyDescent="0.15">
      <c r="B37" s="70" t="s">
        <v>90</v>
      </c>
      <c r="C37" s="71" t="str">
        <f t="shared" si="0"/>
        <v>19</v>
      </c>
      <c r="D37" s="13" t="s">
        <v>91</v>
      </c>
      <c r="E37" s="14"/>
      <c r="F37" s="15">
        <f>(_xlfn.XLOOKUP(D37,'[1]6'!$C$8:$C$74,'[1]6'!$U$8:$U$74))</f>
        <v>5875</v>
      </c>
      <c r="G37" s="72">
        <f>(_xlfn.XLOOKUP(D37,'[1]6'!$C$8:$C$74,'[1]6'!$V$8:$V$74))</f>
        <v>1.0976897134796297E-2</v>
      </c>
      <c r="H37" s="73">
        <f t="shared" si="1"/>
        <v>5.7079865100940746E-3</v>
      </c>
      <c r="I37" s="16">
        <f>(_xlfn.XLOOKUP(D37,'[1]10'!$B$3:$B$69,'[1]10'!$F$3:$F$69))</f>
        <v>2417</v>
      </c>
      <c r="J37" s="74">
        <f>(_xlfn.XLOOKUP(D37,'[1]10'!$B$3:$B$69,'[1]10'!$G$3:$G$69))</f>
        <v>4.8830946334446528E-3</v>
      </c>
      <c r="K37" s="73">
        <f t="shared" si="2"/>
        <v>8.3012608768559103E-4</v>
      </c>
      <c r="L37" s="15">
        <f>_xlfn.IFNA((_xlfn.XLOOKUP(D37,'[1]7'!$U$3:$U$69,'[1]7'!$V$3:$V$69)),0)</f>
        <v>20962</v>
      </c>
      <c r="M37" s="72">
        <f>_xlfn.IFNA((_xlfn.XLOOKUP(D37,'[1]7'!$U$3:$U$69,'[1]7'!$W$3:$W$69)),0)</f>
        <v>2.401522346576725E-2</v>
      </c>
      <c r="N37" s="73">
        <f t="shared" si="3"/>
        <v>3.6022835198650871E-3</v>
      </c>
      <c r="O37" s="76">
        <f>(_xlfn.XLOOKUP(D37,'[1]4'!$B$4:$B$70,'[1]4'!$K$4:$K$70))</f>
        <v>42246</v>
      </c>
      <c r="P37" s="72">
        <f>(_xlfn.XLOOKUP(D37,'[1]4'!$B$4:$B$70,'[1]4'!$L$4:$L$70))</f>
        <v>1.2608446638538464E-2</v>
      </c>
      <c r="Q37" s="73">
        <f t="shared" si="4"/>
        <v>6.3042233192692329E-4</v>
      </c>
      <c r="R37" s="76">
        <f>(_xlfn.XLOOKUP(D37,'[1]8'!$C$10:$C$76,'[1]8'!$EA$10:$EA$76))</f>
        <v>11900</v>
      </c>
      <c r="S37" s="72">
        <f>(_xlfn.XLOOKUP(D37,'[1]8'!$C$10:$C$76,'[1]8'!$EB$10:$EB$76))</f>
        <v>1.2956964368347987E-2</v>
      </c>
      <c r="T37" s="73">
        <f t="shared" si="5"/>
        <v>6.4784821841739942E-4</v>
      </c>
      <c r="U37" s="76">
        <f>(_xlfn.XLOOKUP(D37,'[1]9'!$C$10:$C$76,'[1]9'!$EC$10:$EC$76))</f>
        <v>9545</v>
      </c>
      <c r="V37" s="72">
        <f>(_xlfn.XLOOKUP(D37,'[1]9'!$C$10:$C$76,'[1]9'!$ED$10:$ED$76))</f>
        <v>1.1310193156059337E-2</v>
      </c>
      <c r="W37" s="73">
        <f t="shared" si="6"/>
        <v>2.2620386312118673E-4</v>
      </c>
      <c r="X37" s="76">
        <f>(_xlfn.XLOOKUP(D37,'[1]11'!$S$8:$S$74,'[1]11'!$T$8:$T$74))</f>
        <v>1440</v>
      </c>
      <c r="Y37" s="72">
        <f>(_xlfn.XLOOKUP(D37,'[1]11'!$S$8:$S$74,'[1]11'!$U$8:$U$74))</f>
        <v>5.9727493311765075E-3</v>
      </c>
      <c r="Z37" s="73">
        <f t="shared" si="7"/>
        <v>1.1945498662353015E-4</v>
      </c>
      <c r="AA37" s="15">
        <f>(_xlfn.XLOOKUP(D37,'[1]5'!$C$8:$C$74,'[1]5'!$U$8:$U$74))</f>
        <v>2550</v>
      </c>
      <c r="AB37" s="72">
        <f>(_xlfn.XLOOKUP(D37,'[1]5'!$C$8:$C$74,'[1]5'!$V$8:$V$74))</f>
        <v>8.9192025183630636E-3</v>
      </c>
      <c r="AC37" s="73">
        <f t="shared" si="8"/>
        <v>8.9192025183630635E-5</v>
      </c>
      <c r="AD37" s="77">
        <f>_xlfn.XLOOKUP(D37,'[1]12'!$FR$3:$FR$69,'[1]12'!$FM$3:$FM$69)</f>
        <v>7.6816000000000004</v>
      </c>
      <c r="AE37" s="72">
        <f>_xlfn.XLOOKUP(D37,'[1]12'!$FR$3:$FR$69,'[1]12'!$FN$3:$FN$69)</f>
        <v>1.4603016605760563E-2</v>
      </c>
      <c r="AF37" s="73">
        <f>_xlfn.XLOOKUP(D37,'[1]12'!$FR$3:$FR$69,'[1]12'!$FT$3:$FT$69)*$AD$5</f>
        <v>1.8576059527739184E-4</v>
      </c>
      <c r="AH37" s="78">
        <f t="shared" si="9"/>
        <v>1.2039278138194817E-2</v>
      </c>
    </row>
    <row r="38" spans="2:34" x14ac:dyDescent="0.15">
      <c r="B38" s="70" t="s">
        <v>45</v>
      </c>
      <c r="C38" s="71" t="str">
        <f t="shared" si="0"/>
        <v>12</v>
      </c>
      <c r="D38" s="13" t="s">
        <v>92</v>
      </c>
      <c r="E38" s="14"/>
      <c r="F38" s="15">
        <f>(_xlfn.XLOOKUP(D38,'[1]6'!$C$8:$C$74,'[1]6'!$U$8:$U$74))</f>
        <v>850</v>
      </c>
      <c r="G38" s="72">
        <f>(_xlfn.XLOOKUP(D38,'[1]6'!$C$8:$C$74,'[1]6'!$V$8:$V$74))</f>
        <v>1.588146819502443E-3</v>
      </c>
      <c r="H38" s="73">
        <f t="shared" si="1"/>
        <v>8.2583634614127042E-4</v>
      </c>
      <c r="I38" s="16">
        <f>(_xlfn.XLOOKUP(D38,'[1]10'!$B$3:$B$69,'[1]10'!$F$3:$F$69))</f>
        <v>149</v>
      </c>
      <c r="J38" s="74">
        <f>(_xlfn.XLOOKUP(D38,'[1]10'!$B$3:$B$69,'[1]10'!$G$3:$G$69))</f>
        <v>3.0102652063849946E-4</v>
      </c>
      <c r="K38" s="73">
        <f t="shared" si="2"/>
        <v>5.1174508508544912E-5</v>
      </c>
      <c r="L38" s="15">
        <f>_xlfn.IFNA((_xlfn.XLOOKUP(D38,'[1]7'!$U$3:$U$69,'[1]7'!$V$3:$V$69)),0)</f>
        <v>4277</v>
      </c>
      <c r="M38" s="72">
        <f>_xlfn.IFNA((_xlfn.XLOOKUP(D38,'[1]7'!$U$3:$U$69,'[1]7'!$W$3:$W$69)),0)</f>
        <v>4.8999671196969059E-3</v>
      </c>
      <c r="N38" s="73">
        <f t="shared" si="3"/>
        <v>7.3499506795453588E-4</v>
      </c>
      <c r="O38" s="76">
        <f>(_xlfn.XLOOKUP(D38,'[1]4'!$B$4:$B$70,'[1]4'!$K$4:$K$70))</f>
        <v>4277</v>
      </c>
      <c r="P38" s="72">
        <f>(_xlfn.XLOOKUP(D38,'[1]4'!$B$4:$B$70,'[1]4'!$L$4:$L$70))</f>
        <v>1.2764836025429393E-3</v>
      </c>
      <c r="Q38" s="73">
        <f t="shared" si="4"/>
        <v>6.3824180127146967E-5</v>
      </c>
      <c r="R38" s="76">
        <f>(_xlfn.XLOOKUP(D38,'[1]8'!$C$10:$C$76,'[1]8'!$EA$10:$EA$76))</f>
        <v>1350</v>
      </c>
      <c r="S38" s="72">
        <f>(_xlfn.XLOOKUP(D38,'[1]8'!$C$10:$C$76,'[1]8'!$EB$10:$EB$76))</f>
        <v>1.4699077224596456E-3</v>
      </c>
      <c r="T38" s="73">
        <f t="shared" si="5"/>
        <v>7.3495386122982289E-5</v>
      </c>
      <c r="U38" s="76">
        <f>(_xlfn.XLOOKUP(D38,'[1]9'!$C$10:$C$76,'[1]9'!$EC$10:$EC$76))</f>
        <v>1095</v>
      </c>
      <c r="V38" s="72">
        <f>(_xlfn.XLOOKUP(D38,'[1]9'!$C$10:$C$76,'[1]9'!$ED$10:$ED$76))</f>
        <v>1.2975025150219982E-3</v>
      </c>
      <c r="W38" s="73">
        <f t="shared" si="6"/>
        <v>2.5950050300439965E-5</v>
      </c>
      <c r="X38" s="76">
        <f>(_xlfn.XLOOKUP(D38,'[1]11'!$S$8:$S$74,'[1]11'!$T$8:$T$74))</f>
        <v>45</v>
      </c>
      <c r="Y38" s="72">
        <f>(_xlfn.XLOOKUP(D38,'[1]11'!$S$8:$S$74,'[1]11'!$U$8:$U$74))</f>
        <v>1.8664841659926586E-4</v>
      </c>
      <c r="Z38" s="73">
        <f t="shared" si="7"/>
        <v>3.7329683319853171E-6</v>
      </c>
      <c r="AA38" s="15">
        <f>(_xlfn.XLOOKUP(D38,'[1]5'!$C$8:$C$74,'[1]5'!$U$8:$U$74))</f>
        <v>415</v>
      </c>
      <c r="AB38" s="72">
        <f>(_xlfn.XLOOKUP(D38,'[1]5'!$C$8:$C$74,'[1]5'!$V$8:$V$74))</f>
        <v>1.4515564882826163E-3</v>
      </c>
      <c r="AC38" s="73">
        <f t="shared" si="8"/>
        <v>1.4515564882826163E-5</v>
      </c>
      <c r="AD38" s="77">
        <f>_xlfn.XLOOKUP(D38,'[1]12'!$FR$3:$FR$69,'[1]12'!$FM$3:$FM$69)</f>
        <v>6.1665999999999999</v>
      </c>
      <c r="AE38" s="72">
        <f>_xlfn.XLOOKUP(D38,'[1]12'!$FR$3:$FR$69,'[1]12'!$FN$3:$FN$69)</f>
        <v>1.1722943423386154E-2</v>
      </c>
      <c r="AF38" s="73">
        <f>_xlfn.XLOOKUP(D38,'[1]12'!$FR$3:$FR$69,'[1]12'!$FT$3:$FT$69)*$AD$5</f>
        <v>0</v>
      </c>
      <c r="AH38" s="78">
        <f t="shared" si="9"/>
        <v>1.7935240723697319E-3</v>
      </c>
    </row>
    <row r="39" spans="2:34" x14ac:dyDescent="0.15">
      <c r="B39" s="70" t="s">
        <v>86</v>
      </c>
      <c r="C39" s="71" t="str">
        <f t="shared" si="0"/>
        <v>08</v>
      </c>
      <c r="D39" s="13" t="s">
        <v>93</v>
      </c>
      <c r="E39" s="14"/>
      <c r="F39" s="15">
        <f>(_xlfn.XLOOKUP(D39,'[1]6'!$C$8:$C$74,'[1]6'!$U$8:$U$74))</f>
        <v>1680</v>
      </c>
      <c r="G39" s="72">
        <f>(_xlfn.XLOOKUP(D39,'[1]6'!$C$8:$C$74,'[1]6'!$V$8:$V$74))</f>
        <v>3.1389254785460048E-3</v>
      </c>
      <c r="H39" s="73">
        <f t="shared" si="1"/>
        <v>1.6322412488439225E-3</v>
      </c>
      <c r="I39" s="16">
        <f>(_xlfn.XLOOKUP(D39,'[1]10'!$B$3:$B$69,'[1]10'!$F$3:$F$69))</f>
        <v>306</v>
      </c>
      <c r="J39" s="74">
        <f>(_xlfn.XLOOKUP(D39,'[1]10'!$B$3:$B$69,'[1]10'!$G$3:$G$69))</f>
        <v>6.182155390294016E-4</v>
      </c>
      <c r="K39" s="73">
        <f t="shared" si="2"/>
        <v>1.0509664163499828E-4</v>
      </c>
      <c r="L39" s="15">
        <f>_xlfn.IFNA((_xlfn.XLOOKUP(D39,'[1]7'!$U$3:$U$69,'[1]7'!$V$3:$V$69)),0)</f>
        <v>8759</v>
      </c>
      <c r="M39" s="72">
        <f>_xlfn.IFNA((_xlfn.XLOOKUP(D39,'[1]7'!$U$3:$U$69,'[1]7'!$W$3:$W$69)),0)</f>
        <v>1.0034793547211877E-2</v>
      </c>
      <c r="N39" s="73">
        <f t="shared" si="3"/>
        <v>1.5052190320817814E-3</v>
      </c>
      <c r="O39" s="76">
        <f>(_xlfn.XLOOKUP(D39,'[1]4'!$B$4:$B$70,'[1]4'!$K$4:$K$70))</f>
        <v>9489</v>
      </c>
      <c r="P39" s="72">
        <f>(_xlfn.XLOOKUP(D39,'[1]4'!$B$4:$B$70,'[1]4'!$L$4:$L$70))</f>
        <v>2.8320207866565231E-3</v>
      </c>
      <c r="Q39" s="73">
        <f t="shared" si="4"/>
        <v>1.4160103933282616E-4</v>
      </c>
      <c r="R39" s="76">
        <f>(_xlfn.XLOOKUP(D39,'[1]8'!$C$10:$C$76,'[1]8'!$EA$10:$EA$76))</f>
        <v>2915</v>
      </c>
      <c r="S39" s="72">
        <f>(_xlfn.XLOOKUP(D39,'[1]8'!$C$10:$C$76,'[1]8'!$EB$10:$EB$76))</f>
        <v>3.1739118599776791E-3</v>
      </c>
      <c r="T39" s="73">
        <f t="shared" si="5"/>
        <v>1.5869559299888398E-4</v>
      </c>
      <c r="U39" s="76">
        <f>(_xlfn.XLOOKUP(D39,'[1]9'!$C$10:$C$76,'[1]9'!$EC$10:$EC$76))</f>
        <v>2455</v>
      </c>
      <c r="V39" s="72">
        <f>(_xlfn.XLOOKUP(D39,'[1]9'!$C$10:$C$76,'[1]9'!$ED$10:$ED$76))</f>
        <v>2.9090124880173569E-3</v>
      </c>
      <c r="W39" s="73">
        <f t="shared" si="6"/>
        <v>5.8180249760347138E-5</v>
      </c>
      <c r="X39" s="76">
        <f>(_xlfn.XLOOKUP(D39,'[1]11'!$S$8:$S$74,'[1]11'!$T$8:$T$74))</f>
        <v>80</v>
      </c>
      <c r="Y39" s="72">
        <f>(_xlfn.XLOOKUP(D39,'[1]11'!$S$8:$S$74,'[1]11'!$U$8:$U$74))</f>
        <v>3.3181940728758372E-4</v>
      </c>
      <c r="Z39" s="73">
        <f t="shared" si="7"/>
        <v>6.6363881457516742E-6</v>
      </c>
      <c r="AA39" s="15">
        <f>(_xlfn.XLOOKUP(D39,'[1]5'!$C$8:$C$74,'[1]5'!$U$8:$U$74))</f>
        <v>805</v>
      </c>
      <c r="AB39" s="72">
        <f>(_xlfn.XLOOKUP(D39,'[1]5'!$C$8:$C$74,'[1]5'!$V$8:$V$74))</f>
        <v>2.8156698146204967E-3</v>
      </c>
      <c r="AC39" s="73">
        <f t="shared" si="8"/>
        <v>2.8156698146204967E-5</v>
      </c>
      <c r="AD39" s="77">
        <f>_xlfn.XLOOKUP(D39,'[1]12'!$FR$3:$FR$69,'[1]12'!$FM$3:$FM$69)</f>
        <v>7.5151000000000003</v>
      </c>
      <c r="AE39" s="72">
        <f>_xlfn.XLOOKUP(D39,'[1]12'!$FR$3:$FR$69,'[1]12'!$FN$3:$FN$69)</f>
        <v>1.428649371146001E-2</v>
      </c>
      <c r="AF39" s="73">
        <f>_xlfn.XLOOKUP(D39,'[1]12'!$FR$3:$FR$69,'[1]12'!$FT$3:$FT$69)*$AD$5</f>
        <v>0</v>
      </c>
      <c r="AH39" s="78">
        <f t="shared" si="9"/>
        <v>3.6358268909447156E-3</v>
      </c>
    </row>
    <row r="40" spans="2:34" x14ac:dyDescent="0.15">
      <c r="B40" s="70" t="s">
        <v>45</v>
      </c>
      <c r="C40" s="71" t="str">
        <f t="shared" si="0"/>
        <v>12</v>
      </c>
      <c r="D40" s="13" t="s">
        <v>94</v>
      </c>
      <c r="E40" s="14"/>
      <c r="F40" s="15">
        <f>(_xlfn.XLOOKUP(D40,'[1]6'!$C$8:$C$74,'[1]6'!$U$8:$U$74))</f>
        <v>2250</v>
      </c>
      <c r="G40" s="72">
        <f>(_xlfn.XLOOKUP(D40,'[1]6'!$C$8:$C$74,'[1]6'!$V$8:$V$74))</f>
        <v>4.2039180516241139E-3</v>
      </c>
      <c r="H40" s="73">
        <f t="shared" si="1"/>
        <v>2.1860373868445391E-3</v>
      </c>
      <c r="I40" s="16">
        <f>(_xlfn.XLOOKUP(D40,'[1]10'!$B$3:$B$69,'[1]10'!$F$3:$F$69))</f>
        <v>446</v>
      </c>
      <c r="J40" s="74">
        <f>(_xlfn.XLOOKUP(D40,'[1]10'!$B$3:$B$69,'[1]10'!$G$3:$G$69))</f>
        <v>9.0105924969644804E-4</v>
      </c>
      <c r="K40" s="73">
        <f t="shared" si="2"/>
        <v>1.5318007244839618E-4</v>
      </c>
      <c r="L40" s="15">
        <f>_xlfn.IFNA((_xlfn.XLOOKUP(D40,'[1]7'!$U$3:$U$69,'[1]7'!$V$3:$V$69)),0)</f>
        <v>10003</v>
      </c>
      <c r="M40" s="72">
        <f>_xlfn.IFNA((_xlfn.XLOOKUP(D40,'[1]7'!$U$3:$U$69,'[1]7'!$W$3:$W$69)),0)</f>
        <v>1.1459988566361502E-2</v>
      </c>
      <c r="N40" s="73">
        <f t="shared" si="3"/>
        <v>1.7189982849542252E-3</v>
      </c>
      <c r="O40" s="76">
        <f>(_xlfn.XLOOKUP(D40,'[1]4'!$B$4:$B$70,'[1]4'!$K$4:$K$70))</f>
        <v>12384</v>
      </c>
      <c r="P40" s="72">
        <f>(_xlfn.XLOOKUP(D40,'[1]4'!$B$4:$B$70,'[1]4'!$L$4:$L$70))</f>
        <v>3.6960423039260602E-3</v>
      </c>
      <c r="Q40" s="73">
        <f t="shared" si="4"/>
        <v>1.8480211519630301E-4</v>
      </c>
      <c r="R40" s="76">
        <f>(_xlfn.XLOOKUP(D40,'[1]8'!$C$10:$C$76,'[1]8'!$EA$10:$EA$76))</f>
        <v>3565</v>
      </c>
      <c r="S40" s="72">
        <f>(_xlfn.XLOOKUP(D40,'[1]8'!$C$10:$C$76,'[1]8'!$EB$10:$EB$76))</f>
        <v>3.8816452078286197E-3</v>
      </c>
      <c r="T40" s="73">
        <f t="shared" si="5"/>
        <v>1.9408226039143101E-4</v>
      </c>
      <c r="U40" s="76">
        <f>(_xlfn.XLOOKUP(D40,'[1]9'!$C$10:$C$76,'[1]9'!$EC$10:$EC$76))</f>
        <v>2725</v>
      </c>
      <c r="V40" s="72">
        <f>(_xlfn.XLOOKUP(D40,'[1]9'!$C$10:$C$76,'[1]9'!$ED$10:$ED$76))</f>
        <v>3.2289446150090824E-3</v>
      </c>
      <c r="W40" s="73">
        <f t="shared" si="6"/>
        <v>6.457889230018165E-5</v>
      </c>
      <c r="X40" s="76">
        <f>(_xlfn.XLOOKUP(D40,'[1]11'!$S$8:$S$74,'[1]11'!$T$8:$T$74))</f>
        <v>175</v>
      </c>
      <c r="Y40" s="72">
        <f>(_xlfn.XLOOKUP(D40,'[1]11'!$S$8:$S$74,'[1]11'!$U$8:$U$74))</f>
        <v>7.2585495344158941E-4</v>
      </c>
      <c r="Z40" s="73">
        <f t="shared" si="7"/>
        <v>1.4517099068831789E-5</v>
      </c>
      <c r="AA40" s="15">
        <f>(_xlfn.XLOOKUP(D40,'[1]5'!$C$8:$C$74,'[1]5'!$U$8:$U$74))</f>
        <v>1000</v>
      </c>
      <c r="AB40" s="72">
        <f>(_xlfn.XLOOKUP(D40,'[1]5'!$C$8:$C$74,'[1]5'!$V$8:$V$74))</f>
        <v>3.497726477789437E-3</v>
      </c>
      <c r="AC40" s="73">
        <f t="shared" si="8"/>
        <v>3.4977264777894374E-5</v>
      </c>
      <c r="AD40" s="77">
        <f>_xlfn.XLOOKUP(D40,'[1]12'!$FR$3:$FR$69,'[1]12'!$FM$3:$FM$69)</f>
        <v>7.9241999999999999</v>
      </c>
      <c r="AE40" s="72">
        <f>_xlfn.XLOOKUP(D40,'[1]12'!$FR$3:$FR$69,'[1]12'!$FN$3:$FN$69)</f>
        <v>1.506420852262131E-2</v>
      </c>
      <c r="AF40" s="73">
        <f>_xlfn.XLOOKUP(D40,'[1]12'!$FR$3:$FR$69,'[1]12'!$FT$3:$FT$69)*$AD$5</f>
        <v>0</v>
      </c>
      <c r="AH40" s="78">
        <f t="shared" si="9"/>
        <v>4.5511733759818025E-3</v>
      </c>
    </row>
    <row r="41" spans="2:34" x14ac:dyDescent="0.15">
      <c r="B41" s="70" t="s">
        <v>95</v>
      </c>
      <c r="C41" s="71" t="str">
        <f t="shared" si="0"/>
        <v>05</v>
      </c>
      <c r="D41" s="13" t="s">
        <v>96</v>
      </c>
      <c r="E41" s="14"/>
      <c r="F41" s="15">
        <f>(_xlfn.XLOOKUP(D41,'[1]6'!$C$8:$C$74,'[1]6'!$U$8:$U$74))</f>
        <v>4325</v>
      </c>
      <c r="G41" s="72">
        <f>(_xlfn.XLOOKUP(D41,'[1]6'!$C$8:$C$74,'[1]6'!$V$8:$V$74))</f>
        <v>8.0808646992330188E-3</v>
      </c>
      <c r="H41" s="73">
        <f t="shared" si="1"/>
        <v>4.20204964360117E-3</v>
      </c>
      <c r="I41" s="16">
        <f>(_xlfn.XLOOKUP(D41,'[1]10'!$B$3:$B$69,'[1]10'!$F$3:$F$69))</f>
        <v>608</v>
      </c>
      <c r="J41" s="74">
        <f>(_xlfn.XLOOKUP(D41,'[1]10'!$B$3:$B$69,'[1]10'!$G$3:$G$69))</f>
        <v>1.2283498291826018E-3</v>
      </c>
      <c r="K41" s="73">
        <f t="shared" si="2"/>
        <v>2.0881947096104233E-4</v>
      </c>
      <c r="L41" s="15">
        <f>_xlfn.IFNA((_xlfn.XLOOKUP(D41,'[1]7'!$U$3:$U$69,'[1]7'!$V$3:$V$69)),0)</f>
        <v>14933</v>
      </c>
      <c r="M41" s="72">
        <f>_xlfn.IFNA((_xlfn.XLOOKUP(D41,'[1]7'!$U$3:$U$69,'[1]7'!$W$3:$W$69)),0)</f>
        <v>1.7108068505595951E-2</v>
      </c>
      <c r="N41" s="73">
        <f t="shared" si="3"/>
        <v>2.5662102758393928E-3</v>
      </c>
      <c r="O41" s="76">
        <f>(_xlfn.XLOOKUP(D41,'[1]4'!$B$4:$B$70,'[1]4'!$K$4:$K$70))</f>
        <v>22398</v>
      </c>
      <c r="P41" s="72">
        <f>(_xlfn.XLOOKUP(D41,'[1]4'!$B$4:$B$70,'[1]4'!$L$4:$L$70))</f>
        <v>6.6847509305019296E-3</v>
      </c>
      <c r="Q41" s="73">
        <f t="shared" si="4"/>
        <v>3.3423754652509648E-4</v>
      </c>
      <c r="R41" s="76">
        <f>(_xlfn.XLOOKUP(D41,'[1]8'!$C$10:$C$76,'[1]8'!$EA$10:$EA$76))</f>
        <v>7275</v>
      </c>
      <c r="S41" s="72">
        <f>(_xlfn.XLOOKUP(D41,'[1]8'!$C$10:$C$76,'[1]8'!$EB$10:$EB$76))</f>
        <v>7.9211693932547574E-3</v>
      </c>
      <c r="T41" s="73">
        <f t="shared" si="5"/>
        <v>3.9605846966273787E-4</v>
      </c>
      <c r="U41" s="76">
        <f>(_xlfn.XLOOKUP(D41,'[1]9'!$C$10:$C$76,'[1]9'!$EC$10:$EC$76))</f>
        <v>5860</v>
      </c>
      <c r="V41" s="72">
        <f>(_xlfn.XLOOKUP(D41,'[1]9'!$C$10:$C$76,'[1]9'!$ED$10:$ED$76))</f>
        <v>6.9437120895241185E-3</v>
      </c>
      <c r="W41" s="73">
        <f t="shared" si="6"/>
        <v>1.3887424179048237E-4</v>
      </c>
      <c r="X41" s="76">
        <f>(_xlfn.XLOOKUP(D41,'[1]11'!$S$8:$S$74,'[1]11'!$T$8:$T$74))</f>
        <v>510</v>
      </c>
      <c r="Y41" s="72">
        <f>(_xlfn.XLOOKUP(D41,'[1]11'!$S$8:$S$74,'[1]11'!$U$8:$U$74))</f>
        <v>2.1153487214583462E-3</v>
      </c>
      <c r="Z41" s="73">
        <f t="shared" si="7"/>
        <v>4.2306974429166924E-5</v>
      </c>
      <c r="AA41" s="15">
        <f>(_xlfn.XLOOKUP(D41,'[1]5'!$C$8:$C$74,'[1]5'!$U$8:$U$74))</f>
        <v>2070</v>
      </c>
      <c r="AB41" s="72">
        <f>(_xlfn.XLOOKUP(D41,'[1]5'!$C$8:$C$74,'[1]5'!$V$8:$V$74))</f>
        <v>7.2402938090241342E-3</v>
      </c>
      <c r="AC41" s="73">
        <f t="shared" si="8"/>
        <v>7.240293809024134E-5</v>
      </c>
      <c r="AD41" s="77">
        <f>_xlfn.XLOOKUP(D41,'[1]12'!$FR$3:$FR$69,'[1]12'!$FM$3:$FM$69)</f>
        <v>8.5</v>
      </c>
      <c r="AE41" s="72">
        <f>_xlfn.XLOOKUP(D41,'[1]12'!$FR$3:$FR$69,'[1]12'!$FN$3:$FN$69)</f>
        <v>1.6158826435764006E-2</v>
      </c>
      <c r="AF41" s="73">
        <f>_xlfn.XLOOKUP(D41,'[1]12'!$FR$3:$FR$69,'[1]12'!$FT$3:$FT$69)*$AD$5</f>
        <v>2.055515855886574E-4</v>
      </c>
      <c r="AH41" s="78">
        <f t="shared" si="9"/>
        <v>8.166511146487988E-3</v>
      </c>
    </row>
    <row r="42" spans="2:34" x14ac:dyDescent="0.15">
      <c r="B42" s="70" t="s">
        <v>97</v>
      </c>
      <c r="C42" s="71" t="str">
        <f t="shared" si="0"/>
        <v>42</v>
      </c>
      <c r="D42" s="13" t="s">
        <v>98</v>
      </c>
      <c r="E42" s="14"/>
      <c r="F42" s="15">
        <f>(_xlfn.XLOOKUP(D42,'[1]6'!$C$8:$C$74,'[1]6'!$U$8:$U$74))</f>
        <v>2365</v>
      </c>
      <c r="G42" s="72">
        <f>(_xlfn.XLOOKUP(D42,'[1]6'!$C$8:$C$74,'[1]6'!$V$8:$V$74))</f>
        <v>4.4187849742626795E-3</v>
      </c>
      <c r="H42" s="73">
        <f t="shared" si="1"/>
        <v>2.2977681866165932E-3</v>
      </c>
      <c r="I42" s="16">
        <f>(_xlfn.XLOOKUP(D42,'[1]10'!$B$3:$B$69,'[1]10'!$F$3:$F$69))</f>
        <v>235</v>
      </c>
      <c r="J42" s="74">
        <f>(_xlfn.XLOOKUP(D42,'[1]10'!$B$3:$B$69,'[1]10'!$G$3:$G$69))</f>
        <v>4.7477337147682803E-4</v>
      </c>
      <c r="K42" s="73">
        <f t="shared" si="2"/>
        <v>8.0711473151060778E-5</v>
      </c>
      <c r="L42" s="15">
        <f>_xlfn.IFNA((_xlfn.XLOOKUP(D42,'[1]7'!$U$3:$U$69,'[1]7'!$V$3:$V$69)),0)</f>
        <v>9411</v>
      </c>
      <c r="M42" s="72">
        <f>_xlfn.IFNA((_xlfn.XLOOKUP(D42,'[1]7'!$U$3:$U$69,'[1]7'!$W$3:$W$69)),0)</f>
        <v>1.0781760711589332E-2</v>
      </c>
      <c r="N42" s="73">
        <f t="shared" si="3"/>
        <v>1.6172641067383998E-3</v>
      </c>
      <c r="O42" s="76">
        <f>(_xlfn.XLOOKUP(D42,'[1]4'!$B$4:$B$70,'[1]4'!$K$4:$K$70))</f>
        <v>12929</v>
      </c>
      <c r="P42" s="72">
        <f>(_xlfn.XLOOKUP(D42,'[1]4'!$B$4:$B$70,'[1]4'!$L$4:$L$70))</f>
        <v>3.8586992044137621E-3</v>
      </c>
      <c r="Q42" s="73">
        <f t="shared" si="4"/>
        <v>1.9293496022068811E-4</v>
      </c>
      <c r="R42" s="76">
        <f>(_xlfn.XLOOKUP(D42,'[1]8'!$C$10:$C$76,'[1]8'!$EA$10:$EA$76))</f>
        <v>3775</v>
      </c>
      <c r="S42" s="72">
        <f>(_xlfn.XLOOKUP(D42,'[1]8'!$C$10:$C$76,'[1]8'!$EB$10:$EB$76))</f>
        <v>4.1102975202112315E-3</v>
      </c>
      <c r="T42" s="73">
        <f t="shared" si="5"/>
        <v>2.0551487601056157E-4</v>
      </c>
      <c r="U42" s="76">
        <f>(_xlfn.XLOOKUP(D42,'[1]9'!$C$10:$C$76,'[1]9'!$EC$10:$EC$76))</f>
        <v>3635</v>
      </c>
      <c r="V42" s="72">
        <f>(_xlfn.XLOOKUP(D42,'[1]9'!$C$10:$C$76,'[1]9'!$ED$10:$ED$76))</f>
        <v>4.3072343763515654E-3</v>
      </c>
      <c r="W42" s="73">
        <f t="shared" si="6"/>
        <v>8.6144687527031313E-5</v>
      </c>
      <c r="X42" s="76">
        <f>(_xlfn.XLOOKUP(D42,'[1]11'!$S$8:$S$74,'[1]11'!$T$8:$T$74))</f>
        <v>165</v>
      </c>
      <c r="Y42" s="72">
        <f>(_xlfn.XLOOKUP(D42,'[1]11'!$S$8:$S$74,'[1]11'!$U$8:$U$74))</f>
        <v>6.8437752753064147E-4</v>
      </c>
      <c r="Z42" s="73">
        <f t="shared" si="7"/>
        <v>1.368755055061283E-5</v>
      </c>
      <c r="AA42" s="15">
        <f>(_xlfn.XLOOKUP(D42,'[1]5'!$C$8:$C$74,'[1]5'!$U$8:$U$74))</f>
        <v>1170</v>
      </c>
      <c r="AB42" s="72">
        <f>(_xlfn.XLOOKUP(D42,'[1]5'!$C$8:$C$74,'[1]5'!$V$8:$V$74))</f>
        <v>4.0923399790136414E-3</v>
      </c>
      <c r="AC42" s="73">
        <f t="shared" si="8"/>
        <v>4.0923399790136415E-5</v>
      </c>
      <c r="AD42" s="77">
        <f>_xlfn.XLOOKUP(D42,'[1]12'!$FR$3:$FR$69,'[1]12'!$FM$3:$FM$69)</f>
        <v>8.1362000000000005</v>
      </c>
      <c r="AE42" s="72">
        <f>_xlfn.XLOOKUP(D42,'[1]12'!$FR$3:$FR$69,'[1]12'!$FN$3:$FN$69)</f>
        <v>1.5467228664313307E-2</v>
      </c>
      <c r="AF42" s="73">
        <f>_xlfn.XLOOKUP(D42,'[1]12'!$FR$3:$FR$69,'[1]12'!$FT$3:$FT$69)*$AD$5</f>
        <v>1.9675397772546288E-4</v>
      </c>
      <c r="AH42" s="78">
        <f t="shared" si="9"/>
        <v>4.7317032183305475E-3</v>
      </c>
    </row>
    <row r="43" spans="2:34" x14ac:dyDescent="0.15">
      <c r="B43" s="70" t="s">
        <v>99</v>
      </c>
      <c r="C43" s="71" t="str">
        <f t="shared" si="0"/>
        <v>18</v>
      </c>
      <c r="D43" s="13" t="s">
        <v>100</v>
      </c>
      <c r="E43" s="14"/>
      <c r="F43" s="15">
        <f>(_xlfn.XLOOKUP(D43,'[1]6'!$C$8:$C$74,'[1]6'!$U$8:$U$74))</f>
        <v>1215</v>
      </c>
      <c r="G43" s="72">
        <f>(_xlfn.XLOOKUP(D43,'[1]6'!$C$8:$C$74,'[1]6'!$V$8:$V$74))</f>
        <v>2.2701157478770212E-3</v>
      </c>
      <c r="H43" s="73">
        <f t="shared" si="1"/>
        <v>1.1804601888960511E-3</v>
      </c>
      <c r="I43" s="16">
        <f>(_xlfn.XLOOKUP(D43,'[1]10'!$B$3:$B$69,'[1]10'!$F$3:$F$69))</f>
        <v>173</v>
      </c>
      <c r="J43" s="74">
        <f>(_xlfn.XLOOKUP(D43,'[1]10'!$B$3:$B$69,'[1]10'!$G$3:$G$69))</f>
        <v>3.4951401389570743E-4</v>
      </c>
      <c r="K43" s="73">
        <f t="shared" si="2"/>
        <v>5.9417382362270268E-5</v>
      </c>
      <c r="L43" s="15">
        <f>_xlfn.IFNA((_xlfn.XLOOKUP(D43,'[1]7'!$U$3:$U$69,'[1]7'!$V$3:$V$69)),0)</f>
        <v>6592</v>
      </c>
      <c r="M43" s="72">
        <f>_xlfn.IFNA((_xlfn.XLOOKUP(D43,'[1]7'!$U$3:$U$69,'[1]7'!$W$3:$W$69)),0)</f>
        <v>7.5521588153009116E-3</v>
      </c>
      <c r="N43" s="73">
        <f t="shared" si="3"/>
        <v>1.1328238222951367E-3</v>
      </c>
      <c r="O43" s="76">
        <f>(_xlfn.XLOOKUP(D43,'[1]4'!$B$4:$B$70,'[1]4'!$K$4:$K$70))</f>
        <v>6592</v>
      </c>
      <c r="P43" s="72">
        <f>(_xlfn.XLOOKUP(D43,'[1]4'!$B$4:$B$70,'[1]4'!$L$4:$L$70))</f>
        <v>1.9674023633301507E-3</v>
      </c>
      <c r="Q43" s="73">
        <f t="shared" si="4"/>
        <v>9.8370118166507539E-5</v>
      </c>
      <c r="R43" s="76">
        <f>(_xlfn.XLOOKUP(D43,'[1]8'!$C$10:$C$76,'[1]8'!$EA$10:$EA$76))</f>
        <v>1905</v>
      </c>
      <c r="S43" s="72">
        <f>(_xlfn.XLOOKUP(D43,'[1]8'!$C$10:$C$76,'[1]8'!$EB$10:$EB$76))</f>
        <v>2.0742031194708331E-3</v>
      </c>
      <c r="T43" s="73">
        <f t="shared" si="5"/>
        <v>1.0371015597354167E-4</v>
      </c>
      <c r="U43" s="76">
        <f>(_xlfn.XLOOKUP(D43,'[1]9'!$C$10:$C$76,'[1]9'!$EC$10:$EC$76))</f>
        <v>1585</v>
      </c>
      <c r="V43" s="72">
        <f>(_xlfn.XLOOKUP(D43,'[1]9'!$C$10:$C$76,'[1]9'!$ED$10:$ED$76))</f>
        <v>1.8781200788217966E-3</v>
      </c>
      <c r="W43" s="73">
        <f t="shared" si="6"/>
        <v>3.7562401576435933E-5</v>
      </c>
      <c r="X43" s="76">
        <f>(_xlfn.XLOOKUP(D43,'[1]11'!$S$8:$S$74,'[1]11'!$T$8:$T$74))</f>
        <v>125</v>
      </c>
      <c r="Y43" s="72">
        <f>(_xlfn.XLOOKUP(D43,'[1]11'!$S$8:$S$74,'[1]11'!$U$8:$U$74))</f>
        <v>5.1846782388684958E-4</v>
      </c>
      <c r="Z43" s="73">
        <f t="shared" si="7"/>
        <v>1.0369356477736991E-5</v>
      </c>
      <c r="AA43" s="15">
        <f>(_xlfn.XLOOKUP(D43,'[1]5'!$C$8:$C$74,'[1]5'!$U$8:$U$74))</f>
        <v>510</v>
      </c>
      <c r="AB43" s="72">
        <f>(_xlfn.XLOOKUP(D43,'[1]5'!$C$8:$C$74,'[1]5'!$V$8:$V$74))</f>
        <v>1.7838405036726128E-3</v>
      </c>
      <c r="AC43" s="73">
        <f t="shared" si="8"/>
        <v>1.7838405036726128E-5</v>
      </c>
      <c r="AD43" s="77">
        <f>_xlfn.XLOOKUP(D43,'[1]12'!$FR$3:$FR$69,'[1]12'!$FM$3:$FM$69)</f>
        <v>8.1668000000000003</v>
      </c>
      <c r="AE43" s="72">
        <f>_xlfn.XLOOKUP(D43,'[1]12'!$FR$3:$FR$69,'[1]12'!$FN$3:$FN$69)</f>
        <v>1.5525400439482057E-2</v>
      </c>
      <c r="AF43" s="73">
        <f>_xlfn.XLOOKUP(D43,'[1]12'!$FR$3:$FR$69,'[1]12'!$FT$3:$FT$69)*$AD$5</f>
        <v>2.1416177877087405E-4</v>
      </c>
      <c r="AH43" s="78">
        <f t="shared" si="9"/>
        <v>2.8547136095552804E-3</v>
      </c>
    </row>
    <row r="44" spans="2:34" x14ac:dyDescent="0.15">
      <c r="B44" s="70" t="s">
        <v>101</v>
      </c>
      <c r="C44" s="71" t="str">
        <f t="shared" si="0"/>
        <v>38</v>
      </c>
      <c r="D44" s="13" t="s">
        <v>102</v>
      </c>
      <c r="E44" s="14"/>
      <c r="F44" s="15">
        <f>(_xlfn.XLOOKUP(D44,'[1]6'!$C$8:$C$74,'[1]6'!$U$8:$U$74))</f>
        <v>10375</v>
      </c>
      <c r="G44" s="72">
        <f>(_xlfn.XLOOKUP(D44,'[1]6'!$C$8:$C$74,'[1]6'!$V$8:$V$74))</f>
        <v>1.9384733238044523E-2</v>
      </c>
      <c r="H44" s="73">
        <f t="shared" si="1"/>
        <v>1.0080061283783153E-2</v>
      </c>
      <c r="I44" s="16">
        <f>(_xlfn.XLOOKUP(D44,'[1]10'!$B$3:$B$69,'[1]10'!$F$3:$F$69))</f>
        <v>3962</v>
      </c>
      <c r="J44" s="74">
        <f>(_xlfn.XLOOKUP(D44,'[1]10'!$B$3:$B$69,'[1]10'!$G$3:$G$69))</f>
        <v>8.0044770118774151E-3</v>
      </c>
      <c r="K44" s="73">
        <f t="shared" si="2"/>
        <v>1.3607610920191606E-3</v>
      </c>
      <c r="L44" s="15">
        <f>_xlfn.IFNA((_xlfn.XLOOKUP(D44,'[1]7'!$U$3:$U$69,'[1]7'!$V$3:$V$69)),0)</f>
        <v>10379</v>
      </c>
      <c r="M44" s="72">
        <f>_xlfn.IFNA((_xlfn.XLOOKUP(D44,'[1]7'!$U$3:$U$69,'[1]7'!$W$3:$W$69)),0)</f>
        <v>1.1890754906554637E-2</v>
      </c>
      <c r="N44" s="73">
        <f t="shared" si="3"/>
        <v>1.7836132359831955E-3</v>
      </c>
      <c r="O44" s="76">
        <f>(_xlfn.XLOOKUP(D44,'[1]4'!$B$4:$B$70,'[1]4'!$K$4:$K$70))</f>
        <v>58995</v>
      </c>
      <c r="P44" s="72">
        <f>(_xlfn.XLOOKUP(D44,'[1]4'!$B$4:$B$70,'[1]4'!$L$4:$L$70))</f>
        <v>1.7607236411508229E-2</v>
      </c>
      <c r="Q44" s="73">
        <f t="shared" si="4"/>
        <v>8.8036182057541152E-4</v>
      </c>
      <c r="R44" s="76">
        <f>(_xlfn.XLOOKUP(D44,'[1]8'!$C$10:$C$76,'[1]8'!$EA$10:$EA$76))</f>
        <v>16840</v>
      </c>
      <c r="S44" s="72">
        <f>(_xlfn.XLOOKUP(D44,'[1]8'!$C$10:$C$76,'[1]8'!$EB$10:$EB$76))</f>
        <v>1.8335737812015133E-2</v>
      </c>
      <c r="T44" s="73">
        <f t="shared" si="5"/>
        <v>9.1678689060075672E-4</v>
      </c>
      <c r="U44" s="76">
        <f>(_xlfn.XLOOKUP(D44,'[1]9'!$C$10:$C$76,'[1]9'!$EC$10:$EC$76))</f>
        <v>16835</v>
      </c>
      <c r="V44" s="72">
        <f>(_xlfn.XLOOKUP(D44,'[1]9'!$C$10:$C$76,'[1]9'!$ED$10:$ED$76))</f>
        <v>1.9948360584835928E-2</v>
      </c>
      <c r="W44" s="73">
        <f t="shared" si="6"/>
        <v>3.9896721169671855E-4</v>
      </c>
      <c r="X44" s="76">
        <f>(_xlfn.XLOOKUP(D44,'[1]11'!$S$8:$S$74,'[1]11'!$T$8:$T$74))</f>
        <v>3550</v>
      </c>
      <c r="Y44" s="72">
        <f>(_xlfn.XLOOKUP(D44,'[1]11'!$S$8:$S$74,'[1]11'!$U$8:$U$74))</f>
        <v>1.4724486198386528E-2</v>
      </c>
      <c r="Z44" s="73">
        <f t="shared" si="7"/>
        <v>2.9448972396773054E-4</v>
      </c>
      <c r="AA44" s="15">
        <f>(_xlfn.XLOOKUP(D44,'[1]5'!$C$8:$C$74,'[1]5'!$U$8:$U$74))</f>
        <v>5030</v>
      </c>
      <c r="AB44" s="72">
        <f>(_xlfn.XLOOKUP(D44,'[1]5'!$C$8:$C$74,'[1]5'!$V$8:$V$74))</f>
        <v>1.7593564183280869E-2</v>
      </c>
      <c r="AC44" s="73">
        <f t="shared" si="8"/>
        <v>1.7593564183280869E-4</v>
      </c>
      <c r="AD44" s="77">
        <f>_xlfn.XLOOKUP(D44,'[1]12'!$FR$3:$FR$69,'[1]12'!$FM$3:$FM$69)</f>
        <v>9.3332999999999995</v>
      </c>
      <c r="AE44" s="72">
        <f>_xlfn.XLOOKUP(D44,'[1]12'!$FR$3:$FR$69,'[1]12'!$FN$3:$FN$69)</f>
        <v>1.7742961737990139E-2</v>
      </c>
      <c r="AF44" s="73">
        <f>_xlfn.XLOOKUP(D44,'[1]12'!$FR$3:$FR$69,'[1]12'!$FT$3:$FT$69)*$AD$5</f>
        <v>2.257028957381901E-4</v>
      </c>
      <c r="AH44" s="78">
        <f t="shared" si="9"/>
        <v>1.6116679796197124E-2</v>
      </c>
    </row>
    <row r="45" spans="2:34" x14ac:dyDescent="0.15">
      <c r="B45" s="70" t="s">
        <v>103</v>
      </c>
      <c r="C45" s="71" t="str">
        <f t="shared" si="0"/>
        <v>26</v>
      </c>
      <c r="D45" s="13" t="s">
        <v>104</v>
      </c>
      <c r="E45" s="14"/>
      <c r="F45" s="15">
        <f>(_xlfn.XLOOKUP(D45,'[1]6'!$C$8:$C$74,'[1]6'!$U$8:$U$74))</f>
        <v>17080</v>
      </c>
      <c r="G45" s="72">
        <f>(_xlfn.XLOOKUP(D45,'[1]6'!$C$8:$C$74,'[1]6'!$V$8:$V$74))</f>
        <v>3.191240903188438E-2</v>
      </c>
      <c r="H45" s="73">
        <f t="shared" si="1"/>
        <v>1.659445269657988E-2</v>
      </c>
      <c r="I45" s="16">
        <f>(_xlfn.XLOOKUP(D45,'[1]10'!$B$3:$B$69,'[1]10'!$F$3:$F$69))</f>
        <v>13270</v>
      </c>
      <c r="J45" s="74">
        <f>(_xlfn.XLOOKUP(D45,'[1]10'!$B$3:$B$69,'[1]10'!$G$3:$G$69))</f>
        <v>2.6809543146797905E-2</v>
      </c>
      <c r="K45" s="73">
        <f t="shared" si="2"/>
        <v>4.5576223349556438E-3</v>
      </c>
      <c r="L45" s="15">
        <f>_xlfn.IFNA((_xlfn.XLOOKUP(D45,'[1]7'!$U$3:$U$69,'[1]7'!$V$3:$V$69)),0)</f>
        <v>22783</v>
      </c>
      <c r="M45" s="72">
        <f>_xlfn.IFNA((_xlfn.XLOOKUP(D45,'[1]7'!$U$3:$U$69,'[1]7'!$W$3:$W$69)),0)</f>
        <v>2.6101461512287726E-2</v>
      </c>
      <c r="N45" s="73">
        <f t="shared" si="3"/>
        <v>3.915219226843159E-3</v>
      </c>
      <c r="O45" s="76">
        <f>(_xlfn.XLOOKUP(D45,'[1]4'!$B$4:$B$70,'[1]4'!$K$4:$K$70))</f>
        <v>140517</v>
      </c>
      <c r="P45" s="72">
        <f>(_xlfn.XLOOKUP(D45,'[1]4'!$B$4:$B$70,'[1]4'!$L$4:$L$70))</f>
        <v>4.1937724194184282E-2</v>
      </c>
      <c r="Q45" s="73">
        <f t="shared" si="4"/>
        <v>2.096886209709214E-3</v>
      </c>
      <c r="R45" s="76">
        <f>(_xlfn.XLOOKUP(D45,'[1]8'!$C$10:$C$76,'[1]8'!$EA$10:$EA$76))</f>
        <v>32545</v>
      </c>
      <c r="S45" s="72">
        <f>(_xlfn.XLOOKUP(D45,'[1]8'!$C$10:$C$76,'[1]8'!$EB$10:$EB$76))</f>
        <v>3.5435664316629013E-2</v>
      </c>
      <c r="T45" s="73">
        <f t="shared" si="5"/>
        <v>1.7717832158314507E-3</v>
      </c>
      <c r="U45" s="76">
        <f>(_xlfn.XLOOKUP(D45,'[1]9'!$C$10:$C$76,'[1]9'!$EC$10:$EC$76))</f>
        <v>28610</v>
      </c>
      <c r="V45" s="72">
        <f>(_xlfn.XLOOKUP(D45,'[1]9'!$C$10:$C$76,'[1]9'!$ED$10:$ED$76))</f>
        <v>3.3900956123086183E-2</v>
      </c>
      <c r="W45" s="73">
        <f t="shared" si="6"/>
        <v>6.7801912246172368E-4</v>
      </c>
      <c r="X45" s="76">
        <f>(_xlfn.XLOOKUP(D45,'[1]11'!$S$8:$S$74,'[1]11'!$T$8:$T$74))</f>
        <v>12935</v>
      </c>
      <c r="Y45" s="72">
        <f>(_xlfn.XLOOKUP(D45,'[1]11'!$S$8:$S$74,'[1]11'!$U$8:$U$74))</f>
        <v>5.3651050415811197E-2</v>
      </c>
      <c r="Z45" s="73">
        <f t="shared" si="7"/>
        <v>1.073021008316224E-3</v>
      </c>
      <c r="AA45" s="15">
        <f>(_xlfn.XLOOKUP(D45,'[1]5'!$C$8:$C$74,'[1]5'!$U$8:$U$74))</f>
        <v>9760</v>
      </c>
      <c r="AB45" s="72">
        <f>(_xlfn.XLOOKUP(D45,'[1]5'!$C$8:$C$74,'[1]5'!$V$8:$V$74))</f>
        <v>3.4137810423224904E-2</v>
      </c>
      <c r="AC45" s="73">
        <f t="shared" si="8"/>
        <v>3.4137810423224906E-4</v>
      </c>
      <c r="AD45" s="77">
        <f>_xlfn.XLOOKUP(D45,'[1]12'!$FR$3:$FR$69,'[1]12'!$FM$3:$FM$69)</f>
        <v>8.8180999999999994</v>
      </c>
      <c r="AE45" s="72">
        <f>_xlfn.XLOOKUP(D45,'[1]12'!$FR$3:$FR$69,'[1]12'!$FN$3:$FN$69)</f>
        <v>1.6763546752142418E-2</v>
      </c>
      <c r="AF45" s="73">
        <f>_xlfn.XLOOKUP(D45,'[1]12'!$FR$3:$FR$69,'[1]12'!$FT$3:$FT$69)*$AD$5</f>
        <v>2.1324405139756938E-4</v>
      </c>
      <c r="AH45" s="78">
        <f t="shared" si="9"/>
        <v>3.1241625970327109E-2</v>
      </c>
    </row>
    <row r="46" spans="2:34" x14ac:dyDescent="0.15">
      <c r="B46" s="70" t="s">
        <v>105</v>
      </c>
      <c r="C46" s="71" t="str">
        <f t="shared" si="0"/>
        <v>46</v>
      </c>
      <c r="D46" s="13" t="s">
        <v>106</v>
      </c>
      <c r="E46" s="14"/>
      <c r="F46" s="15">
        <f>(_xlfn.XLOOKUP(D46,'[1]6'!$C$8:$C$74,'[1]6'!$U$8:$U$74))</f>
        <v>5040</v>
      </c>
      <c r="G46" s="72">
        <f>(_xlfn.XLOOKUP(D46,'[1]6'!$C$8:$C$74,'[1]6'!$V$8:$V$74))</f>
        <v>9.4167764356380152E-3</v>
      </c>
      <c r="H46" s="73">
        <f t="shared" si="1"/>
        <v>4.8967237465317682E-3</v>
      </c>
      <c r="I46" s="16">
        <f>(_xlfn.XLOOKUP(D46,'[1]10'!$B$3:$B$69,'[1]10'!$F$3:$F$69))</f>
        <v>1053</v>
      </c>
      <c r="J46" s="74">
        <f>(_xlfn.XLOOKUP(D46,'[1]10'!$B$3:$B$69,'[1]10'!$G$3:$G$69))</f>
        <v>2.1273887666599998E-3</v>
      </c>
      <c r="K46" s="73">
        <f t="shared" si="2"/>
        <v>3.6165609033220002E-4</v>
      </c>
      <c r="L46" s="15">
        <f>_xlfn.IFNA((_xlfn.XLOOKUP(D46,'[1]7'!$U$3:$U$69,'[1]7'!$V$3:$V$69)),0)</f>
        <v>10829</v>
      </c>
      <c r="M46" s="72">
        <f>_xlfn.IFNA((_xlfn.XLOOKUP(D46,'[1]7'!$U$3:$U$69,'[1]7'!$W$3:$W$69)),0)</f>
        <v>1.2406299728594293E-2</v>
      </c>
      <c r="N46" s="73">
        <f t="shared" si="3"/>
        <v>1.860944959289144E-3</v>
      </c>
      <c r="O46" s="76">
        <f>(_xlfn.XLOOKUP(D46,'[1]4'!$B$4:$B$70,'[1]4'!$K$4:$K$70))</f>
        <v>26618</v>
      </c>
      <c r="P46" s="72">
        <f>(_xlfn.XLOOKUP(D46,'[1]4'!$B$4:$B$70,'[1]4'!$L$4:$L$70))</f>
        <v>7.9442227104250546E-3</v>
      </c>
      <c r="Q46" s="73">
        <f t="shared" si="4"/>
        <v>3.9721113552125276E-4</v>
      </c>
      <c r="R46" s="76">
        <f>(_xlfn.XLOOKUP(D46,'[1]8'!$C$10:$C$76,'[1]8'!$EA$10:$EA$76))</f>
        <v>8320</v>
      </c>
      <c r="S46" s="72">
        <f>(_xlfn.XLOOKUP(D46,'[1]8'!$C$10:$C$76,'[1]8'!$EB$10:$EB$76))</f>
        <v>9.0589868524920385E-3</v>
      </c>
      <c r="T46" s="73">
        <f t="shared" si="5"/>
        <v>4.5294934262460194E-4</v>
      </c>
      <c r="U46" s="76">
        <f>(_xlfn.XLOOKUP(D46,'[1]9'!$C$10:$C$76,'[1]9'!$EC$10:$EC$76))</f>
        <v>6990</v>
      </c>
      <c r="V46" s="72">
        <f>(_xlfn.XLOOKUP(D46,'[1]9'!$C$10:$C$76,'[1]9'!$ED$10:$ED$76))</f>
        <v>8.2826872876746744E-3</v>
      </c>
      <c r="W46" s="73">
        <f t="shared" si="6"/>
        <v>1.656537457534935E-4</v>
      </c>
      <c r="X46" s="76">
        <f>(_xlfn.XLOOKUP(D46,'[1]11'!$S$8:$S$74,'[1]11'!$T$8:$T$74))</f>
        <v>790</v>
      </c>
      <c r="Y46" s="72">
        <f>(_xlfn.XLOOKUP(D46,'[1]11'!$S$8:$S$74,'[1]11'!$U$8:$U$74))</f>
        <v>3.2767166469648895E-3</v>
      </c>
      <c r="Z46" s="73">
        <f t="shared" si="7"/>
        <v>6.5534332939297794E-5</v>
      </c>
      <c r="AA46" s="15">
        <f>(_xlfn.XLOOKUP(D46,'[1]5'!$C$8:$C$74,'[1]5'!$U$8:$U$74))</f>
        <v>2150</v>
      </c>
      <c r="AB46" s="72">
        <f>(_xlfn.XLOOKUP(D46,'[1]5'!$C$8:$C$74,'[1]5'!$V$8:$V$74))</f>
        <v>7.5201119272472888E-3</v>
      </c>
      <c r="AC46" s="73">
        <f t="shared" si="8"/>
        <v>7.5201119272472894E-5</v>
      </c>
      <c r="AD46" s="77">
        <f>_xlfn.XLOOKUP(D46,'[1]12'!$FR$3:$FR$69,'[1]12'!$FM$3:$FM$69)</f>
        <v>9.2272999999999996</v>
      </c>
      <c r="AE46" s="72">
        <f>_xlfn.XLOOKUP(D46,'[1]12'!$FR$3:$FR$69,'[1]12'!$FN$3:$FN$69)</f>
        <v>1.7541451667144142E-2</v>
      </c>
      <c r="AF46" s="73">
        <f>_xlfn.XLOOKUP(D46,'[1]12'!$FR$3:$FR$69,'[1]12'!$FT$3:$FT$69)*$AD$5</f>
        <v>2.2313954655320216E-4</v>
      </c>
      <c r="AH46" s="78">
        <f t="shared" si="9"/>
        <v>8.4990140188174346E-3</v>
      </c>
    </row>
    <row r="47" spans="2:34" x14ac:dyDescent="0.15">
      <c r="B47" s="70" t="s">
        <v>107</v>
      </c>
      <c r="C47" s="71" t="str">
        <f t="shared" si="0"/>
        <v>24</v>
      </c>
      <c r="D47" s="13" t="s">
        <v>108</v>
      </c>
      <c r="E47" s="14"/>
      <c r="F47" s="15">
        <f>(_xlfn.XLOOKUP(D47,'[1]6'!$C$8:$C$74,'[1]6'!$U$8:$U$74))</f>
        <v>5215</v>
      </c>
      <c r="G47" s="72">
        <f>(_xlfn.XLOOKUP(D47,'[1]6'!$C$8:$C$74,'[1]6'!$V$8:$V$74))</f>
        <v>9.7437478396532242E-3</v>
      </c>
      <c r="H47" s="73">
        <f t="shared" si="1"/>
        <v>5.0667488766196764E-3</v>
      </c>
      <c r="I47" s="16">
        <f>(_xlfn.XLOOKUP(D47,'[1]10'!$B$3:$B$69,'[1]10'!$F$3:$F$69))</f>
        <v>3429</v>
      </c>
      <c r="J47" s="74">
        <f>(_xlfn.XLOOKUP(D47,'[1]10'!$B$3:$B$69,'[1]10'!$G$3:$G$69))</f>
        <v>6.9276505991235889E-3</v>
      </c>
      <c r="K47" s="73">
        <f t="shared" si="2"/>
        <v>1.1777006018510103E-3</v>
      </c>
      <c r="L47" s="15">
        <f>_xlfn.IFNA((_xlfn.XLOOKUP(D47,'[1]7'!$U$3:$U$69,'[1]7'!$V$3:$V$69)),0)</f>
        <v>7969</v>
      </c>
      <c r="M47" s="72">
        <f>_xlfn.IFNA((_xlfn.XLOOKUP(D47,'[1]7'!$U$3:$U$69,'[1]7'!$W$3:$W$69)),0)</f>
        <v>9.1297259707422591E-3</v>
      </c>
      <c r="N47" s="73">
        <f t="shared" si="3"/>
        <v>1.3694588956113388E-3</v>
      </c>
      <c r="O47" s="76">
        <f>(_xlfn.XLOOKUP(D47,'[1]4'!$B$4:$B$70,'[1]4'!$K$4:$K$70))</f>
        <v>38510</v>
      </c>
      <c r="P47" s="72">
        <f>(_xlfn.XLOOKUP(D47,'[1]4'!$B$4:$B$70,'[1]4'!$L$4:$L$70))</f>
        <v>1.1493426124369556E-2</v>
      </c>
      <c r="Q47" s="73">
        <f t="shared" si="4"/>
        <v>5.7467130621847778E-4</v>
      </c>
      <c r="R47" s="76">
        <f>(_xlfn.XLOOKUP(D47,'[1]8'!$C$10:$C$76,'[1]8'!$EA$10:$EA$76))</f>
        <v>10155</v>
      </c>
      <c r="S47" s="72">
        <f>(_xlfn.XLOOKUP(D47,'[1]8'!$C$10:$C$76,'[1]8'!$EB$10:$EB$76))</f>
        <v>1.1056972534502E-2</v>
      </c>
      <c r="T47" s="73">
        <f t="shared" si="5"/>
        <v>5.5284862672509997E-4</v>
      </c>
      <c r="U47" s="76">
        <f>(_xlfn.XLOOKUP(D47,'[1]9'!$C$10:$C$76,'[1]9'!$EC$10:$EC$76))</f>
        <v>8640</v>
      </c>
      <c r="V47" s="72">
        <f>(_xlfn.XLOOKUP(D47,'[1]9'!$C$10:$C$76,'[1]9'!$ED$10:$ED$76))</f>
        <v>1.0237828063735219E-2</v>
      </c>
      <c r="W47" s="73">
        <f t="shared" si="6"/>
        <v>2.047565612747044E-4</v>
      </c>
      <c r="X47" s="76">
        <f>(_xlfn.XLOOKUP(D47,'[1]11'!$S$8:$S$74,'[1]11'!$T$8:$T$74))</f>
        <v>2755</v>
      </c>
      <c r="Y47" s="72">
        <f>(_xlfn.XLOOKUP(D47,'[1]11'!$S$8:$S$74,'[1]11'!$U$8:$U$74))</f>
        <v>1.1427030838466164E-2</v>
      </c>
      <c r="Z47" s="73">
        <f t="shared" si="7"/>
        <v>2.2854061676932328E-4</v>
      </c>
      <c r="AA47" s="15">
        <f>(_xlfn.XLOOKUP(D47,'[1]5'!$C$8:$C$74,'[1]5'!$U$8:$U$74))</f>
        <v>2825</v>
      </c>
      <c r="AB47" s="72">
        <f>(_xlfn.XLOOKUP(D47,'[1]5'!$C$8:$C$74,'[1]5'!$V$8:$V$74))</f>
        <v>9.8810772997551585E-3</v>
      </c>
      <c r="AC47" s="73">
        <f t="shared" si="8"/>
        <v>9.8810772997551586E-5</v>
      </c>
      <c r="AD47" s="77">
        <f>_xlfn.XLOOKUP(D47,'[1]12'!$FR$3:$FR$69,'[1]12'!$FM$3:$FM$69)</f>
        <v>9.5150000000000006</v>
      </c>
      <c r="AE47" s="72">
        <f>_xlfn.XLOOKUP(D47,'[1]12'!$FR$3:$FR$69,'[1]12'!$FN$3:$FN$69)</f>
        <v>1.8088380416034649E-2</v>
      </c>
      <c r="AF47" s="73">
        <f>_xlfn.XLOOKUP(D47,'[1]12'!$FR$3:$FR$69,'[1]12'!$FT$3:$FT$69)*$AD$5</f>
        <v>2.3009686316189122E-4</v>
      </c>
      <c r="AH47" s="78">
        <f t="shared" si="9"/>
        <v>9.5036331212290746E-3</v>
      </c>
    </row>
    <row r="48" spans="2:34" x14ac:dyDescent="0.15">
      <c r="B48" s="70" t="s">
        <v>109</v>
      </c>
      <c r="C48" s="71" t="str">
        <f t="shared" si="0"/>
        <v>33</v>
      </c>
      <c r="D48" s="13" t="s">
        <v>110</v>
      </c>
      <c r="E48" s="14"/>
      <c r="F48" s="15">
        <f>(_xlfn.XLOOKUP(D48,'[1]6'!$C$8:$C$74,'[1]6'!$U$8:$U$74))</f>
        <v>13790</v>
      </c>
      <c r="G48" s="72">
        <f>(_xlfn.XLOOKUP(D48,'[1]6'!$C$8:$C$74,'[1]6'!$V$8:$V$74))</f>
        <v>2.5765346636398456E-2</v>
      </c>
      <c r="H48" s="73">
        <f t="shared" si="1"/>
        <v>1.3397980250927198E-2</v>
      </c>
      <c r="I48" s="16">
        <f>(_xlfn.XLOOKUP(D48,'[1]10'!$B$3:$B$69,'[1]10'!$F$3:$F$69))</f>
        <v>17006</v>
      </c>
      <c r="J48" s="74">
        <f>(_xlfn.XLOOKUP(D48,'[1]10'!$B$3:$B$69,'[1]10'!$G$3:$G$69))</f>
        <v>3.4357429597169947E-2</v>
      </c>
      <c r="K48" s="73">
        <f t="shared" si="2"/>
        <v>5.8407630315188913E-3</v>
      </c>
      <c r="L48" s="15">
        <f>_xlfn.IFNA((_xlfn.XLOOKUP(D48,'[1]7'!$U$3:$U$69,'[1]7'!$V$3:$V$69)),0)</f>
        <v>7000</v>
      </c>
      <c r="M48" s="72">
        <f>_xlfn.IFNA((_xlfn.XLOOKUP(D48,'[1]7'!$U$3:$U$69,'[1]7'!$W$3:$W$69)),0)</f>
        <v>8.0195861206168659E-3</v>
      </c>
      <c r="N48" s="73">
        <f t="shared" si="3"/>
        <v>1.2029379180925298E-3</v>
      </c>
      <c r="O48" s="76">
        <f>(_xlfn.XLOOKUP(D48,'[1]4'!$B$4:$B$70,'[1]4'!$K$4:$K$70))</f>
        <v>87252</v>
      </c>
      <c r="P48" s="72">
        <f>(_xlfn.XLOOKUP(D48,'[1]4'!$B$4:$B$70,'[1]4'!$L$4:$L$70))</f>
        <v>2.604062363551006E-2</v>
      </c>
      <c r="Q48" s="73">
        <f t="shared" si="4"/>
        <v>1.302031181775503E-3</v>
      </c>
      <c r="R48" s="76">
        <f>(_xlfn.XLOOKUP(D48,'[1]8'!$C$10:$C$76,'[1]8'!$EA$10:$EA$76))</f>
        <v>21720</v>
      </c>
      <c r="S48" s="72">
        <f>(_xlfn.XLOOKUP(D48,'[1]8'!$C$10:$C$76,'[1]8'!$EB$10:$EB$76))</f>
        <v>2.3649182023572964E-2</v>
      </c>
      <c r="T48" s="73">
        <f t="shared" si="5"/>
        <v>1.1824591011786482E-3</v>
      </c>
      <c r="U48" s="76">
        <f>(_xlfn.XLOOKUP(D48,'[1]9'!$C$10:$C$76,'[1]9'!$EC$10:$EC$76))</f>
        <v>19675</v>
      </c>
      <c r="V48" s="72">
        <f>(_xlfn.XLOOKUP(D48,'[1]9'!$C$10:$C$76,'[1]9'!$ED$10:$ED$76))</f>
        <v>2.3313572587267413E-2</v>
      </c>
      <c r="W48" s="73">
        <f t="shared" si="6"/>
        <v>4.6627145174534825E-4</v>
      </c>
      <c r="X48" s="76">
        <f>(_xlfn.XLOOKUP(D48,'[1]11'!$S$8:$S$74,'[1]11'!$T$8:$T$74))</f>
        <v>13045</v>
      </c>
      <c r="Y48" s="72">
        <f>(_xlfn.XLOOKUP(D48,'[1]11'!$S$8:$S$74,'[1]11'!$U$8:$U$74))</f>
        <v>5.4107302100831624E-2</v>
      </c>
      <c r="Z48" s="73">
        <f t="shared" si="7"/>
        <v>1.0821460420166326E-3</v>
      </c>
      <c r="AA48" s="15">
        <f>(_xlfn.XLOOKUP(D48,'[1]5'!$C$8:$C$74,'[1]5'!$U$8:$U$74))</f>
        <v>6885</v>
      </c>
      <c r="AB48" s="72">
        <f>(_xlfn.XLOOKUP(D48,'[1]5'!$C$8:$C$74,'[1]5'!$V$8:$V$74))</f>
        <v>2.4081846799580274E-2</v>
      </c>
      <c r="AC48" s="73">
        <f t="shared" si="8"/>
        <v>2.4081846799580274E-4</v>
      </c>
      <c r="AD48" s="77">
        <f>_xlfn.XLOOKUP(D48,'[1]12'!$FR$3:$FR$69,'[1]12'!$FM$3:$FM$69)</f>
        <v>10.545199999999999</v>
      </c>
      <c r="AE48" s="72">
        <f>_xlfn.XLOOKUP(D48,'[1]12'!$FR$3:$FR$69,'[1]12'!$FN$3:$FN$69)</f>
        <v>2.0046830180049244E-2</v>
      </c>
      <c r="AF48" s="73">
        <f>_xlfn.XLOOKUP(D48,'[1]12'!$FR$3:$FR$69,'[1]12'!$FT$3:$FT$69)*$AD$5</f>
        <v>2.5500971533523646E-4</v>
      </c>
      <c r="AH48" s="78">
        <f t="shared" si="9"/>
        <v>2.4970417160585789E-2</v>
      </c>
    </row>
    <row r="49" spans="2:34" x14ac:dyDescent="0.15">
      <c r="B49" s="70" t="s">
        <v>111</v>
      </c>
      <c r="C49" s="71" t="str">
        <f t="shared" si="0"/>
        <v>37</v>
      </c>
      <c r="D49" s="13" t="s">
        <v>112</v>
      </c>
      <c r="E49" s="14"/>
      <c r="F49" s="15">
        <f>(_xlfn.XLOOKUP(D49,'[1]6'!$C$8:$C$74,'[1]6'!$U$8:$U$74))</f>
        <v>16140</v>
      </c>
      <c r="G49" s="72">
        <f>(_xlfn.XLOOKUP(D49,'[1]6'!$C$8:$C$74,'[1]6'!$V$8:$V$74))</f>
        <v>3.0156105490316977E-2</v>
      </c>
      <c r="H49" s="73">
        <f t="shared" si="1"/>
        <v>1.5681174854964827E-2</v>
      </c>
      <c r="I49" s="16">
        <f>(_xlfn.XLOOKUP(D49,'[1]10'!$B$3:$B$69,'[1]10'!$F$3:$F$69))</f>
        <v>6858</v>
      </c>
      <c r="J49" s="74">
        <f>(_xlfn.XLOOKUP(D49,'[1]10'!$B$3:$B$69,'[1]10'!$G$3:$G$69))</f>
        <v>1.3855301198247178E-2</v>
      </c>
      <c r="K49" s="73">
        <f t="shared" si="2"/>
        <v>2.3554012037020206E-3</v>
      </c>
      <c r="L49" s="15">
        <f>_xlfn.IFNA((_xlfn.XLOOKUP(D49,'[1]7'!$U$3:$U$69,'[1]7'!$V$3:$V$69)),0)</f>
        <v>23122</v>
      </c>
      <c r="M49" s="72">
        <f>_xlfn.IFNA((_xlfn.XLOOKUP(D49,'[1]7'!$U$3:$U$69,'[1]7'!$W$3:$W$69)),0)</f>
        <v>2.6489838611557598E-2</v>
      </c>
      <c r="N49" s="73">
        <f t="shared" si="3"/>
        <v>3.9734757917336393E-3</v>
      </c>
      <c r="O49" s="76">
        <f>(_xlfn.XLOOKUP(D49,'[1]4'!$B$4:$B$70,'[1]4'!$K$4:$K$70))</f>
        <v>87283</v>
      </c>
      <c r="P49" s="72">
        <f>(_xlfn.XLOOKUP(D49,'[1]4'!$B$4:$B$70,'[1]4'!$L$4:$L$70))</f>
        <v>2.6049875679391012E-2</v>
      </c>
      <c r="Q49" s="73">
        <f t="shared" si="4"/>
        <v>1.3024937839695508E-3</v>
      </c>
      <c r="R49" s="76">
        <f>(_xlfn.XLOOKUP(D49,'[1]8'!$C$10:$C$76,'[1]8'!$EA$10:$EA$76))</f>
        <v>25600</v>
      </c>
      <c r="S49" s="72">
        <f>(_xlfn.XLOOKUP(D49,'[1]8'!$C$10:$C$76,'[1]8'!$EB$10:$EB$76))</f>
        <v>2.7873805699975503E-2</v>
      </c>
      <c r="T49" s="73">
        <f t="shared" si="5"/>
        <v>1.3936902849987752E-3</v>
      </c>
      <c r="U49" s="76">
        <f>(_xlfn.XLOOKUP(D49,'[1]9'!$C$10:$C$76,'[1]9'!$EC$10:$EC$76))</f>
        <v>24630</v>
      </c>
      <c r="V49" s="72">
        <f>(_xlfn.XLOOKUP(D49,'[1]9'!$C$10:$C$76,'[1]9'!$ED$10:$ED$76))</f>
        <v>2.9184919584467412E-2</v>
      </c>
      <c r="W49" s="73">
        <f t="shared" si="6"/>
        <v>5.8369839168934828E-4</v>
      </c>
      <c r="X49" s="76">
        <f>(_xlfn.XLOOKUP(D49,'[1]11'!$S$8:$S$74,'[1]11'!$T$8:$T$74))</f>
        <v>5495</v>
      </c>
      <c r="Y49" s="72">
        <f>(_xlfn.XLOOKUP(D49,'[1]11'!$S$8:$S$74,'[1]11'!$U$8:$U$74))</f>
        <v>2.2791845538065909E-2</v>
      </c>
      <c r="Z49" s="73">
        <f t="shared" si="7"/>
        <v>4.5583691076131819E-4</v>
      </c>
      <c r="AA49" s="15">
        <f>(_xlfn.XLOOKUP(D49,'[1]5'!$C$8:$C$74,'[1]5'!$U$8:$U$74))</f>
        <v>7385</v>
      </c>
      <c r="AB49" s="72">
        <f>(_xlfn.XLOOKUP(D49,'[1]5'!$C$8:$C$74,'[1]5'!$V$8:$V$74))</f>
        <v>2.583071003847499E-2</v>
      </c>
      <c r="AC49" s="73">
        <f t="shared" si="8"/>
        <v>2.5830710038474993E-4</v>
      </c>
      <c r="AD49" s="77">
        <f>_xlfn.XLOOKUP(D49,'[1]12'!$FR$3:$FR$69,'[1]12'!$FM$3:$FM$69)</f>
        <v>10.757400000000001</v>
      </c>
      <c r="AE49" s="72">
        <f>_xlfn.XLOOKUP(D49,'[1]12'!$FR$3:$FR$69,'[1]12'!$FN$3:$FN$69)</f>
        <v>2.0450230529422086E-2</v>
      </c>
      <c r="AF49" s="73">
        <f>_xlfn.XLOOKUP(D49,'[1]12'!$FR$3:$FR$69,'[1]12'!$FT$3:$FT$69)*$AD$5</f>
        <v>1.8448254806582E-4</v>
      </c>
      <c r="AH49" s="78">
        <f t="shared" si="9"/>
        <v>2.618856087027005E-2</v>
      </c>
    </row>
    <row r="50" spans="2:34" x14ac:dyDescent="0.15">
      <c r="B50" s="70" t="s">
        <v>71</v>
      </c>
      <c r="C50" s="71" t="str">
        <f t="shared" si="0"/>
        <v>14</v>
      </c>
      <c r="D50" s="13" t="s">
        <v>113</v>
      </c>
      <c r="E50" s="14"/>
      <c r="F50" s="15">
        <f>(_xlfn.XLOOKUP(D50,'[1]6'!$C$8:$C$74,'[1]6'!$U$8:$U$74))</f>
        <v>4895</v>
      </c>
      <c r="G50" s="72">
        <f>(_xlfn.XLOOKUP(D50,'[1]6'!$C$8:$C$74,'[1]6'!$V$8:$V$74))</f>
        <v>9.1458572723111271E-3</v>
      </c>
      <c r="H50" s="73">
        <f t="shared" si="1"/>
        <v>4.7558457816017866E-3</v>
      </c>
      <c r="I50" s="16">
        <f>(_xlfn.XLOOKUP(D50,'[1]10'!$B$3:$B$69,'[1]10'!$F$3:$F$69))</f>
        <v>1308</v>
      </c>
      <c r="J50" s="74">
        <f>(_xlfn.XLOOKUP(D50,'[1]10'!$B$3:$B$69,'[1]10'!$G$3:$G$69))</f>
        <v>2.6425683825178343E-3</v>
      </c>
      <c r="K50" s="73">
        <f t="shared" si="2"/>
        <v>4.4923662502803187E-4</v>
      </c>
      <c r="L50" s="15">
        <f>_xlfn.IFNA((_xlfn.XLOOKUP(D50,'[1]7'!$U$3:$U$69,'[1]7'!$V$3:$V$69)),0)</f>
        <v>15439</v>
      </c>
      <c r="M50" s="72">
        <f>_xlfn.IFNA((_xlfn.XLOOKUP(D50,'[1]7'!$U$3:$U$69,'[1]7'!$W$3:$W$69)),0)</f>
        <v>1.7687770016600542E-2</v>
      </c>
      <c r="N50" s="73">
        <f t="shared" si="3"/>
        <v>2.6531655024900811E-3</v>
      </c>
      <c r="O50" s="76">
        <f>(_xlfn.XLOOKUP(D50,'[1]4'!$B$4:$B$70,'[1]4'!$K$4:$K$70))</f>
        <v>30801</v>
      </c>
      <c r="P50" s="72">
        <f>(_xlfn.XLOOKUP(D50,'[1]4'!$B$4:$B$70,'[1]4'!$L$4:$L$70))</f>
        <v>9.1926517282967194E-3</v>
      </c>
      <c r="Q50" s="73">
        <f t="shared" si="4"/>
        <v>4.5963258641483598E-4</v>
      </c>
      <c r="R50" s="76">
        <f>(_xlfn.XLOOKUP(D50,'[1]8'!$C$10:$C$76,'[1]8'!$EA$10:$EA$76))</f>
        <v>8830</v>
      </c>
      <c r="S50" s="72">
        <f>(_xlfn.XLOOKUP(D50,'[1]8'!$C$10:$C$76,'[1]8'!$EB$10:$EB$76))</f>
        <v>9.614285325421237E-3</v>
      </c>
      <c r="T50" s="73">
        <f t="shared" si="5"/>
        <v>4.8071426627106187E-4</v>
      </c>
      <c r="U50" s="76">
        <f>(_xlfn.XLOOKUP(D50,'[1]9'!$C$10:$C$76,'[1]9'!$EC$10:$EC$76))</f>
        <v>7360</v>
      </c>
      <c r="V50" s="72">
        <f>(_xlfn.XLOOKUP(D50,'[1]9'!$C$10:$C$76,'[1]9'!$ED$10:$ED$76))</f>
        <v>8.7211127950337052E-3</v>
      </c>
      <c r="W50" s="73">
        <f t="shared" si="6"/>
        <v>1.7442225590067411E-4</v>
      </c>
      <c r="X50" s="76">
        <f>(_xlfn.XLOOKUP(D50,'[1]11'!$S$8:$S$74,'[1]11'!$T$8:$T$74))</f>
        <v>565</v>
      </c>
      <c r="Y50" s="72">
        <f>(_xlfn.XLOOKUP(D50,'[1]11'!$S$8:$S$74,'[1]11'!$U$8:$U$74))</f>
        <v>2.3434745639685601E-3</v>
      </c>
      <c r="Z50" s="73">
        <f t="shared" si="7"/>
        <v>4.6869491279371203E-5</v>
      </c>
      <c r="AA50" s="15">
        <f>(_xlfn.XLOOKUP(D50,'[1]5'!$C$8:$C$74,'[1]5'!$U$8:$U$74))</f>
        <v>2290</v>
      </c>
      <c r="AB50" s="72">
        <f>(_xlfn.XLOOKUP(D50,'[1]5'!$C$8:$C$74,'[1]5'!$V$8:$V$74))</f>
        <v>8.0097936341378111E-3</v>
      </c>
      <c r="AC50" s="73">
        <f t="shared" si="8"/>
        <v>8.0097936341378119E-5</v>
      </c>
      <c r="AD50" s="77">
        <f>_xlfn.XLOOKUP(D50,'[1]12'!$FR$3:$FR$69,'[1]12'!$FM$3:$FM$69)</f>
        <v>9.5152000000000001</v>
      </c>
      <c r="AE50" s="72">
        <f>_xlfn.XLOOKUP(D50,'[1]12'!$FR$3:$FR$69,'[1]12'!$FN$3:$FN$69)</f>
        <v>1.8088760623715491E-2</v>
      </c>
      <c r="AF50" s="73">
        <f>_xlfn.XLOOKUP(D50,'[1]12'!$FR$3:$FR$69,'[1]12'!$FT$3:$FT$69)*$AD$5</f>
        <v>0</v>
      </c>
      <c r="AH50" s="78">
        <f t="shared" si="9"/>
        <v>9.0999844453272232E-3</v>
      </c>
    </row>
    <row r="51" spans="2:34" x14ac:dyDescent="0.15">
      <c r="B51" s="70" t="s">
        <v>59</v>
      </c>
      <c r="C51" s="71" t="str">
        <f t="shared" si="0"/>
        <v>03</v>
      </c>
      <c r="D51" s="13" t="s">
        <v>114</v>
      </c>
      <c r="E51" s="14"/>
      <c r="F51" s="15">
        <f>(_xlfn.XLOOKUP(D51,'[1]6'!$C$8:$C$74,'[1]6'!$U$8:$U$74))</f>
        <v>2055</v>
      </c>
      <c r="G51" s="72">
        <f>(_xlfn.XLOOKUP(D51,'[1]6'!$C$8:$C$74,'[1]6'!$V$8:$V$74))</f>
        <v>3.8395784871500236E-3</v>
      </c>
      <c r="H51" s="73">
        <f t="shared" si="1"/>
        <v>1.9965808133180123E-3</v>
      </c>
      <c r="I51" s="16">
        <f>(_xlfn.XLOOKUP(D51,'[1]10'!$B$3:$B$69,'[1]10'!$F$3:$F$69))</f>
        <v>238</v>
      </c>
      <c r="J51" s="74">
        <f>(_xlfn.XLOOKUP(D51,'[1]10'!$B$3:$B$69,'[1]10'!$G$3:$G$69))</f>
        <v>4.8083430813397902E-4</v>
      </c>
      <c r="K51" s="73">
        <f t="shared" si="2"/>
        <v>8.1741832382776437E-5</v>
      </c>
      <c r="L51" s="15">
        <f>_xlfn.IFNA((_xlfn.XLOOKUP(D51,'[1]7'!$U$3:$U$69,'[1]7'!$V$3:$V$69)),0)</f>
        <v>8386</v>
      </c>
      <c r="M51" s="72">
        <f>_xlfn.IFNA((_xlfn.XLOOKUP(D51,'[1]7'!$U$3:$U$69,'[1]7'!$W$3:$W$69)),0)</f>
        <v>9.607464172499006E-3</v>
      </c>
      <c r="N51" s="73">
        <f t="shared" si="3"/>
        <v>1.4411196258748509E-3</v>
      </c>
      <c r="O51" s="76">
        <f>(_xlfn.XLOOKUP(D51,'[1]4'!$B$4:$B$70,'[1]4'!$K$4:$K$70))</f>
        <v>11246</v>
      </c>
      <c r="P51" s="72">
        <f>(_xlfn.XLOOKUP(D51,'[1]4'!$B$4:$B$70,'[1]4'!$L$4:$L$70))</f>
        <v>3.3564027575866012E-3</v>
      </c>
      <c r="Q51" s="73">
        <f t="shared" si="4"/>
        <v>1.6782013787933008E-4</v>
      </c>
      <c r="R51" s="76">
        <f>(_xlfn.XLOOKUP(D51,'[1]8'!$C$10:$C$76,'[1]8'!$EA$10:$EA$76))</f>
        <v>3550</v>
      </c>
      <c r="S51" s="72">
        <f>(_xlfn.XLOOKUP(D51,'[1]8'!$C$10:$C$76,'[1]8'!$EB$10:$EB$76))</f>
        <v>3.8653128998012904E-3</v>
      </c>
      <c r="T51" s="73">
        <f t="shared" si="5"/>
        <v>1.9326564499006453E-4</v>
      </c>
      <c r="U51" s="76">
        <f>(_xlfn.XLOOKUP(D51,'[1]9'!$C$10:$C$76,'[1]9'!$EC$10:$EC$76))</f>
        <v>2775</v>
      </c>
      <c r="V51" s="72">
        <f>(_xlfn.XLOOKUP(D51,'[1]9'!$C$10:$C$76,'[1]9'!$ED$10:$ED$76))</f>
        <v>3.2881913051927354E-3</v>
      </c>
      <c r="W51" s="73">
        <f t="shared" si="6"/>
        <v>6.5763826103854716E-5</v>
      </c>
      <c r="X51" s="76">
        <f>(_xlfn.XLOOKUP(D51,'[1]11'!$S$8:$S$74,'[1]11'!$T$8:$T$74))</f>
        <v>190</v>
      </c>
      <c r="Y51" s="72">
        <f>(_xlfn.XLOOKUP(D51,'[1]11'!$S$8:$S$74,'[1]11'!$U$8:$U$74))</f>
        <v>7.8807109230801138E-4</v>
      </c>
      <c r="Z51" s="73">
        <f t="shared" si="7"/>
        <v>1.5761421846160228E-5</v>
      </c>
      <c r="AA51" s="15">
        <f>(_xlfn.XLOOKUP(D51,'[1]5'!$C$8:$C$74,'[1]5'!$U$8:$U$74))</f>
        <v>910</v>
      </c>
      <c r="AB51" s="72">
        <f>(_xlfn.XLOOKUP(D51,'[1]5'!$C$8:$C$74,'[1]5'!$V$8:$V$74))</f>
        <v>3.1829310947883876E-3</v>
      </c>
      <c r="AC51" s="73">
        <f t="shared" si="8"/>
        <v>3.1829310947883879E-5</v>
      </c>
      <c r="AD51" s="77">
        <f>_xlfn.XLOOKUP(D51,'[1]12'!$FR$3:$FR$69,'[1]12'!$FM$3:$FM$69)</f>
        <v>7.5304000000000002</v>
      </c>
      <c r="AE51" s="72">
        <f>_xlfn.XLOOKUP(D51,'[1]12'!$FR$3:$FR$69,'[1]12'!$FN$3:$FN$69)</f>
        <v>1.4315579599044385E-2</v>
      </c>
      <c r="AF51" s="73">
        <f>_xlfn.XLOOKUP(D51,'[1]12'!$FR$3:$FR$69,'[1]12'!$FT$3:$FT$69)*$AD$5</f>
        <v>0</v>
      </c>
      <c r="AH51" s="78">
        <f t="shared" si="9"/>
        <v>3.9938826133429327E-3</v>
      </c>
    </row>
    <row r="52" spans="2:34" x14ac:dyDescent="0.15">
      <c r="B52" s="70" t="s">
        <v>115</v>
      </c>
      <c r="C52" s="71" t="str">
        <f t="shared" si="0"/>
        <v>47</v>
      </c>
      <c r="D52" s="13" t="s">
        <v>116</v>
      </c>
      <c r="E52" s="14"/>
      <c r="F52" s="15">
        <f>(_xlfn.XLOOKUP(D52,'[1]6'!$C$8:$C$74,'[1]6'!$U$8:$U$74))</f>
        <v>5120</v>
      </c>
      <c r="G52" s="72">
        <f>(_xlfn.XLOOKUP(D52,'[1]6'!$C$8:$C$74,'[1]6'!$V$8:$V$74))</f>
        <v>9.5662490774735386E-3</v>
      </c>
      <c r="H52" s="73">
        <f t="shared" si="1"/>
        <v>4.97444952028624E-3</v>
      </c>
      <c r="I52" s="16">
        <f>(_xlfn.XLOOKUP(D52,'[1]10'!$B$3:$B$69,'[1]10'!$F$3:$F$69))</f>
        <v>1679</v>
      </c>
      <c r="J52" s="74">
        <f>(_xlfn.XLOOKUP(D52,'[1]10'!$B$3:$B$69,'[1]10'!$G$3:$G$69))</f>
        <v>3.3921042157855075E-3</v>
      </c>
      <c r="K52" s="73">
        <f t="shared" si="2"/>
        <v>5.7665771668353636E-4</v>
      </c>
      <c r="L52" s="15">
        <f>_xlfn.IFNA((_xlfn.XLOOKUP(D52,'[1]7'!$U$3:$U$69,'[1]7'!$V$3:$V$69)),0)</f>
        <v>19053</v>
      </c>
      <c r="M52" s="72">
        <f>_xlfn.IFNA((_xlfn.XLOOKUP(D52,'[1]7'!$U$3:$U$69,'[1]7'!$W$3:$W$69)),0)</f>
        <v>2.1828167765159022E-2</v>
      </c>
      <c r="N52" s="73">
        <f t="shared" si="3"/>
        <v>3.2742251647738534E-3</v>
      </c>
      <c r="O52" s="76">
        <f>(_xlfn.XLOOKUP(D52,'[1]4'!$B$4:$B$70,'[1]4'!$K$4:$K$70))</f>
        <v>33424</v>
      </c>
      <c r="P52" s="72">
        <f>(_xlfn.XLOOKUP(D52,'[1]4'!$B$4:$B$70,'[1]4'!$L$4:$L$70))</f>
        <v>9.9754940218366138E-3</v>
      </c>
      <c r="Q52" s="73">
        <f t="shared" si="4"/>
        <v>4.9877470109183075E-4</v>
      </c>
      <c r="R52" s="76">
        <f>(_xlfn.XLOOKUP(D52,'[1]8'!$C$10:$C$76,'[1]8'!$EA$10:$EA$76))</f>
        <v>10090</v>
      </c>
      <c r="S52" s="72">
        <f>(_xlfn.XLOOKUP(D52,'[1]8'!$C$10:$C$76,'[1]8'!$EB$10:$EB$76))</f>
        <v>1.0986199199716907E-2</v>
      </c>
      <c r="T52" s="73">
        <f t="shared" si="5"/>
        <v>5.4930995998584537E-4</v>
      </c>
      <c r="U52" s="76">
        <f>(_xlfn.XLOOKUP(D52,'[1]9'!$C$10:$C$76,'[1]9'!$EC$10:$EC$76))</f>
        <v>9185</v>
      </c>
      <c r="V52" s="72">
        <f>(_xlfn.XLOOKUP(D52,'[1]9'!$C$10:$C$76,'[1]9'!$ED$10:$ED$76))</f>
        <v>1.0883616986737036E-2</v>
      </c>
      <c r="W52" s="73">
        <f t="shared" si="6"/>
        <v>2.1767233973474072E-4</v>
      </c>
      <c r="X52" s="76">
        <f>(_xlfn.XLOOKUP(D52,'[1]11'!$S$8:$S$74,'[1]11'!$T$8:$T$74))</f>
        <v>815</v>
      </c>
      <c r="Y52" s="72">
        <f>(_xlfn.XLOOKUP(D52,'[1]11'!$S$8:$S$74,'[1]11'!$U$8:$U$74))</f>
        <v>3.3804102117422591E-3</v>
      </c>
      <c r="Z52" s="73">
        <f t="shared" si="7"/>
        <v>6.7608204234845189E-5</v>
      </c>
      <c r="AA52" s="15">
        <f>(_xlfn.XLOOKUP(D52,'[1]5'!$C$8:$C$74,'[1]5'!$U$8:$U$74))</f>
        <v>2245</v>
      </c>
      <c r="AB52" s="72">
        <f>(_xlfn.XLOOKUP(D52,'[1]5'!$C$8:$C$74,'[1]5'!$V$8:$V$74))</f>
        <v>7.8523959426372858E-3</v>
      </c>
      <c r="AC52" s="73">
        <f t="shared" si="8"/>
        <v>7.8523959426372855E-5</v>
      </c>
      <c r="AD52" s="77">
        <f>_xlfn.XLOOKUP(D52,'[1]12'!$FR$3:$FR$69,'[1]12'!$FM$3:$FM$69)</f>
        <v>9.5304000000000002</v>
      </c>
      <c r="AE52" s="72">
        <f>_xlfn.XLOOKUP(D52,'[1]12'!$FR$3:$FR$69,'[1]12'!$FN$3:$FN$69)</f>
        <v>1.8117656407459444E-2</v>
      </c>
      <c r="AF52" s="73">
        <f>_xlfn.XLOOKUP(D52,'[1]12'!$FR$3:$FR$69,'[1]12'!$FT$3:$FT$69)*$AD$5</f>
        <v>2.3046927426989886E-4</v>
      </c>
      <c r="AH52" s="78">
        <f t="shared" si="9"/>
        <v>1.0467690840487162E-2</v>
      </c>
    </row>
    <row r="53" spans="2:34" x14ac:dyDescent="0.15">
      <c r="B53" s="70" t="s">
        <v>99</v>
      </c>
      <c r="C53" s="71" t="str">
        <f t="shared" si="0"/>
        <v>18</v>
      </c>
      <c r="D53" s="13" t="s">
        <v>117</v>
      </c>
      <c r="E53" s="14"/>
      <c r="F53" s="15">
        <f>(_xlfn.XLOOKUP(D53,'[1]6'!$C$8:$C$74,'[1]6'!$U$8:$U$74))</f>
        <v>2130</v>
      </c>
      <c r="G53" s="72">
        <f>(_xlfn.XLOOKUP(D53,'[1]6'!$C$8:$C$74,'[1]6'!$V$8:$V$74))</f>
        <v>3.9797090888708279E-3</v>
      </c>
      <c r="H53" s="73">
        <f t="shared" si="1"/>
        <v>2.0694487262128305E-3</v>
      </c>
      <c r="I53" s="16">
        <f>(_xlfn.XLOOKUP(D53,'[1]10'!$B$3:$B$69,'[1]10'!$F$3:$F$69))</f>
        <v>289</v>
      </c>
      <c r="J53" s="74">
        <f>(_xlfn.XLOOKUP(D53,'[1]10'!$B$3:$B$69,'[1]10'!$G$3:$G$69))</f>
        <v>5.8387023130554601E-4</v>
      </c>
      <c r="K53" s="73">
        <f t="shared" si="2"/>
        <v>9.9257939321942834E-5</v>
      </c>
      <c r="L53" s="15">
        <f>_xlfn.IFNA((_xlfn.XLOOKUP(D53,'[1]7'!$U$3:$U$69,'[1]7'!$V$3:$V$69)),0)</f>
        <v>11507</v>
      </c>
      <c r="M53" s="72">
        <f>_xlfn.IFNA((_xlfn.XLOOKUP(D53,'[1]7'!$U$3:$U$69,'[1]7'!$W$3:$W$69)),0)</f>
        <v>1.318305392713404E-2</v>
      </c>
      <c r="N53" s="73">
        <f t="shared" si="3"/>
        <v>1.977458089070106E-3</v>
      </c>
      <c r="O53" s="76">
        <f>(_xlfn.XLOOKUP(D53,'[1]4'!$B$4:$B$70,'[1]4'!$K$4:$K$70))</f>
        <v>13220</v>
      </c>
      <c r="P53" s="72">
        <f>(_xlfn.XLOOKUP(D53,'[1]4'!$B$4:$B$70,'[1]4'!$L$4:$L$70))</f>
        <v>3.9455490356833421E-3</v>
      </c>
      <c r="Q53" s="73">
        <f t="shared" si="4"/>
        <v>1.9727745178416711E-4</v>
      </c>
      <c r="R53" s="76">
        <f>(_xlfn.XLOOKUP(D53,'[1]8'!$C$10:$C$76,'[1]8'!$EA$10:$EA$76))</f>
        <v>3875</v>
      </c>
      <c r="S53" s="72">
        <f>(_xlfn.XLOOKUP(D53,'[1]8'!$C$10:$C$76,'[1]8'!$EB$10:$EB$76))</f>
        <v>4.2191795737267605E-3</v>
      </c>
      <c r="T53" s="73">
        <f t="shared" si="5"/>
        <v>2.1095897868633805E-4</v>
      </c>
      <c r="U53" s="76">
        <f>(_xlfn.XLOOKUP(D53,'[1]9'!$C$10:$C$76,'[1]9'!$EC$10:$EC$76))</f>
        <v>2650</v>
      </c>
      <c r="V53" s="72">
        <f>(_xlfn.XLOOKUP(D53,'[1]9'!$C$10:$C$76,'[1]9'!$ED$10:$ED$76))</f>
        <v>3.1400745797336032E-3</v>
      </c>
      <c r="W53" s="73">
        <f t="shared" si="6"/>
        <v>6.2801491594672071E-5</v>
      </c>
      <c r="X53" s="76">
        <f>(_xlfn.XLOOKUP(D53,'[1]11'!$S$8:$S$74,'[1]11'!$T$8:$T$74))</f>
        <v>515</v>
      </c>
      <c r="Y53" s="72">
        <f>(_xlfn.XLOOKUP(D53,'[1]11'!$S$8:$S$74,'[1]11'!$U$8:$U$74))</f>
        <v>2.1360874344138201E-3</v>
      </c>
      <c r="Z53" s="73">
        <f t="shared" si="7"/>
        <v>4.27217486882764E-5</v>
      </c>
      <c r="AA53" s="15">
        <f>(_xlfn.XLOOKUP(D53,'[1]5'!$C$8:$C$74,'[1]5'!$U$8:$U$74))</f>
        <v>855</v>
      </c>
      <c r="AB53" s="72">
        <f>(_xlfn.XLOOKUP(D53,'[1]5'!$C$8:$C$74,'[1]5'!$V$8:$V$74))</f>
        <v>2.9905561385099684E-3</v>
      </c>
      <c r="AC53" s="73">
        <f t="shared" si="8"/>
        <v>2.9905561385099684E-5</v>
      </c>
      <c r="AD53" s="77">
        <f>_xlfn.XLOOKUP(D53,'[1]12'!$FR$3:$FR$69,'[1]12'!$FM$3:$FM$69)</f>
        <v>9.5452999999999992</v>
      </c>
      <c r="AE53" s="72">
        <f>_xlfn.XLOOKUP(D53,'[1]12'!$FR$3:$FR$69,'[1]12'!$FN$3:$FN$69)</f>
        <v>1.8145981879682135E-2</v>
      </c>
      <c r="AF53" s="73">
        <f>_xlfn.XLOOKUP(D53,'[1]12'!$FR$3:$FR$69,'[1]12'!$FT$3:$FT$69)*$AD$5</f>
        <v>0</v>
      </c>
      <c r="AH53" s="78">
        <f t="shared" si="9"/>
        <v>4.6898299867434339E-3</v>
      </c>
    </row>
    <row r="54" spans="2:34" x14ac:dyDescent="0.15">
      <c r="B54" s="70" t="s">
        <v>118</v>
      </c>
      <c r="C54" s="71" t="str">
        <f t="shared" si="0"/>
        <v>48</v>
      </c>
      <c r="D54" s="13" t="s">
        <v>119</v>
      </c>
      <c r="E54" s="14"/>
      <c r="F54" s="15">
        <f>(_xlfn.XLOOKUP(D54,'[1]6'!$C$8:$C$74,'[1]6'!$U$8:$U$74))</f>
        <v>6260</v>
      </c>
      <c r="G54" s="72">
        <f>(_xlfn.XLOOKUP(D54,'[1]6'!$C$8:$C$74,'[1]6'!$V$8:$V$74))</f>
        <v>1.1696234223629757E-2</v>
      </c>
      <c r="H54" s="73">
        <f t="shared" si="1"/>
        <v>6.0820417962874742E-3</v>
      </c>
      <c r="I54" s="16">
        <f>(_xlfn.XLOOKUP(D54,'[1]10'!$B$3:$B$69,'[1]10'!$F$3:$F$69))</f>
        <v>11789</v>
      </c>
      <c r="J54" s="74">
        <f>(_xlfn.XLOOKUP(D54,'[1]10'!$B$3:$B$69,'[1]10'!$G$3:$G$69))</f>
        <v>2.3817460750384364E-2</v>
      </c>
      <c r="K54" s="73">
        <f t="shared" si="2"/>
        <v>4.048968327565342E-3</v>
      </c>
      <c r="L54" s="15">
        <f>_xlfn.IFNA((_xlfn.XLOOKUP(D54,'[1]7'!$U$3:$U$69,'[1]7'!$V$3:$V$69)),0)</f>
        <v>21006</v>
      </c>
      <c r="M54" s="72">
        <f>_xlfn.IFNA((_xlfn.XLOOKUP(D54,'[1]7'!$U$3:$U$69,'[1]7'!$W$3:$W$69)),0)</f>
        <v>2.406563229281113E-2</v>
      </c>
      <c r="N54" s="73">
        <f t="shared" si="3"/>
        <v>3.6098448439216692E-3</v>
      </c>
      <c r="O54" s="76">
        <f>(_xlfn.XLOOKUP(D54,'[1]4'!$B$4:$B$70,'[1]4'!$K$4:$K$70))</f>
        <v>43837</v>
      </c>
      <c r="P54" s="72">
        <f>(_xlfn.XLOOKUP(D54,'[1]4'!$B$4:$B$70,'[1]4'!$L$4:$L$70))</f>
        <v>1.3083285406751187E-2</v>
      </c>
      <c r="Q54" s="73">
        <f t="shared" si="4"/>
        <v>6.5416427033755935E-4</v>
      </c>
      <c r="R54" s="76">
        <f>(_xlfn.XLOOKUP(D54,'[1]8'!$C$10:$C$76,'[1]8'!$EA$10:$EA$76))</f>
        <v>11945</v>
      </c>
      <c r="S54" s="72">
        <f>(_xlfn.XLOOKUP(D54,'[1]8'!$C$10:$C$76,'[1]8'!$EB$10:$EB$76))</f>
        <v>1.3005961292429976E-2</v>
      </c>
      <c r="T54" s="73">
        <f t="shared" si="5"/>
        <v>6.502980646214988E-4</v>
      </c>
      <c r="U54" s="76">
        <f>(_xlfn.XLOOKUP(D54,'[1]9'!$C$10:$C$76,'[1]9'!$EC$10:$EC$76))</f>
        <v>7970</v>
      </c>
      <c r="V54" s="72">
        <f>(_xlfn.XLOOKUP(D54,'[1]9'!$C$10:$C$76,'[1]9'!$ED$10:$ED$76))</f>
        <v>9.4439224152742703E-3</v>
      </c>
      <c r="W54" s="73">
        <f t="shared" si="6"/>
        <v>1.8887844830548542E-4</v>
      </c>
      <c r="X54" s="76">
        <f>(_xlfn.XLOOKUP(D54,'[1]11'!$S$8:$S$74,'[1]11'!$T$8:$T$74))</f>
        <v>6115</v>
      </c>
      <c r="Y54" s="72">
        <f>(_xlfn.XLOOKUP(D54,'[1]11'!$S$8:$S$74,'[1]11'!$U$8:$U$74))</f>
        <v>2.536344594454468E-2</v>
      </c>
      <c r="Z54" s="73">
        <f t="shared" si="7"/>
        <v>5.0726891889089367E-4</v>
      </c>
      <c r="AA54" s="15">
        <f>(_xlfn.XLOOKUP(D54,'[1]5'!$C$8:$C$74,'[1]5'!$U$8:$U$74))</f>
        <v>3275</v>
      </c>
      <c r="AB54" s="72">
        <f>(_xlfn.XLOOKUP(D54,'[1]5'!$C$8:$C$74,'[1]5'!$V$8:$V$74))</f>
        <v>1.1455054214760405E-2</v>
      </c>
      <c r="AC54" s="73">
        <f t="shared" si="8"/>
        <v>1.1455054214760405E-4</v>
      </c>
      <c r="AD54" s="77">
        <f>_xlfn.XLOOKUP(D54,'[1]12'!$FR$3:$FR$69,'[1]12'!$FM$3:$FM$69)</f>
        <v>8.1971000000000007</v>
      </c>
      <c r="AE54" s="72">
        <f>_xlfn.XLOOKUP(D54,'[1]12'!$FR$3:$FR$69,'[1]12'!$FN$3:$FN$69)</f>
        <v>1.5583001903129546E-2</v>
      </c>
      <c r="AF54" s="73">
        <f>_xlfn.XLOOKUP(D54,'[1]12'!$FR$3:$FR$69,'[1]12'!$FT$3:$FT$69)*$AD$5</f>
        <v>1.9822669437985691E-4</v>
      </c>
      <c r="AH54" s="78">
        <f t="shared" si="9"/>
        <v>1.6054241906457385E-2</v>
      </c>
    </row>
    <row r="55" spans="2:34" x14ac:dyDescent="0.15">
      <c r="B55" s="70" t="s">
        <v>120</v>
      </c>
      <c r="C55" s="71" t="str">
        <f t="shared" si="0"/>
        <v>28</v>
      </c>
      <c r="D55" s="13" t="s">
        <v>121</v>
      </c>
      <c r="E55" s="14"/>
      <c r="F55" s="15">
        <f>(_xlfn.XLOOKUP(D55,'[1]6'!$C$8:$C$74,'[1]6'!$U$8:$U$74))</f>
        <v>20445</v>
      </c>
      <c r="G55" s="72">
        <f>(_xlfn.XLOOKUP(D55,'[1]6'!$C$8:$C$74,'[1]6'!$V$8:$V$74))</f>
        <v>3.8199602029091111E-2</v>
      </c>
      <c r="H55" s="73">
        <f t="shared" si="1"/>
        <v>1.9863793055127379E-2</v>
      </c>
      <c r="I55" s="16">
        <f>(_xlfn.XLOOKUP(D55,'[1]10'!$B$3:$B$69,'[1]10'!$F$3:$F$69))</f>
        <v>37165</v>
      </c>
      <c r="J55" s="74">
        <f>(_xlfn.XLOOKUP(D55,'[1]10'!$B$3:$B$69,'[1]10'!$G$3:$G$69))</f>
        <v>7.5084903621005589E-2</v>
      </c>
      <c r="K55" s="73">
        <f t="shared" si="2"/>
        <v>1.276443361557095E-2</v>
      </c>
      <c r="L55" s="15">
        <f>_xlfn.IFNA((_xlfn.XLOOKUP(D55,'[1]7'!$U$3:$U$69,'[1]7'!$V$3:$V$69)),0)</f>
        <v>802</v>
      </c>
      <c r="M55" s="72">
        <f>_xlfn.IFNA((_xlfn.XLOOKUP(D55,'[1]7'!$U$3:$U$69,'[1]7'!$W$3:$W$69)),0)</f>
        <v>9.1881543839067523E-4</v>
      </c>
      <c r="N55" s="73">
        <f t="shared" si="3"/>
        <v>1.3782231575860127E-4</v>
      </c>
      <c r="O55" s="76">
        <f>(_xlfn.XLOOKUP(D55,'[1]4'!$B$4:$B$70,'[1]4'!$K$4:$K$70))</f>
        <v>215643</v>
      </c>
      <c r="P55" s="72">
        <f>(_xlfn.XLOOKUP(D55,'[1]4'!$B$4:$B$70,'[1]4'!$L$4:$L$70))</f>
        <v>6.4359306407100081E-2</v>
      </c>
      <c r="Q55" s="73">
        <f t="shared" si="4"/>
        <v>3.2179653203550044E-3</v>
      </c>
      <c r="R55" s="76">
        <f>(_xlfn.XLOOKUP(D55,'[1]8'!$C$10:$C$76,'[1]8'!$EA$10:$EA$76))</f>
        <v>46415</v>
      </c>
      <c r="S55" s="72">
        <f>(_xlfn.XLOOKUP(D55,'[1]8'!$C$10:$C$76,'[1]8'!$EB$10:$EB$76))</f>
        <v>5.0537605139232923E-2</v>
      </c>
      <c r="T55" s="73">
        <f t="shared" si="5"/>
        <v>2.5268802569616464E-3</v>
      </c>
      <c r="U55" s="76">
        <f>(_xlfn.XLOOKUP(D55,'[1]9'!$C$10:$C$76,'[1]9'!$EC$10:$EC$76))</f>
        <v>49280</v>
      </c>
      <c r="V55" s="72">
        <f>(_xlfn.XLOOKUP(D55,'[1]9'!$C$10:$C$76,'[1]9'!$ED$10:$ED$76))</f>
        <v>5.8393537845008288E-2</v>
      </c>
      <c r="W55" s="73">
        <f t="shared" si="6"/>
        <v>1.1678707569001657E-3</v>
      </c>
      <c r="X55" s="76">
        <f>(_xlfn.XLOOKUP(D55,'[1]11'!$S$8:$S$74,'[1]11'!$T$8:$T$74))</f>
        <v>21355</v>
      </c>
      <c r="Y55" s="72">
        <f>(_xlfn.XLOOKUP(D55,'[1]11'!$S$8:$S$74,'[1]11'!$U$8:$U$74))</f>
        <v>8.8575043032829384E-2</v>
      </c>
      <c r="Z55" s="73">
        <f t="shared" si="7"/>
        <v>1.7715008606565877E-3</v>
      </c>
      <c r="AA55" s="15">
        <f>(_xlfn.XLOOKUP(D55,'[1]5'!$C$8:$C$74,'[1]5'!$U$8:$U$74))</f>
        <v>11425</v>
      </c>
      <c r="AB55" s="72">
        <f>(_xlfn.XLOOKUP(D55,'[1]5'!$C$8:$C$74,'[1]5'!$V$8:$V$74))</f>
        <v>3.9961525008744316E-2</v>
      </c>
      <c r="AC55" s="73">
        <f t="shared" si="8"/>
        <v>3.9961525008744319E-4</v>
      </c>
      <c r="AD55" s="77">
        <f>_xlfn.XLOOKUP(D55,'[1]12'!$FR$3:$FR$69,'[1]12'!$FM$3:$FM$69)</f>
        <v>6.3940000000000001</v>
      </c>
      <c r="AE55" s="72">
        <f>_xlfn.XLOOKUP(D55,'[1]12'!$FR$3:$FR$69,'[1]12'!$FN$3:$FN$69)</f>
        <v>1.2155239556502948E-2</v>
      </c>
      <c r="AF55" s="73">
        <f>_xlfn.XLOOKUP(D55,'[1]12'!$FR$3:$FR$69,'[1]12'!$FT$3:$FT$69)*$AD$5</f>
        <v>1.546231574416324E-4</v>
      </c>
      <c r="AH55" s="78">
        <f t="shared" si="9"/>
        <v>4.2004504588859418E-2</v>
      </c>
    </row>
    <row r="56" spans="2:34" x14ac:dyDescent="0.15">
      <c r="B56" s="70" t="s">
        <v>73</v>
      </c>
      <c r="C56" s="71" t="str">
        <f t="shared" si="0"/>
        <v>15</v>
      </c>
      <c r="D56" s="13" t="s">
        <v>122</v>
      </c>
      <c r="E56" s="14"/>
      <c r="F56" s="15">
        <f>(_xlfn.XLOOKUP(D56,'[1]6'!$C$8:$C$74,'[1]6'!$U$8:$U$74))</f>
        <v>1020</v>
      </c>
      <c r="G56" s="72">
        <f>(_xlfn.XLOOKUP(D56,'[1]6'!$C$8:$C$74,'[1]6'!$V$8:$V$74))</f>
        <v>1.9057761834029316E-3</v>
      </c>
      <c r="H56" s="73">
        <f t="shared" si="1"/>
        <v>9.910036153695245E-4</v>
      </c>
      <c r="I56" s="16">
        <f>(_xlfn.XLOOKUP(D56,'[1]10'!$B$3:$B$69,'[1]10'!$F$3:$F$69))</f>
        <v>242</v>
      </c>
      <c r="J56" s="74">
        <f>(_xlfn.XLOOKUP(D56,'[1]10'!$B$3:$B$69,'[1]10'!$G$3:$G$69))</f>
        <v>4.8891555701018031E-4</v>
      </c>
      <c r="K56" s="73">
        <f t="shared" si="2"/>
        <v>8.3115644691730657E-5</v>
      </c>
      <c r="L56" s="15">
        <f>_xlfn.IFNA((_xlfn.XLOOKUP(D56,'[1]7'!$U$3:$U$69,'[1]7'!$V$3:$V$69)),0)</f>
        <v>2501</v>
      </c>
      <c r="M56" s="72">
        <f>_xlfn.IFNA((_xlfn.XLOOKUP(D56,'[1]7'!$U$3:$U$69,'[1]7'!$W$3:$W$69)),0)</f>
        <v>2.8652835553803976E-3</v>
      </c>
      <c r="N56" s="73">
        <f t="shared" si="3"/>
        <v>4.2979253330705961E-4</v>
      </c>
      <c r="O56" s="76">
        <f>(_xlfn.XLOOKUP(D56,'[1]4'!$B$4:$B$70,'[1]4'!$K$4:$K$70))</f>
        <v>5336</v>
      </c>
      <c r="P56" s="72">
        <f>(_xlfn.XLOOKUP(D56,'[1]4'!$B$4:$B$70,'[1]4'!$L$4:$L$70))</f>
        <v>1.5925453596373916E-3</v>
      </c>
      <c r="Q56" s="73">
        <f t="shared" si="4"/>
        <v>7.962726798186958E-5</v>
      </c>
      <c r="R56" s="76">
        <f>(_xlfn.XLOOKUP(D56,'[1]8'!$C$10:$C$76,'[1]8'!$EA$10:$EA$76))</f>
        <v>1380</v>
      </c>
      <c r="S56" s="72">
        <f>(_xlfn.XLOOKUP(D56,'[1]8'!$C$10:$C$76,'[1]8'!$EB$10:$EB$76))</f>
        <v>1.5025723385143045E-3</v>
      </c>
      <c r="T56" s="73">
        <f t="shared" si="5"/>
        <v>7.5128616925715228E-5</v>
      </c>
      <c r="U56" s="76">
        <f>(_xlfn.XLOOKUP(D56,'[1]9'!$C$10:$C$76,'[1]9'!$EC$10:$EC$76))</f>
        <v>1405</v>
      </c>
      <c r="V56" s="72">
        <f>(_xlfn.XLOOKUP(D56,'[1]9'!$C$10:$C$76,'[1]9'!$ED$10:$ED$76))</f>
        <v>1.6648319941606462E-3</v>
      </c>
      <c r="W56" s="73">
        <f t="shared" si="6"/>
        <v>3.3296639883212925E-5</v>
      </c>
      <c r="X56" s="76">
        <f>(_xlfn.XLOOKUP(D56,'[1]11'!$S$8:$S$74,'[1]11'!$T$8:$T$74))</f>
        <v>200</v>
      </c>
      <c r="Y56" s="72">
        <f>(_xlfn.XLOOKUP(D56,'[1]11'!$S$8:$S$74,'[1]11'!$U$8:$U$74))</f>
        <v>8.2954851821895933E-4</v>
      </c>
      <c r="Z56" s="73">
        <f t="shared" si="7"/>
        <v>1.6590970364379187E-5</v>
      </c>
      <c r="AA56" s="15">
        <f>(_xlfn.XLOOKUP(D56,'[1]5'!$C$8:$C$74,'[1]5'!$U$8:$U$74))</f>
        <v>475</v>
      </c>
      <c r="AB56" s="72">
        <f>(_xlfn.XLOOKUP(D56,'[1]5'!$C$8:$C$74,'[1]5'!$V$8:$V$74))</f>
        <v>1.6614200769499825E-3</v>
      </c>
      <c r="AC56" s="73">
        <f t="shared" si="8"/>
        <v>1.6614200769499825E-5</v>
      </c>
      <c r="AD56" s="77">
        <f>_xlfn.XLOOKUP(D56,'[1]12'!$FR$3:$FR$69,'[1]12'!$FM$3:$FM$69)</f>
        <v>8.3180999999999994</v>
      </c>
      <c r="AE56" s="72">
        <f>_xlfn.XLOOKUP(D56,'[1]12'!$FR$3:$FR$69,'[1]12'!$FN$3:$FN$69)</f>
        <v>1.5813027550038654E-2</v>
      </c>
      <c r="AF56" s="73">
        <f>_xlfn.XLOOKUP(D56,'[1]12'!$FR$3:$FR$69,'[1]12'!$FT$3:$FT$69)*$AD$5</f>
        <v>0</v>
      </c>
      <c r="AH56" s="78">
        <f t="shared" si="9"/>
        <v>1.7251694892929917E-3</v>
      </c>
    </row>
    <row r="57" spans="2:34" x14ac:dyDescent="0.15">
      <c r="B57" s="70" t="s">
        <v>123</v>
      </c>
      <c r="C57" s="71" t="str">
        <f t="shared" si="0"/>
        <v>34</v>
      </c>
      <c r="D57" s="13" t="s">
        <v>124</v>
      </c>
      <c r="E57" s="14"/>
      <c r="F57" s="15">
        <f>(_xlfn.XLOOKUP(D57,'[1]6'!$C$8:$C$74,'[1]6'!$U$8:$U$74))</f>
        <v>9820</v>
      </c>
      <c r="G57" s="72">
        <f>(_xlfn.XLOOKUP(D57,'[1]6'!$C$8:$C$74,'[1]6'!$V$8:$V$74))</f>
        <v>1.8347766785310575E-2</v>
      </c>
      <c r="H57" s="73">
        <f t="shared" si="1"/>
        <v>9.540838728361499E-3</v>
      </c>
      <c r="I57" s="16">
        <f>(_xlfn.XLOOKUP(D57,'[1]10'!$B$3:$B$69,'[1]10'!$F$3:$F$69))</f>
        <v>11103</v>
      </c>
      <c r="J57" s="74">
        <f>(_xlfn.XLOOKUP(D57,'[1]10'!$B$3:$B$69,'[1]10'!$G$3:$G$69))</f>
        <v>2.2431526568115836E-2</v>
      </c>
      <c r="K57" s="73">
        <f t="shared" si="2"/>
        <v>3.8133595165796923E-3</v>
      </c>
      <c r="L57" s="15">
        <f>_xlfn.IFNA((_xlfn.XLOOKUP(D57,'[1]7'!$U$3:$U$69,'[1]7'!$V$3:$V$69)),0)</f>
        <v>9852</v>
      </c>
      <c r="M57" s="72">
        <f>_xlfn.IFNA((_xlfn.XLOOKUP(D57,'[1]7'!$U$3:$U$69,'[1]7'!$W$3:$W$69)),0)</f>
        <v>1.1286994637188196E-2</v>
      </c>
      <c r="N57" s="73">
        <f t="shared" si="3"/>
        <v>1.6930491955782295E-3</v>
      </c>
      <c r="O57" s="76">
        <f>(_xlfn.XLOOKUP(D57,'[1]4'!$B$4:$B$70,'[1]4'!$K$4:$K$70))</f>
        <v>83118</v>
      </c>
      <c r="P57" s="72">
        <f>(_xlfn.XLOOKUP(D57,'[1]4'!$B$4:$B$70,'[1]4'!$L$4:$L$70))</f>
        <v>2.4806818816030866E-2</v>
      </c>
      <c r="Q57" s="73">
        <f t="shared" si="4"/>
        <v>1.2403409408015434E-3</v>
      </c>
      <c r="R57" s="76">
        <f>(_xlfn.XLOOKUP(D57,'[1]8'!$C$10:$C$76,'[1]8'!$EA$10:$EA$76))</f>
        <v>20375</v>
      </c>
      <c r="S57" s="72">
        <f>(_xlfn.XLOOKUP(D57,'[1]8'!$C$10:$C$76,'[1]8'!$EB$10:$EB$76))</f>
        <v>2.2184718403789095E-2</v>
      </c>
      <c r="T57" s="73">
        <f t="shared" si="5"/>
        <v>1.1092359201894549E-3</v>
      </c>
      <c r="U57" s="76">
        <f>(_xlfn.XLOOKUP(D57,'[1]9'!$C$10:$C$76,'[1]9'!$EC$10:$EC$76))</f>
        <v>18295</v>
      </c>
      <c r="V57" s="72">
        <f>(_xlfn.XLOOKUP(D57,'[1]9'!$C$10:$C$76,'[1]9'!$ED$10:$ED$76))</f>
        <v>2.1678363938198591E-2</v>
      </c>
      <c r="W57" s="73">
        <f t="shared" si="6"/>
        <v>4.335672787639718E-4</v>
      </c>
      <c r="X57" s="76">
        <f>(_xlfn.XLOOKUP(D57,'[1]11'!$S$8:$S$74,'[1]11'!$T$8:$T$74))</f>
        <v>7710</v>
      </c>
      <c r="Y57" s="72">
        <f>(_xlfn.XLOOKUP(D57,'[1]11'!$S$8:$S$74,'[1]11'!$U$8:$U$74))</f>
        <v>3.197909537734088E-2</v>
      </c>
      <c r="Z57" s="73">
        <f t="shared" si="7"/>
        <v>6.395819075468176E-4</v>
      </c>
      <c r="AA57" s="15">
        <f>(_xlfn.XLOOKUP(D57,'[1]5'!$C$8:$C$74,'[1]5'!$U$8:$U$74))</f>
        <v>4870</v>
      </c>
      <c r="AB57" s="72">
        <f>(_xlfn.XLOOKUP(D57,'[1]5'!$C$8:$C$74,'[1]5'!$V$8:$V$74))</f>
        <v>1.7033927946834556E-2</v>
      </c>
      <c r="AC57" s="73">
        <f t="shared" si="8"/>
        <v>1.7033927946834556E-4</v>
      </c>
      <c r="AD57" s="77">
        <f>_xlfn.XLOOKUP(D57,'[1]12'!$FR$3:$FR$69,'[1]12'!$FM$3:$FM$69)</f>
        <v>7.6665000000000001</v>
      </c>
      <c r="AE57" s="72">
        <f>_xlfn.XLOOKUP(D57,'[1]12'!$FR$3:$FR$69,'[1]12'!$FN$3:$FN$69)</f>
        <v>1.457431092585703E-2</v>
      </c>
      <c r="AF57" s="73">
        <f>_xlfn.XLOOKUP(D57,'[1]12'!$FR$3:$FR$69,'[1]12'!$FT$3:$FT$69)*$AD$5</f>
        <v>1.8539543893122845E-4</v>
      </c>
      <c r="AH57" s="78">
        <f t="shared" si="9"/>
        <v>1.8825708206220787E-2</v>
      </c>
    </row>
    <row r="58" spans="2:34" x14ac:dyDescent="0.15">
      <c r="B58" s="70" t="s">
        <v>125</v>
      </c>
      <c r="C58" s="71" t="str">
        <f t="shared" si="0"/>
        <v>16</v>
      </c>
      <c r="D58" s="13" t="s">
        <v>126</v>
      </c>
      <c r="E58" s="14"/>
      <c r="F58" s="15">
        <f>(_xlfn.XLOOKUP(D58,'[1]6'!$C$8:$C$74,'[1]6'!$U$8:$U$74))</f>
        <v>5075</v>
      </c>
      <c r="G58" s="72">
        <f>(_xlfn.XLOOKUP(D58,'[1]6'!$C$8:$C$74,'[1]6'!$V$8:$V$74))</f>
        <v>9.4821707164410556E-3</v>
      </c>
      <c r="H58" s="73">
        <f t="shared" si="1"/>
        <v>4.9307287725493488E-3</v>
      </c>
      <c r="I58" s="16">
        <f>(_xlfn.XLOOKUP(D58,'[1]10'!$B$3:$B$69,'[1]10'!$F$3:$F$69))</f>
        <v>799</v>
      </c>
      <c r="J58" s="74">
        <f>(_xlfn.XLOOKUP(D58,'[1]10'!$B$3:$B$69,'[1]10'!$G$3:$G$69))</f>
        <v>1.6142294630212153E-3</v>
      </c>
      <c r="K58" s="73">
        <f t="shared" si="2"/>
        <v>2.7441900871360664E-4</v>
      </c>
      <c r="L58" s="15">
        <f>_xlfn.IFNA((_xlfn.XLOOKUP(D58,'[1]7'!$U$3:$U$69,'[1]7'!$V$3:$V$69)),0)</f>
        <v>14585</v>
      </c>
      <c r="M58" s="72">
        <f>_xlfn.IFNA((_xlfn.XLOOKUP(D58,'[1]7'!$U$3:$U$69,'[1]7'!$W$3:$W$69)),0)</f>
        <v>1.6709380509885286E-2</v>
      </c>
      <c r="N58" s="73">
        <f t="shared" si="3"/>
        <v>2.5064070764827927E-3</v>
      </c>
      <c r="O58" s="76">
        <f>(_xlfn.XLOOKUP(D58,'[1]4'!$B$4:$B$70,'[1]4'!$K$4:$K$70))</f>
        <v>26584</v>
      </c>
      <c r="P58" s="72">
        <f>(_xlfn.XLOOKUP(D58,'[1]4'!$B$4:$B$70,'[1]4'!$L$4:$L$70))</f>
        <v>7.9340753074588488E-3</v>
      </c>
      <c r="Q58" s="73">
        <f t="shared" si="4"/>
        <v>3.9670376537294247E-4</v>
      </c>
      <c r="R58" s="76">
        <f>(_xlfn.XLOOKUP(D58,'[1]8'!$C$10:$C$76,'[1]8'!$EA$10:$EA$76))</f>
        <v>8025</v>
      </c>
      <c r="S58" s="72">
        <f>(_xlfn.XLOOKUP(D58,'[1]8'!$C$10:$C$76,'[1]8'!$EB$10:$EB$76))</f>
        <v>8.7377847946212266E-3</v>
      </c>
      <c r="T58" s="73">
        <f t="shared" si="5"/>
        <v>4.3688923973106138E-4</v>
      </c>
      <c r="U58" s="76">
        <f>(_xlfn.XLOOKUP(D58,'[1]9'!$C$10:$C$76,'[1]9'!$EC$10:$EC$76))</f>
        <v>7175</v>
      </c>
      <c r="V58" s="72">
        <f>(_xlfn.XLOOKUP(D58,'[1]9'!$C$10:$C$76,'[1]9'!$ED$10:$ED$76))</f>
        <v>8.5019000413541889E-3</v>
      </c>
      <c r="W58" s="73">
        <f t="shared" si="6"/>
        <v>1.7003800082708378E-4</v>
      </c>
      <c r="X58" s="76">
        <f>(_xlfn.XLOOKUP(D58,'[1]11'!$S$8:$S$74,'[1]11'!$T$8:$T$74))</f>
        <v>655</v>
      </c>
      <c r="Y58" s="72">
        <f>(_xlfn.XLOOKUP(D58,'[1]11'!$S$8:$S$74,'[1]11'!$U$8:$U$74))</f>
        <v>2.716771397167092E-3</v>
      </c>
      <c r="Z58" s="73">
        <f t="shared" si="7"/>
        <v>5.4335427943341842E-5</v>
      </c>
      <c r="AA58" s="15">
        <f>(_xlfn.XLOOKUP(D58,'[1]5'!$C$8:$C$74,'[1]5'!$U$8:$U$74))</f>
        <v>2340</v>
      </c>
      <c r="AB58" s="72">
        <f>(_xlfn.XLOOKUP(D58,'[1]5'!$C$8:$C$74,'[1]5'!$V$8:$V$74))</f>
        <v>8.1846799580272828E-3</v>
      </c>
      <c r="AC58" s="73">
        <f t="shared" si="8"/>
        <v>8.184679958027283E-5</v>
      </c>
      <c r="AD58" s="77">
        <f>_xlfn.XLOOKUP(D58,'[1]12'!$FR$3:$FR$69,'[1]12'!$FM$3:$FM$69)</f>
        <v>8.4244000000000003</v>
      </c>
      <c r="AE58" s="72">
        <f>_xlfn.XLOOKUP(D58,'[1]12'!$FR$3:$FR$69,'[1]12'!$FN$3:$FN$69)</f>
        <v>1.6015107932405917E-2</v>
      </c>
      <c r="AF58" s="73">
        <f>_xlfn.XLOOKUP(D58,'[1]12'!$FR$3:$FR$69,'[1]12'!$FT$3:$FT$69)*$AD$5</f>
        <v>2.037233856038924E-4</v>
      </c>
      <c r="AH58" s="78">
        <f t="shared" si="9"/>
        <v>9.055091476804342E-3</v>
      </c>
    </row>
    <row r="59" spans="2:34" x14ac:dyDescent="0.15">
      <c r="B59" s="70" t="s">
        <v>127</v>
      </c>
      <c r="C59" s="71" t="str">
        <f t="shared" si="0"/>
        <v>22</v>
      </c>
      <c r="D59" s="13" t="s">
        <v>128</v>
      </c>
      <c r="E59" s="14"/>
      <c r="F59" s="15">
        <f>(_xlfn.XLOOKUP(D59,'[1]6'!$C$8:$C$74,'[1]6'!$U$8:$U$74))</f>
        <v>1840</v>
      </c>
      <c r="G59" s="72">
        <f>(_xlfn.XLOOKUP(D59,'[1]6'!$C$8:$C$74,'[1]6'!$V$8:$V$74))</f>
        <v>3.4378707622170529E-3</v>
      </c>
      <c r="H59" s="73">
        <f t="shared" si="1"/>
        <v>1.7876927963528676E-3</v>
      </c>
      <c r="I59" s="16">
        <f>(_xlfn.XLOOKUP(D59,'[1]10'!$B$3:$B$69,'[1]10'!$F$3:$F$69))</f>
        <v>312</v>
      </c>
      <c r="J59" s="74">
        <f>(_xlfn.XLOOKUP(D59,'[1]10'!$B$3:$B$69,'[1]10'!$G$3:$G$69))</f>
        <v>6.3033741234370358E-4</v>
      </c>
      <c r="K59" s="73">
        <f t="shared" si="2"/>
        <v>1.0715736009842962E-4</v>
      </c>
      <c r="L59" s="15">
        <f>_xlfn.IFNA((_xlfn.XLOOKUP(D59,'[1]7'!$U$3:$U$69,'[1]7'!$V$3:$V$69)),0)</f>
        <v>11753</v>
      </c>
      <c r="M59" s="72">
        <f>_xlfn.IFNA((_xlfn.XLOOKUP(D59,'[1]7'!$U$3:$U$69,'[1]7'!$W$3:$W$69)),0)</f>
        <v>1.3464885096515718E-2</v>
      </c>
      <c r="N59" s="73">
        <f t="shared" si="3"/>
        <v>2.0197327644773575E-3</v>
      </c>
      <c r="O59" s="76">
        <f>(_xlfn.XLOOKUP(D59,'[1]4'!$B$4:$B$70,'[1]4'!$K$4:$K$70))</f>
        <v>12383</v>
      </c>
      <c r="P59" s="72">
        <f>(_xlfn.XLOOKUP(D59,'[1]4'!$B$4:$B$70,'[1]4'!$L$4:$L$70))</f>
        <v>3.6957438508976423E-3</v>
      </c>
      <c r="Q59" s="73">
        <f t="shared" si="4"/>
        <v>1.8478719254488212E-4</v>
      </c>
      <c r="R59" s="76">
        <f>(_xlfn.XLOOKUP(D59,'[1]8'!$C$10:$C$76,'[1]8'!$EA$10:$EA$76))</f>
        <v>3320</v>
      </c>
      <c r="S59" s="72">
        <f>(_xlfn.XLOOKUP(D59,'[1]8'!$C$10:$C$76,'[1]8'!$EB$10:$EB$76))</f>
        <v>3.6148841767155728E-3</v>
      </c>
      <c r="T59" s="73">
        <f t="shared" si="5"/>
        <v>1.8074420883577866E-4</v>
      </c>
      <c r="U59" s="76">
        <f>(_xlfn.XLOOKUP(D59,'[1]9'!$C$10:$C$76,'[1]9'!$EC$10:$EC$76))</f>
        <v>2765</v>
      </c>
      <c r="V59" s="72">
        <f>(_xlfn.XLOOKUP(D59,'[1]9'!$C$10:$C$76,'[1]9'!$ED$10:$ED$76))</f>
        <v>3.2763419671560049E-3</v>
      </c>
      <c r="W59" s="73">
        <f t="shared" si="6"/>
        <v>6.5526839343120095E-5</v>
      </c>
      <c r="X59" s="76">
        <f>(_xlfn.XLOOKUP(D59,'[1]11'!$S$8:$S$74,'[1]11'!$T$8:$T$74))</f>
        <v>275</v>
      </c>
      <c r="Y59" s="72">
        <f>(_xlfn.XLOOKUP(D59,'[1]11'!$S$8:$S$74,'[1]11'!$U$8:$U$74))</f>
        <v>1.1406292125510692E-3</v>
      </c>
      <c r="Z59" s="73">
        <f t="shared" si="7"/>
        <v>2.2812584251021384E-5</v>
      </c>
      <c r="AA59" s="15">
        <f>(_xlfn.XLOOKUP(D59,'[1]5'!$C$8:$C$74,'[1]5'!$U$8:$U$74))</f>
        <v>860</v>
      </c>
      <c r="AB59" s="72">
        <f>(_xlfn.XLOOKUP(D59,'[1]5'!$C$8:$C$74,'[1]5'!$V$8:$V$74))</f>
        <v>3.0080447708989155E-3</v>
      </c>
      <c r="AC59" s="73">
        <f t="shared" si="8"/>
        <v>3.0080447708989155E-5</v>
      </c>
      <c r="AD59" s="77">
        <f>_xlfn.XLOOKUP(D59,'[1]12'!$FR$3:$FR$69,'[1]12'!$FM$3:$FM$69)</f>
        <v>6.3182</v>
      </c>
      <c r="AE59" s="72">
        <f>_xlfn.XLOOKUP(D59,'[1]12'!$FR$3:$FR$69,'[1]12'!$FN$3:$FN$69)</f>
        <v>1.2011140845464017E-2</v>
      </c>
      <c r="AF59" s="73">
        <f>_xlfn.XLOOKUP(D59,'[1]12'!$FR$3:$FR$69,'[1]12'!$FT$3:$FT$69)*$AD$5</f>
        <v>1.5279012094897119E-4</v>
      </c>
      <c r="AH59" s="78">
        <f t="shared" si="9"/>
        <v>4.5513243145614167E-3</v>
      </c>
    </row>
    <row r="60" spans="2:34" x14ac:dyDescent="0.15">
      <c r="B60" s="70" t="s">
        <v>129</v>
      </c>
      <c r="C60" s="71" t="str">
        <f t="shared" si="0"/>
        <v>31</v>
      </c>
      <c r="D60" s="13" t="s">
        <v>130</v>
      </c>
      <c r="E60" s="14"/>
      <c r="F60" s="15">
        <f>(_xlfn.XLOOKUP(D60,'[1]6'!$C$8:$C$74,'[1]6'!$U$8:$U$74))</f>
        <v>95255</v>
      </c>
      <c r="G60" s="72">
        <f>(_xlfn.XLOOKUP(D60,'[1]6'!$C$8:$C$74,'[1]6'!$V$8:$V$74))</f>
        <v>0.17797520622553553</v>
      </c>
      <c r="H60" s="73">
        <f t="shared" si="1"/>
        <v>9.2547107237278478E-2</v>
      </c>
      <c r="I60" s="16">
        <f>(_xlfn.XLOOKUP(D60,'[1]10'!$B$3:$B$69,'[1]10'!$F$3:$F$69))</f>
        <v>189283</v>
      </c>
      <c r="J60" s="74">
        <f>(_xlfn.XLOOKUP(D60,'[1]10'!$B$3:$B$69,'[1]10'!$G$3:$G$69))</f>
        <v>0.38241075775850397</v>
      </c>
      <c r="K60" s="73">
        <f t="shared" si="2"/>
        <v>6.5009828818945681E-2</v>
      </c>
      <c r="L60" s="15">
        <f>_xlfn.IFNA((_xlfn.XLOOKUP(D60,'[1]7'!$U$3:$U$69,'[1]7'!$V$3:$V$69)),0)</f>
        <v>0</v>
      </c>
      <c r="M60" s="72">
        <f>_xlfn.IFNA((_xlfn.XLOOKUP(D60,'[1]7'!$U$3:$U$69,'[1]7'!$W$3:$W$69)),0)</f>
        <v>0</v>
      </c>
      <c r="N60" s="73">
        <f t="shared" si="3"/>
        <v>0</v>
      </c>
      <c r="O60" s="76">
        <f>(_xlfn.XLOOKUP(D60,'[1]4'!$B$4:$B$70,'[1]4'!$K$4:$K$70))</f>
        <v>316478</v>
      </c>
      <c r="P60" s="72">
        <f>(_xlfn.XLOOKUP(D60,'[1]4'!$B$4:$B$70,'[1]4'!$L$4:$L$70))</f>
        <v>9.4453817527609146E-2</v>
      </c>
      <c r="Q60" s="73">
        <f t="shared" si="4"/>
        <v>4.7226908763804577E-3</v>
      </c>
      <c r="R60" s="76">
        <f>(_xlfn.XLOOKUP(D60,'[1]8'!$C$10:$C$76,'[1]8'!$EA$10:$EA$76))</f>
        <v>119335</v>
      </c>
      <c r="S60" s="72">
        <f>(_xlfn.XLOOKUP(D60,'[1]8'!$C$10:$C$76,'[1]8'!$EB$10:$EB$76))</f>
        <v>0.1299343985627569</v>
      </c>
      <c r="T60" s="73">
        <f t="shared" si="5"/>
        <v>6.4967199281378459E-3</v>
      </c>
      <c r="U60" s="76">
        <f>(_xlfn.XLOOKUP(D60,'[1]9'!$C$10:$C$76,'[1]9'!$EC$10:$EC$76))</f>
        <v>101530</v>
      </c>
      <c r="V60" s="72">
        <f>(_xlfn.XLOOKUP(D60,'[1]9'!$C$10:$C$76,'[1]9'!$ED$10:$ED$76))</f>
        <v>0.12030632908692555</v>
      </c>
      <c r="W60" s="73">
        <f t="shared" si="6"/>
        <v>2.4061265817385113E-3</v>
      </c>
      <c r="X60" s="76">
        <f>(_xlfn.XLOOKUP(D60,'[1]11'!$S$8:$S$74,'[1]11'!$T$8:$T$74))</f>
        <v>61780</v>
      </c>
      <c r="Y60" s="72">
        <f>(_xlfn.XLOOKUP(D60,'[1]11'!$S$8:$S$74,'[1]11'!$U$8:$U$74))</f>
        <v>0.25624753727783656</v>
      </c>
      <c r="Z60" s="73">
        <f t="shared" si="7"/>
        <v>5.1249507455567314E-3</v>
      </c>
      <c r="AA60" s="15">
        <f>(_xlfn.XLOOKUP(D60,'[1]5'!$C$8:$C$74,'[1]5'!$U$8:$U$74))</f>
        <v>61800</v>
      </c>
      <c r="AB60" s="72">
        <f>(_xlfn.XLOOKUP(D60,'[1]5'!$C$8:$C$74,'[1]5'!$V$8:$V$74))</f>
        <v>0.21615949632738721</v>
      </c>
      <c r="AC60" s="73">
        <f t="shared" si="8"/>
        <v>2.1615949632738723E-3</v>
      </c>
      <c r="AD60" s="77">
        <f>_xlfn.XLOOKUP(D60,'[1]12'!$FR$3:$FR$69,'[1]12'!$FM$3:$FM$69)</f>
        <v>12.772600000000001</v>
      </c>
      <c r="AE60" s="72">
        <f>_xlfn.XLOOKUP(D60,'[1]12'!$FR$3:$FR$69,'[1]12'!$FN$3:$FN$69)</f>
        <v>2.4281203121581101E-2</v>
      </c>
      <c r="AF60" s="73">
        <f>_xlfn.XLOOKUP(D60,'[1]12'!$FR$3:$FR$69,'[1]12'!$FT$3:$FT$69)*$AD$5</f>
        <v>3.0887390377525714E-4</v>
      </c>
      <c r="AH60" s="78">
        <f t="shared" si="9"/>
        <v>0.17877789305508687</v>
      </c>
    </row>
    <row r="61" spans="2:34" x14ac:dyDescent="0.15">
      <c r="B61" s="70" t="s">
        <v>131</v>
      </c>
      <c r="C61" s="71" t="str">
        <f t="shared" si="0"/>
        <v>35</v>
      </c>
      <c r="D61" s="13" t="s">
        <v>132</v>
      </c>
      <c r="E61" s="14"/>
      <c r="F61" s="15">
        <f>(_xlfn.XLOOKUP(D61,'[1]6'!$C$8:$C$74,'[1]6'!$U$8:$U$74))</f>
        <v>2685</v>
      </c>
      <c r="G61" s="72">
        <f>(_xlfn.XLOOKUP(D61,'[1]6'!$C$8:$C$74,'[1]6'!$V$8:$V$74))</f>
        <v>5.0166755416047757E-3</v>
      </c>
      <c r="H61" s="73">
        <f t="shared" si="1"/>
        <v>2.6086712816344834E-3</v>
      </c>
      <c r="I61" s="16">
        <f>(_xlfn.XLOOKUP(D61,'[1]10'!$B$3:$B$69,'[1]10'!$F$3:$F$69))</f>
        <v>2699</v>
      </c>
      <c r="J61" s="74">
        <f>(_xlfn.XLOOKUP(D61,'[1]10'!$B$3:$B$69,'[1]10'!$G$3:$G$69))</f>
        <v>5.4528226792168464E-3</v>
      </c>
      <c r="K61" s="73">
        <f t="shared" si="2"/>
        <v>9.2697985546686399E-4</v>
      </c>
      <c r="L61" s="15">
        <f>_xlfn.IFNA((_xlfn.XLOOKUP(D61,'[1]7'!$U$3:$U$69,'[1]7'!$V$3:$V$69)),0)</f>
        <v>18213</v>
      </c>
      <c r="M61" s="72">
        <f>_xlfn.IFNA((_xlfn.XLOOKUP(D61,'[1]7'!$U$3:$U$69,'[1]7'!$W$3:$W$69)),0)</f>
        <v>2.0865817430685E-2</v>
      </c>
      <c r="N61" s="73">
        <f t="shared" si="3"/>
        <v>3.1298726146027499E-3</v>
      </c>
      <c r="O61" s="76">
        <f>(_xlfn.XLOOKUP(D61,'[1]4'!$B$4:$B$70,'[1]4'!$K$4:$K$70))</f>
        <v>18213</v>
      </c>
      <c r="P61" s="72">
        <f>(_xlfn.XLOOKUP(D61,'[1]4'!$B$4:$B$70,'[1]4'!$L$4:$L$70))</f>
        <v>5.4357250065734282E-3</v>
      </c>
      <c r="Q61" s="73">
        <f t="shared" si="4"/>
        <v>2.7178625032867141E-4</v>
      </c>
      <c r="R61" s="76">
        <f>(_xlfn.XLOOKUP(D61,'[1]8'!$C$10:$C$76,'[1]8'!$EA$10:$EA$76))</f>
        <v>4665</v>
      </c>
      <c r="S61" s="72">
        <f>(_xlfn.XLOOKUP(D61,'[1]8'!$C$10:$C$76,'[1]8'!$EB$10:$EB$76))</f>
        <v>5.0793477964994416E-3</v>
      </c>
      <c r="T61" s="73">
        <f t="shared" si="5"/>
        <v>2.5396738982497207E-4</v>
      </c>
      <c r="U61" s="76">
        <f>(_xlfn.XLOOKUP(D61,'[1]9'!$C$10:$C$76,'[1]9'!$EC$10:$EC$76))</f>
        <v>3925</v>
      </c>
      <c r="V61" s="72">
        <f>(_xlfn.XLOOKUP(D61,'[1]9'!$C$10:$C$76,'[1]9'!$ED$10:$ED$76))</f>
        <v>4.650865179416752E-3</v>
      </c>
      <c r="W61" s="73">
        <f t="shared" si="6"/>
        <v>9.3017303588335048E-5</v>
      </c>
      <c r="X61" s="76">
        <f>(_xlfn.XLOOKUP(D61,'[1]11'!$S$8:$S$74,'[1]11'!$T$8:$T$74))</f>
        <v>1685</v>
      </c>
      <c r="Y61" s="72">
        <f>(_xlfn.XLOOKUP(D61,'[1]11'!$S$8:$S$74,'[1]11'!$U$8:$U$74))</f>
        <v>6.9889462659947325E-3</v>
      </c>
      <c r="Z61" s="73">
        <f t="shared" si="7"/>
        <v>1.3977892531989464E-4</v>
      </c>
      <c r="AA61" s="15">
        <f>(_xlfn.XLOOKUP(D61,'[1]5'!$C$8:$C$74,'[1]5'!$U$8:$U$74))</f>
        <v>1120</v>
      </c>
      <c r="AB61" s="72">
        <f>(_xlfn.XLOOKUP(D61,'[1]5'!$C$8:$C$74,'[1]5'!$V$8:$V$74))</f>
        <v>3.9174536551241689E-3</v>
      </c>
      <c r="AC61" s="73">
        <f t="shared" si="8"/>
        <v>3.9174536551241691E-5</v>
      </c>
      <c r="AD61" s="77">
        <f>_xlfn.XLOOKUP(D61,'[1]12'!$FR$3:$FR$69,'[1]12'!$FM$3:$FM$69)</f>
        <v>6.8636999999999997</v>
      </c>
      <c r="AE61" s="72">
        <f>_xlfn.XLOOKUP(D61,'[1]12'!$FR$3:$FR$69,'[1]12'!$FN$3:$FN$69)</f>
        <v>1.3048157294959223E-2</v>
      </c>
      <c r="AF61" s="73">
        <f>_xlfn.XLOOKUP(D61,'[1]12'!$FR$3:$FR$69,'[1]12'!$FT$3:$FT$69)*$AD$5</f>
        <v>1.6598169623586678E-4</v>
      </c>
      <c r="AH61" s="78">
        <f t="shared" si="9"/>
        <v>7.6292298535530784E-3</v>
      </c>
    </row>
    <row r="62" spans="2:34" x14ac:dyDescent="0.15">
      <c r="B62" s="70" t="s">
        <v>133</v>
      </c>
      <c r="C62" s="71" t="str">
        <f t="shared" si="0"/>
        <v>51</v>
      </c>
      <c r="D62" s="13" t="s">
        <v>134</v>
      </c>
      <c r="E62" s="14"/>
      <c r="F62" s="15">
        <f>(_xlfn.XLOOKUP(D62,'[1]6'!$C$8:$C$74,'[1]6'!$U$8:$U$74))</f>
        <v>1035</v>
      </c>
      <c r="G62" s="72">
        <f>(_xlfn.XLOOKUP(D62,'[1]6'!$C$8:$C$74,'[1]6'!$V$8:$V$74))</f>
        <v>1.9338023037470922E-3</v>
      </c>
      <c r="H62" s="73">
        <f t="shared" si="1"/>
        <v>1.005577197948488E-3</v>
      </c>
      <c r="I62" s="16">
        <f>(_xlfn.XLOOKUP(D62,'[1]10'!$B$3:$B$69,'[1]10'!$F$3:$F$69))</f>
        <v>139</v>
      </c>
      <c r="J62" s="74">
        <f>(_xlfn.XLOOKUP(D62,'[1]10'!$B$3:$B$69,'[1]10'!$G$3:$G$69))</f>
        <v>2.8082339844799615E-4</v>
      </c>
      <c r="K62" s="73">
        <f t="shared" si="2"/>
        <v>4.7739977736159347E-5</v>
      </c>
      <c r="L62" s="15">
        <f>_xlfn.IFNA((_xlfn.XLOOKUP(D62,'[1]7'!$U$3:$U$69,'[1]7'!$V$3:$V$69)),0)</f>
        <v>5535</v>
      </c>
      <c r="M62" s="72">
        <f>_xlfn.IFNA((_xlfn.XLOOKUP(D62,'[1]7'!$U$3:$U$69,'[1]7'!$W$3:$W$69)),0)</f>
        <v>6.3412013110877652E-3</v>
      </c>
      <c r="N62" s="73">
        <f t="shared" si="3"/>
        <v>9.5118019666316474E-4</v>
      </c>
      <c r="O62" s="76">
        <f>(_xlfn.XLOOKUP(D62,'[1]4'!$B$4:$B$70,'[1]4'!$K$4:$K$70))</f>
        <v>5535</v>
      </c>
      <c r="P62" s="72">
        <f>(_xlfn.XLOOKUP(D62,'[1]4'!$B$4:$B$70,'[1]4'!$L$4:$L$70))</f>
        <v>1.6519375122925342E-3</v>
      </c>
      <c r="Q62" s="73">
        <f t="shared" si="4"/>
        <v>8.259687561462671E-5</v>
      </c>
      <c r="R62" s="76">
        <f>(_xlfn.XLOOKUP(D62,'[1]8'!$C$10:$C$76,'[1]8'!$EA$10:$EA$76))</f>
        <v>1735</v>
      </c>
      <c r="S62" s="72">
        <f>(_xlfn.XLOOKUP(D62,'[1]8'!$C$10:$C$76,'[1]8'!$EB$10:$EB$76))</f>
        <v>1.8891036284944334E-3</v>
      </c>
      <c r="T62" s="73">
        <f t="shared" si="5"/>
        <v>9.4455181424721671E-5</v>
      </c>
      <c r="U62" s="76">
        <f>(_xlfn.XLOOKUP(D62,'[1]9'!$C$10:$C$76,'[1]9'!$EC$10:$EC$76))</f>
        <v>1080</v>
      </c>
      <c r="V62" s="72">
        <f>(_xlfn.XLOOKUP(D62,'[1]9'!$C$10:$C$76,'[1]9'!$ED$10:$ED$76))</f>
        <v>1.2797285079669024E-3</v>
      </c>
      <c r="W62" s="73">
        <f t="shared" si="6"/>
        <v>2.559457015933805E-5</v>
      </c>
      <c r="X62" s="76">
        <f>(_xlfn.XLOOKUP(D62,'[1]11'!$S$8:$S$74,'[1]11'!$T$8:$T$74))</f>
        <v>110</v>
      </c>
      <c r="Y62" s="72">
        <f>(_xlfn.XLOOKUP(D62,'[1]11'!$S$8:$S$74,'[1]11'!$U$8:$U$74))</f>
        <v>4.5625168502042761E-4</v>
      </c>
      <c r="Z62" s="73">
        <f t="shared" si="7"/>
        <v>9.1250337004085525E-6</v>
      </c>
      <c r="AA62" s="15">
        <f>(_xlfn.XLOOKUP(D62,'[1]5'!$C$8:$C$74,'[1]5'!$U$8:$U$74))</f>
        <v>420</v>
      </c>
      <c r="AB62" s="72">
        <f>(_xlfn.XLOOKUP(D62,'[1]5'!$C$8:$C$74,'[1]5'!$V$8:$V$74))</f>
        <v>1.4690451206715634E-3</v>
      </c>
      <c r="AC62" s="73">
        <f t="shared" si="8"/>
        <v>1.4690451206715635E-5</v>
      </c>
      <c r="AD62" s="77">
        <f>_xlfn.XLOOKUP(D62,'[1]12'!$FR$3:$FR$69,'[1]12'!$FM$3:$FM$69)</f>
        <v>8.8180999999999994</v>
      </c>
      <c r="AE62" s="72">
        <f>_xlfn.XLOOKUP(D62,'[1]12'!$FR$3:$FR$69,'[1]12'!$FN$3:$FN$69)</f>
        <v>1.6763546752142418E-2</v>
      </c>
      <c r="AF62" s="73">
        <f>_xlfn.XLOOKUP(D62,'[1]12'!$FR$3:$FR$69,'[1]12'!$FT$3:$FT$69)*$AD$5</f>
        <v>2.1324405139756938E-4</v>
      </c>
      <c r="AH62" s="78">
        <f t="shared" si="9"/>
        <v>2.4442035358511922E-3</v>
      </c>
    </row>
    <row r="63" spans="2:34" x14ac:dyDescent="0.15">
      <c r="B63" s="70" t="s">
        <v>135</v>
      </c>
      <c r="C63" s="71" t="str">
        <f t="shared" si="0"/>
        <v>40</v>
      </c>
      <c r="D63" s="13" t="s">
        <v>136</v>
      </c>
      <c r="E63" s="14"/>
      <c r="F63" s="15">
        <f>(_xlfn.XLOOKUP(D63,'[1]6'!$C$8:$C$74,'[1]6'!$U$8:$U$74))</f>
        <v>7080</v>
      </c>
      <c r="G63" s="72">
        <f>(_xlfn.XLOOKUP(D63,'[1]6'!$C$8:$C$74,'[1]6'!$V$8:$V$74))</f>
        <v>1.3228328802443878E-2</v>
      </c>
      <c r="H63" s="73">
        <f t="shared" si="1"/>
        <v>6.8787309772708168E-3</v>
      </c>
      <c r="I63" s="16">
        <f>(_xlfn.XLOOKUP(D63,'[1]10'!$B$3:$B$69,'[1]10'!$F$3:$F$69))</f>
        <v>1294</v>
      </c>
      <c r="J63" s="74">
        <f>(_xlfn.XLOOKUP(D63,'[1]10'!$B$3:$B$69,'[1]10'!$G$3:$G$69))</f>
        <v>2.6142840114511297E-3</v>
      </c>
      <c r="K63" s="73">
        <f t="shared" si="2"/>
        <v>4.4442828194669209E-4</v>
      </c>
      <c r="L63" s="15">
        <f>_xlfn.IFNA((_xlfn.XLOOKUP(D63,'[1]7'!$U$3:$U$69,'[1]7'!$V$3:$V$69)),0)</f>
        <v>28354</v>
      </c>
      <c r="M63" s="72">
        <f>_xlfn.IFNA((_xlfn.XLOOKUP(D63,'[1]7'!$U$3:$U$69,'[1]7'!$W$3:$W$69)),0)</f>
        <v>3.248390640913866E-2</v>
      </c>
      <c r="N63" s="73">
        <f t="shared" si="3"/>
        <v>4.8725859613707985E-3</v>
      </c>
      <c r="O63" s="76">
        <f>(_xlfn.XLOOKUP(D63,'[1]4'!$B$4:$B$70,'[1]4'!$K$4:$K$70))</f>
        <v>39762</v>
      </c>
      <c r="P63" s="72">
        <f>(_xlfn.XLOOKUP(D63,'[1]4'!$B$4:$B$70,'[1]4'!$L$4:$L$70))</f>
        <v>1.1867089315948643E-2</v>
      </c>
      <c r="Q63" s="73">
        <f t="shared" si="4"/>
        <v>5.9335446579743224E-4</v>
      </c>
      <c r="R63" s="76">
        <f>(_xlfn.XLOOKUP(D63,'[1]8'!$C$10:$C$76,'[1]8'!$EA$10:$EA$76))</f>
        <v>12320</v>
      </c>
      <c r="S63" s="72">
        <f>(_xlfn.XLOOKUP(D63,'[1]8'!$C$10:$C$76,'[1]8'!$EB$10:$EB$76))</f>
        <v>1.341426899311321E-2</v>
      </c>
      <c r="T63" s="73">
        <f t="shared" si="5"/>
        <v>6.7071344965566055E-4</v>
      </c>
      <c r="U63" s="76">
        <f>(_xlfn.XLOOKUP(D63,'[1]9'!$C$10:$C$76,'[1]9'!$EC$10:$EC$76))</f>
        <v>9815</v>
      </c>
      <c r="V63" s="72">
        <f>(_xlfn.XLOOKUP(D63,'[1]9'!$C$10:$C$76,'[1]9'!$ED$10:$ED$76))</f>
        <v>1.1630125283051062E-2</v>
      </c>
      <c r="W63" s="73">
        <f t="shared" si="6"/>
        <v>2.3260250566102124E-4</v>
      </c>
      <c r="X63" s="76">
        <f>(_xlfn.XLOOKUP(D63,'[1]11'!$S$8:$S$74,'[1]11'!$T$8:$T$74))</f>
        <v>1330</v>
      </c>
      <c r="Y63" s="72">
        <f>(_xlfn.XLOOKUP(D63,'[1]11'!$S$8:$S$74,'[1]11'!$U$8:$U$74))</f>
        <v>5.5164976461560796E-3</v>
      </c>
      <c r="Z63" s="73">
        <f t="shared" si="7"/>
        <v>1.1032995292312159E-4</v>
      </c>
      <c r="AA63" s="15">
        <f>(_xlfn.XLOOKUP(D63,'[1]5'!$C$8:$C$74,'[1]5'!$U$8:$U$74))</f>
        <v>3330</v>
      </c>
      <c r="AB63" s="72">
        <f>(_xlfn.XLOOKUP(D63,'[1]5'!$C$8:$C$74,'[1]5'!$V$8:$V$74))</f>
        <v>1.1647429171038825E-2</v>
      </c>
      <c r="AC63" s="73">
        <f t="shared" si="8"/>
        <v>1.1647429171038825E-4</v>
      </c>
      <c r="AD63" s="77">
        <f>_xlfn.XLOOKUP(D63,'[1]12'!$FR$3:$FR$69,'[1]12'!$FM$3:$FM$69)</f>
        <v>9.3635999999999999</v>
      </c>
      <c r="AE63" s="72">
        <f>_xlfn.XLOOKUP(D63,'[1]12'!$FR$3:$FR$69,'[1]12'!$FN$3:$FN$69)</f>
        <v>1.7800563201637629E-2</v>
      </c>
      <c r="AF63" s="73">
        <f>_xlfn.XLOOKUP(D63,'[1]12'!$FR$3:$FR$69,'[1]12'!$FT$3:$FT$69)*$AD$5</f>
        <v>2.2643562668446499E-4</v>
      </c>
      <c r="AH63" s="78">
        <f t="shared" si="9"/>
        <v>1.4145655513020397E-2</v>
      </c>
    </row>
    <row r="64" spans="2:34" x14ac:dyDescent="0.15">
      <c r="B64" s="70" t="s">
        <v>137</v>
      </c>
      <c r="C64" s="71" t="str">
        <f t="shared" si="0"/>
        <v>17</v>
      </c>
      <c r="D64" s="13" t="s">
        <v>138</v>
      </c>
      <c r="E64" s="14"/>
      <c r="F64" s="15">
        <f>(_xlfn.XLOOKUP(D64,'[1]6'!$C$8:$C$74,'[1]6'!$U$8:$U$74))</f>
        <v>1770</v>
      </c>
      <c r="G64" s="72">
        <f>(_xlfn.XLOOKUP(D64,'[1]6'!$C$8:$C$74,'[1]6'!$V$8:$V$74))</f>
        <v>3.3070822006109695E-3</v>
      </c>
      <c r="H64" s="73">
        <f t="shared" si="1"/>
        <v>1.7196827443177042E-3</v>
      </c>
      <c r="I64" s="16">
        <f>(_xlfn.XLOOKUP(D64,'[1]10'!$B$3:$B$69,'[1]10'!$F$3:$F$69))</f>
        <v>307</v>
      </c>
      <c r="J64" s="74">
        <f>(_xlfn.XLOOKUP(D64,'[1]10'!$B$3:$B$69,'[1]10'!$G$3:$G$69))</f>
        <v>6.2023585124845195E-4</v>
      </c>
      <c r="K64" s="73">
        <f t="shared" si="2"/>
        <v>1.0544009471223684E-4</v>
      </c>
      <c r="L64" s="15">
        <f>_xlfn.IFNA((_xlfn.XLOOKUP(D64,'[1]7'!$U$3:$U$69,'[1]7'!$V$3:$V$69)),0)</f>
        <v>9282</v>
      </c>
      <c r="M64" s="72">
        <f>_xlfn.IFNA((_xlfn.XLOOKUP(D64,'[1]7'!$U$3:$U$69,'[1]7'!$W$3:$W$69)),0)</f>
        <v>1.0633971195937965E-2</v>
      </c>
      <c r="N64" s="73">
        <f t="shared" si="3"/>
        <v>1.5950956793906947E-3</v>
      </c>
      <c r="O64" s="76">
        <f>(_xlfn.XLOOKUP(D64,'[1]4'!$B$4:$B$70,'[1]4'!$K$4:$K$70))</f>
        <v>10578</v>
      </c>
      <c r="P64" s="72">
        <f>(_xlfn.XLOOKUP(D64,'[1]4'!$B$4:$B$70,'[1]4'!$L$4:$L$70))</f>
        <v>3.1570361346035095E-3</v>
      </c>
      <c r="Q64" s="73">
        <f t="shared" si="4"/>
        <v>1.5785180673017548E-4</v>
      </c>
      <c r="R64" s="76">
        <f>(_xlfn.XLOOKUP(D64,'[1]8'!$C$10:$C$76,'[1]8'!$EA$10:$EA$76))</f>
        <v>3005</v>
      </c>
      <c r="S64" s="72">
        <f>(_xlfn.XLOOKUP(D64,'[1]8'!$C$10:$C$76,'[1]8'!$EB$10:$EB$76))</f>
        <v>3.2719057081416554E-3</v>
      </c>
      <c r="T64" s="73">
        <f t="shared" si="5"/>
        <v>1.6359528540708278E-4</v>
      </c>
      <c r="U64" s="76">
        <f>(_xlfn.XLOOKUP(D64,'[1]9'!$C$10:$C$76,'[1]9'!$EC$10:$EC$76))</f>
        <v>2250</v>
      </c>
      <c r="V64" s="72">
        <f>(_xlfn.XLOOKUP(D64,'[1]9'!$C$10:$C$76,'[1]9'!$ED$10:$ED$76))</f>
        <v>2.66610105826438E-3</v>
      </c>
      <c r="W64" s="73">
        <f t="shared" si="6"/>
        <v>5.3322021165287603E-5</v>
      </c>
      <c r="X64" s="76">
        <f>(_xlfn.XLOOKUP(D64,'[1]11'!$S$8:$S$74,'[1]11'!$T$8:$T$74))</f>
        <v>425</v>
      </c>
      <c r="Y64" s="72">
        <f>(_xlfn.XLOOKUP(D64,'[1]11'!$S$8:$S$74,'[1]11'!$U$8:$U$74))</f>
        <v>1.7627906012152887E-3</v>
      </c>
      <c r="Z64" s="73">
        <f t="shared" si="7"/>
        <v>3.5255812024305775E-5</v>
      </c>
      <c r="AA64" s="15">
        <f>(_xlfn.XLOOKUP(D64,'[1]5'!$C$8:$C$74,'[1]5'!$U$8:$U$74))</f>
        <v>955</v>
      </c>
      <c r="AB64" s="72">
        <f>(_xlfn.XLOOKUP(D64,'[1]5'!$C$8:$C$74,'[1]5'!$V$8:$V$74))</f>
        <v>3.3403287862889121E-3</v>
      </c>
      <c r="AC64" s="73">
        <f t="shared" si="8"/>
        <v>3.3403287862889123E-5</v>
      </c>
      <c r="AD64" s="77">
        <f>_xlfn.XLOOKUP(D64,'[1]12'!$FR$3:$FR$69,'[1]12'!$FM$3:$FM$69)</f>
        <v>7.2121000000000004</v>
      </c>
      <c r="AE64" s="72">
        <f>_xlfn.XLOOKUP(D64,'[1]12'!$FR$3:$FR$69,'[1]12'!$FN$3:$FN$69)</f>
        <v>1.3710479074985129E-2</v>
      </c>
      <c r="AF64" s="73">
        <f>_xlfn.XLOOKUP(D64,'[1]12'!$FR$3:$FR$69,'[1]12'!$FT$3:$FT$69)*$AD$5</f>
        <v>1.8613300638539956E-4</v>
      </c>
      <c r="AH64" s="78">
        <f t="shared" si="9"/>
        <v>4.0497797379957763E-3</v>
      </c>
    </row>
    <row r="65" spans="2:34" x14ac:dyDescent="0.15">
      <c r="B65" s="70" t="s">
        <v>139</v>
      </c>
      <c r="C65" s="71" t="str">
        <f t="shared" si="0"/>
        <v>09</v>
      </c>
      <c r="D65" s="13" t="s">
        <v>140</v>
      </c>
      <c r="E65" s="14"/>
      <c r="F65" s="15">
        <f>(_xlfn.XLOOKUP(D65,'[1]6'!$C$8:$C$74,'[1]6'!$U$8:$U$74))</f>
        <v>3870</v>
      </c>
      <c r="G65" s="72">
        <f>(_xlfn.XLOOKUP(D65,'[1]6'!$C$8:$C$74,'[1]6'!$V$8:$V$74))</f>
        <v>7.2307390487934753E-3</v>
      </c>
      <c r="H65" s="73">
        <f t="shared" si="1"/>
        <v>3.759984305372607E-3</v>
      </c>
      <c r="I65" s="16">
        <f>(_xlfn.XLOOKUP(D65,'[1]10'!$B$3:$B$69,'[1]10'!$F$3:$F$69))</f>
        <v>419</v>
      </c>
      <c r="J65" s="74">
        <f>(_xlfn.XLOOKUP(D65,'[1]10'!$B$3:$B$69,'[1]10'!$G$3:$G$69))</f>
        <v>8.4651081978208908E-4</v>
      </c>
      <c r="K65" s="73">
        <f t="shared" si="2"/>
        <v>1.4390683936295516E-4</v>
      </c>
      <c r="L65" s="15">
        <f>_xlfn.IFNA((_xlfn.XLOOKUP(D65,'[1]7'!$U$3:$U$69,'[1]7'!$V$3:$V$69)),0)</f>
        <v>20459</v>
      </c>
      <c r="M65" s="72">
        <f>_xlfn.IFNA((_xlfn.XLOOKUP(D65,'[1]7'!$U$3:$U$69,'[1]7'!$W$3:$W$69)),0)</f>
        <v>2.3438958920242926E-2</v>
      </c>
      <c r="N65" s="73">
        <f t="shared" si="3"/>
        <v>3.5158438380364387E-3</v>
      </c>
      <c r="O65" s="76">
        <f>(_xlfn.XLOOKUP(D65,'[1]4'!$B$4:$B$70,'[1]4'!$K$4:$K$70))</f>
        <v>23276</v>
      </c>
      <c r="P65" s="72">
        <f>(_xlfn.XLOOKUP(D65,'[1]4'!$B$4:$B$70,'[1]4'!$L$4:$L$70))</f>
        <v>6.9467926894527599E-3</v>
      </c>
      <c r="Q65" s="73">
        <f t="shared" si="4"/>
        <v>3.4733963447263801E-4</v>
      </c>
      <c r="R65" s="76">
        <f>(_xlfn.XLOOKUP(D65,'[1]8'!$C$10:$C$76,'[1]8'!$EA$10:$EA$76))</f>
        <v>7050</v>
      </c>
      <c r="S65" s="72">
        <f>(_xlfn.XLOOKUP(D65,'[1]8'!$C$10:$C$76,'[1]8'!$EB$10:$EB$76))</f>
        <v>7.6761847728448159E-3</v>
      </c>
      <c r="T65" s="73">
        <f t="shared" si="5"/>
        <v>3.8380923864224083E-4</v>
      </c>
      <c r="U65" s="76">
        <f>(_xlfn.XLOOKUP(D65,'[1]9'!$C$10:$C$76,'[1]9'!$EC$10:$EC$76))</f>
        <v>5410</v>
      </c>
      <c r="V65" s="72">
        <f>(_xlfn.XLOOKUP(D65,'[1]9'!$C$10:$C$76,'[1]9'!$ED$10:$ED$76))</f>
        <v>6.4104918778712426E-3</v>
      </c>
      <c r="W65" s="73">
        <f t="shared" si="6"/>
        <v>1.2820983755742484E-4</v>
      </c>
      <c r="X65" s="76">
        <f>(_xlfn.XLOOKUP(D65,'[1]11'!$S$8:$S$74,'[1]11'!$T$8:$T$74))</f>
        <v>385</v>
      </c>
      <c r="Y65" s="72">
        <f>(_xlfn.XLOOKUP(D65,'[1]11'!$S$8:$S$74,'[1]11'!$U$8:$U$74))</f>
        <v>1.5968808975714967E-3</v>
      </c>
      <c r="Z65" s="73">
        <f t="shared" si="7"/>
        <v>3.1937617951429931E-5</v>
      </c>
      <c r="AA65" s="15">
        <f>(_xlfn.XLOOKUP(D65,'[1]5'!$C$8:$C$74,'[1]5'!$U$8:$U$74))</f>
        <v>1840</v>
      </c>
      <c r="AB65" s="72">
        <f>(_xlfn.XLOOKUP(D65,'[1]5'!$C$8:$C$74,'[1]5'!$V$8:$V$74))</f>
        <v>6.4358167191325638E-3</v>
      </c>
      <c r="AC65" s="73">
        <f t="shared" si="8"/>
        <v>6.435816719132564E-5</v>
      </c>
      <c r="AD65" s="77">
        <f>_xlfn.XLOOKUP(D65,'[1]12'!$FR$3:$FR$69,'[1]12'!$FM$3:$FM$69)</f>
        <v>7.9999000000000002</v>
      </c>
      <c r="AE65" s="72">
        <f>_xlfn.XLOOKUP(D65,'[1]12'!$FR$3:$FR$69,'[1]12'!$FN$3:$FN$69)</f>
        <v>1.520811712981982E-2</v>
      </c>
      <c r="AF65" s="73">
        <f>_xlfn.XLOOKUP(D65,'[1]12'!$FR$3:$FR$69,'[1]12'!$FT$3:$FT$69)*$AD$5</f>
        <v>1.9345789759420004E-4</v>
      </c>
      <c r="AH65" s="78">
        <f t="shared" si="9"/>
        <v>8.5688473761812607E-3</v>
      </c>
    </row>
    <row r="66" spans="2:34" x14ac:dyDescent="0.15">
      <c r="B66" s="70" t="s">
        <v>51</v>
      </c>
      <c r="C66" s="71" t="str">
        <f t="shared" si="0"/>
        <v>36</v>
      </c>
      <c r="D66" s="13" t="s">
        <v>141</v>
      </c>
      <c r="E66" s="14"/>
      <c r="F66" s="15">
        <f>(_xlfn.XLOOKUP(D66,'[1]6'!$C$8:$C$74,'[1]6'!$U$8:$U$74))</f>
        <v>420</v>
      </c>
      <c r="G66" s="72">
        <f>(_xlfn.XLOOKUP(D66,'[1]6'!$C$8:$C$74,'[1]6'!$V$8:$V$74))</f>
        <v>7.847313696365012E-4</v>
      </c>
      <c r="H66" s="73">
        <f t="shared" si="1"/>
        <v>4.0806031221098061E-4</v>
      </c>
      <c r="I66" s="16">
        <f>(_xlfn.XLOOKUP(D66,'[1]10'!$B$3:$B$69,'[1]10'!$F$3:$F$69))</f>
        <v>83</v>
      </c>
      <c r="J66" s="74">
        <f>(_xlfn.XLOOKUP(D66,'[1]10'!$B$3:$B$69,'[1]10'!$G$3:$G$69))</f>
        <v>1.6768591418117755E-4</v>
      </c>
      <c r="K66" s="73">
        <f t="shared" si="2"/>
        <v>2.8506605410800188E-5</v>
      </c>
      <c r="L66" s="15">
        <f>_xlfn.IFNA((_xlfn.XLOOKUP(D66,'[1]7'!$U$3:$U$69,'[1]7'!$V$3:$V$69)),0)</f>
        <v>2437</v>
      </c>
      <c r="M66" s="72">
        <f>_xlfn.IFNA((_xlfn.XLOOKUP(D66,'[1]7'!$U$3:$U$69,'[1]7'!$W$3:$W$69)),0)</f>
        <v>2.7919616251347577E-3</v>
      </c>
      <c r="N66" s="73">
        <f t="shared" si="3"/>
        <v>4.1879424377021365E-4</v>
      </c>
      <c r="O66" s="76">
        <f>(_xlfn.XLOOKUP(D66,'[1]4'!$B$4:$B$70,'[1]4'!$K$4:$K$70))</f>
        <v>2437</v>
      </c>
      <c r="P66" s="72">
        <f>(_xlfn.XLOOKUP(D66,'[1]4'!$B$4:$B$70,'[1]4'!$L$4:$L$70))</f>
        <v>7.2733003025418348E-4</v>
      </c>
      <c r="Q66" s="73">
        <f t="shared" si="4"/>
        <v>3.6366501512709173E-5</v>
      </c>
      <c r="R66" s="76">
        <f>(_xlfn.XLOOKUP(D66,'[1]8'!$C$10:$C$76,'[1]8'!$EA$10:$EA$76))</f>
        <v>635</v>
      </c>
      <c r="S66" s="72">
        <f>(_xlfn.XLOOKUP(D66,'[1]8'!$C$10:$C$76,'[1]8'!$EB$10:$EB$76))</f>
        <v>6.9140103982361111E-4</v>
      </c>
      <c r="T66" s="73">
        <f t="shared" si="5"/>
        <v>3.4570051991180556E-5</v>
      </c>
      <c r="U66" s="76">
        <f>(_xlfn.XLOOKUP(D66,'[1]9'!$C$10:$C$76,'[1]9'!$EC$10:$EC$76))</f>
        <v>525</v>
      </c>
      <c r="V66" s="72">
        <f>(_xlfn.XLOOKUP(D66,'[1]9'!$C$10:$C$76,'[1]9'!$ED$10:$ED$76))</f>
        <v>6.2209024692835531E-4</v>
      </c>
      <c r="W66" s="73">
        <f t="shared" si="6"/>
        <v>1.2441804938567106E-5</v>
      </c>
      <c r="X66" s="76">
        <f>(_xlfn.XLOOKUP(D66,'[1]11'!$S$8:$S$74,'[1]11'!$T$8:$T$74))</f>
        <v>10</v>
      </c>
      <c r="Y66" s="72">
        <f>(_xlfn.XLOOKUP(D66,'[1]11'!$S$8:$S$74,'[1]11'!$U$8:$U$74))</f>
        <v>4.1477425910947965E-5</v>
      </c>
      <c r="Z66" s="73">
        <f t="shared" si="7"/>
        <v>8.2954851821895927E-7</v>
      </c>
      <c r="AA66" s="15">
        <f>(_xlfn.XLOOKUP(D66,'[1]5'!$C$8:$C$74,'[1]5'!$U$8:$U$74))</f>
        <v>225</v>
      </c>
      <c r="AB66" s="72">
        <f>(_xlfn.XLOOKUP(D66,'[1]5'!$C$8:$C$74,'[1]5'!$V$8:$V$74))</f>
        <v>7.8698845750262332E-4</v>
      </c>
      <c r="AC66" s="73">
        <f t="shared" si="8"/>
        <v>7.8698845750262329E-6</v>
      </c>
      <c r="AD66" s="77">
        <f>_xlfn.XLOOKUP(D66,'[1]12'!$FR$3:$FR$69,'[1]12'!$FM$3:$FM$69)</f>
        <v>6.9850000000000003</v>
      </c>
      <c r="AE66" s="72">
        <f>_xlfn.XLOOKUP(D66,'[1]12'!$FR$3:$FR$69,'[1]12'!$FN$3:$FN$69)</f>
        <v>1.3278753253389598E-2</v>
      </c>
      <c r="AF66" s="73">
        <f>_xlfn.XLOOKUP(D66,'[1]12'!$FR$3:$FR$69,'[1]12'!$FT$3:$FT$69)*$AD$5</f>
        <v>0</v>
      </c>
      <c r="AH66" s="78">
        <f t="shared" si="9"/>
        <v>9.4743895292769659E-4</v>
      </c>
    </row>
    <row r="67" spans="2:34" x14ac:dyDescent="0.15">
      <c r="B67" s="70" t="s">
        <v>51</v>
      </c>
      <c r="C67" s="71" t="str">
        <f t="shared" si="0"/>
        <v>36</v>
      </c>
      <c r="D67" s="13" t="s">
        <v>142</v>
      </c>
      <c r="E67" s="14"/>
      <c r="F67" s="15">
        <f>(_xlfn.XLOOKUP(D67,'[1]6'!$C$8:$C$74,'[1]6'!$U$8:$U$74))</f>
        <v>2280</v>
      </c>
      <c r="G67" s="72">
        <f>(_xlfn.XLOOKUP(D67,'[1]6'!$C$8:$C$74,'[1]6'!$V$8:$V$74))</f>
        <v>4.2599702923124356E-3</v>
      </c>
      <c r="H67" s="73">
        <f t="shared" si="1"/>
        <v>2.2151845520024666E-3</v>
      </c>
      <c r="I67" s="16">
        <f>(_xlfn.XLOOKUP(D67,'[1]10'!$B$3:$B$69,'[1]10'!$F$3:$F$69))</f>
        <v>381</v>
      </c>
      <c r="J67" s="74">
        <f>(_xlfn.XLOOKUP(D67,'[1]10'!$B$3:$B$69,'[1]10'!$G$3:$G$69))</f>
        <v>7.6973895545817651E-4</v>
      </c>
      <c r="K67" s="73">
        <f t="shared" si="2"/>
        <v>1.3085562242789002E-4</v>
      </c>
      <c r="L67" s="15">
        <f>_xlfn.IFNA((_xlfn.XLOOKUP(D67,'[1]7'!$U$3:$U$69,'[1]7'!$V$3:$V$69)),0)</f>
        <v>12848</v>
      </c>
      <c r="M67" s="72">
        <f>_xlfn.IFNA((_xlfn.XLOOKUP(D67,'[1]7'!$U$3:$U$69,'[1]7'!$W$3:$W$69)),0)</f>
        <v>1.4719377496812215E-2</v>
      </c>
      <c r="N67" s="73">
        <f t="shared" si="3"/>
        <v>2.2079066245218322E-3</v>
      </c>
      <c r="O67" s="76">
        <f>(_xlfn.XLOOKUP(D67,'[1]4'!$B$4:$B$70,'[1]4'!$K$4:$K$70))</f>
        <v>12848</v>
      </c>
      <c r="P67" s="72">
        <f>(_xlfn.XLOOKUP(D67,'[1]4'!$B$4:$B$70,'[1]4'!$L$4:$L$70))</f>
        <v>3.8345245091119203E-3</v>
      </c>
      <c r="Q67" s="73">
        <f t="shared" si="4"/>
        <v>1.9172622545559603E-4</v>
      </c>
      <c r="R67" s="76">
        <f>(_xlfn.XLOOKUP(D67,'[1]8'!$C$10:$C$76,'[1]8'!$EA$10:$EA$76))</f>
        <v>3695</v>
      </c>
      <c r="S67" s="72">
        <f>(_xlfn.XLOOKUP(D67,'[1]8'!$C$10:$C$76,'[1]8'!$EB$10:$EB$76))</f>
        <v>4.0231918773988079E-3</v>
      </c>
      <c r="T67" s="73">
        <f t="shared" si="5"/>
        <v>2.0115959386994041E-4</v>
      </c>
      <c r="U67" s="76">
        <f>(_xlfn.XLOOKUP(D67,'[1]9'!$C$10:$C$76,'[1]9'!$EC$10:$EC$76))</f>
        <v>3020</v>
      </c>
      <c r="V67" s="72">
        <f>(_xlfn.XLOOKUP(D67,'[1]9'!$C$10:$C$76,'[1]9'!$ED$10:$ED$76))</f>
        <v>3.5785000870926344E-3</v>
      </c>
      <c r="W67" s="73">
        <f t="shared" si="6"/>
        <v>7.1570001741852696E-5</v>
      </c>
      <c r="X67" s="76">
        <f>(_xlfn.XLOOKUP(D67,'[1]11'!$S$8:$S$74,'[1]11'!$T$8:$T$74))</f>
        <v>260</v>
      </c>
      <c r="Y67" s="72">
        <f>(_xlfn.XLOOKUP(D67,'[1]11'!$S$8:$S$74,'[1]11'!$U$8:$U$74))</f>
        <v>1.0784130736846472E-3</v>
      </c>
      <c r="Z67" s="73">
        <f t="shared" si="7"/>
        <v>2.1568261473692945E-5</v>
      </c>
      <c r="AA67" s="15">
        <f>(_xlfn.XLOOKUP(D67,'[1]5'!$C$8:$C$74,'[1]5'!$U$8:$U$74))</f>
        <v>1105</v>
      </c>
      <c r="AB67" s="72">
        <f>(_xlfn.XLOOKUP(D67,'[1]5'!$C$8:$C$74,'[1]5'!$V$8:$V$74))</f>
        <v>3.8649877579573278E-3</v>
      </c>
      <c r="AC67" s="73">
        <f t="shared" si="8"/>
        <v>3.8649877579573276E-5</v>
      </c>
      <c r="AD67" s="77">
        <f>_xlfn.XLOOKUP(D67,'[1]12'!$FR$3:$FR$69,'[1]12'!$FM$3:$FM$69)</f>
        <v>6.4999000000000002</v>
      </c>
      <c r="AE67" s="72">
        <f>_xlfn.XLOOKUP(D67,'[1]12'!$FR$3:$FR$69,'[1]12'!$FN$3:$FN$69)</f>
        <v>1.2356559523508524E-2</v>
      </c>
      <c r="AF67" s="73">
        <f>_xlfn.XLOOKUP(D67,'[1]12'!$FR$3:$FR$69,'[1]12'!$FT$3:$FT$69)*$AD$5</f>
        <v>0</v>
      </c>
      <c r="AH67" s="78">
        <f t="shared" si="9"/>
        <v>5.0786207590728435E-3</v>
      </c>
    </row>
    <row r="68" spans="2:34" x14ac:dyDescent="0.15">
      <c r="B68" s="70" t="s">
        <v>51</v>
      </c>
      <c r="C68" s="71" t="str">
        <f t="shared" si="0"/>
        <v>36</v>
      </c>
      <c r="D68" s="13" t="s">
        <v>143</v>
      </c>
      <c r="E68" s="14"/>
      <c r="F68" s="15">
        <f>(_xlfn.XLOOKUP(D68,'[1]6'!$C$8:$C$74,'[1]6'!$U$8:$U$74))</f>
        <v>2250</v>
      </c>
      <c r="G68" s="72">
        <f>(_xlfn.XLOOKUP(D68,'[1]6'!$C$8:$C$74,'[1]6'!$V$8:$V$74))</f>
        <v>4.2039180516241139E-3</v>
      </c>
      <c r="H68" s="73">
        <f t="shared" si="1"/>
        <v>2.1860373868445391E-3</v>
      </c>
      <c r="I68" s="16">
        <f>(_xlfn.XLOOKUP(D68,'[1]10'!$B$3:$B$69,'[1]10'!$F$3:$F$69))</f>
        <v>330</v>
      </c>
      <c r="J68" s="74">
        <f>(_xlfn.XLOOKUP(D68,'[1]10'!$B$3:$B$69,'[1]10'!$G$3:$G$69))</f>
        <v>6.6670303228660952E-4</v>
      </c>
      <c r="K68" s="73">
        <f t="shared" si="2"/>
        <v>1.1333951548872363E-4</v>
      </c>
      <c r="L68" s="15">
        <f>_xlfn.IFNA((_xlfn.XLOOKUP(D68,'[1]7'!$U$3:$U$69,'[1]7'!$V$3:$V$69)),0)</f>
        <v>10783</v>
      </c>
      <c r="M68" s="72">
        <f>_xlfn.IFNA((_xlfn.XLOOKUP(D68,'[1]7'!$U$3:$U$69,'[1]7'!$W$3:$W$69)),0)</f>
        <v>1.2353599591230238E-2</v>
      </c>
      <c r="N68" s="73">
        <f t="shared" si="3"/>
        <v>1.8530399386845356E-3</v>
      </c>
      <c r="O68" s="76">
        <f>(_xlfn.XLOOKUP(D68,'[1]4'!$B$4:$B$70,'[1]4'!$K$4:$K$70))</f>
        <v>12403</v>
      </c>
      <c r="P68" s="72">
        <f>(_xlfn.XLOOKUP(D68,'[1]4'!$B$4:$B$70,'[1]4'!$L$4:$L$70))</f>
        <v>3.7017129114659984E-3</v>
      </c>
      <c r="Q68" s="73">
        <f t="shared" si="4"/>
        <v>1.8508564557329993E-4</v>
      </c>
      <c r="R68" s="76">
        <f>(_xlfn.XLOOKUP(D68,'[1]8'!$C$10:$C$76,'[1]8'!$EA$10:$EA$76))</f>
        <v>3850</v>
      </c>
      <c r="S68" s="72">
        <f>(_xlfn.XLOOKUP(D68,'[1]8'!$C$10:$C$76,'[1]8'!$EB$10:$EB$76))</f>
        <v>4.191959060347878E-3</v>
      </c>
      <c r="T68" s="73">
        <f t="shared" si="5"/>
        <v>2.095979530173939E-4</v>
      </c>
      <c r="U68" s="76">
        <f>(_xlfn.XLOOKUP(D68,'[1]9'!$C$10:$C$76,'[1]9'!$EC$10:$EC$76))</f>
        <v>2665</v>
      </c>
      <c r="V68" s="72">
        <f>(_xlfn.XLOOKUP(D68,'[1]9'!$C$10:$C$76,'[1]9'!$ED$10:$ED$76))</f>
        <v>3.1578485867886992E-3</v>
      </c>
      <c r="W68" s="73">
        <f t="shared" si="6"/>
        <v>6.315697173577399E-5</v>
      </c>
      <c r="X68" s="76">
        <f>(_xlfn.XLOOKUP(D68,'[1]11'!$S$8:$S$74,'[1]11'!$T$8:$T$74))</f>
        <v>230</v>
      </c>
      <c r="Y68" s="72">
        <f>(_xlfn.XLOOKUP(D68,'[1]11'!$S$8:$S$74,'[1]11'!$U$8:$U$74))</f>
        <v>9.5398079595180327E-4</v>
      </c>
      <c r="Z68" s="73">
        <f t="shared" si="7"/>
        <v>1.9079615919036064E-5</v>
      </c>
      <c r="AA68" s="15">
        <f>(_xlfn.XLOOKUP(D68,'[1]5'!$C$8:$C$74,'[1]5'!$U$8:$U$74))</f>
        <v>1045</v>
      </c>
      <c r="AB68" s="72">
        <f>(_xlfn.XLOOKUP(D68,'[1]5'!$C$8:$C$74,'[1]5'!$V$8:$V$74))</f>
        <v>3.6551241692899614E-3</v>
      </c>
      <c r="AC68" s="73">
        <f t="shared" si="8"/>
        <v>3.6551241692899618E-5</v>
      </c>
      <c r="AD68" s="77">
        <f>_xlfn.XLOOKUP(D68,'[1]12'!$FR$3:$FR$69,'[1]12'!$FM$3:$FM$69)</f>
        <v>7.4848999999999997</v>
      </c>
      <c r="AE68" s="72">
        <f>_xlfn.XLOOKUP(D68,'[1]12'!$FR$3:$FR$69,'[1]12'!$FN$3:$FN$69)</f>
        <v>1.4229082351652942E-2</v>
      </c>
      <c r="AF68" s="73">
        <f>_xlfn.XLOOKUP(D68,'[1]12'!$FR$3:$FR$69,'[1]12'!$FT$3:$FT$69)*$AD$5</f>
        <v>0</v>
      </c>
      <c r="AH68" s="78">
        <f t="shared" si="9"/>
        <v>4.6658882689562028E-3</v>
      </c>
    </row>
    <row r="69" spans="2:34" x14ac:dyDescent="0.15">
      <c r="B69" s="70" t="s">
        <v>137</v>
      </c>
      <c r="C69" s="71" t="str">
        <f t="shared" si="0"/>
        <v>17</v>
      </c>
      <c r="D69" s="13" t="s">
        <v>144</v>
      </c>
      <c r="E69" s="14"/>
      <c r="F69" s="15">
        <f>(_xlfn.XLOOKUP(D69,'[1]6'!$C$8:$C$74,'[1]6'!$U$8:$U$74))</f>
        <v>1585</v>
      </c>
      <c r="G69" s="72">
        <f>(_xlfn.XLOOKUP(D69,'[1]6'!$C$8:$C$74,'[1]6'!$V$8:$V$74))</f>
        <v>2.9614267163663201E-3</v>
      </c>
      <c r="H69" s="73">
        <f t="shared" si="1"/>
        <v>1.5399418925104865E-3</v>
      </c>
      <c r="I69" s="16">
        <f>(_xlfn.XLOOKUP(D69,'[1]10'!$B$3:$B$69,'[1]10'!$F$3:$F$69))</f>
        <v>385</v>
      </c>
      <c r="J69" s="74">
        <f>(_xlfn.XLOOKUP(D69,'[1]10'!$B$3:$B$69,'[1]10'!$G$3:$G$69))</f>
        <v>7.7782020433437779E-4</v>
      </c>
      <c r="K69" s="73">
        <f t="shared" si="2"/>
        <v>1.3222943473684424E-4</v>
      </c>
      <c r="L69" s="15">
        <f>_xlfn.IFNA((_xlfn.XLOOKUP(D69,'[1]7'!$U$3:$U$69,'[1]7'!$V$3:$V$69)),0)</f>
        <v>7096</v>
      </c>
      <c r="M69" s="72">
        <f>_xlfn.IFNA((_xlfn.XLOOKUP(D69,'[1]7'!$U$3:$U$69,'[1]7'!$W$3:$W$69)),0)</f>
        <v>8.1295690159853256E-3</v>
      </c>
      <c r="N69" s="73">
        <f t="shared" si="3"/>
        <v>1.2194353523977987E-3</v>
      </c>
      <c r="O69" s="76">
        <f>(_xlfn.XLOOKUP(D69,'[1]4'!$B$4:$B$70,'[1]4'!$K$4:$K$70))</f>
        <v>10734</v>
      </c>
      <c r="P69" s="72">
        <f>(_xlfn.XLOOKUP(D69,'[1]4'!$B$4:$B$70,'[1]4'!$L$4:$L$70))</f>
        <v>3.2035948070366868E-3</v>
      </c>
      <c r="Q69" s="73">
        <f t="shared" si="4"/>
        <v>1.6017974035183435E-4</v>
      </c>
      <c r="R69" s="76">
        <f>(_xlfn.XLOOKUP(D69,'[1]8'!$C$10:$C$76,'[1]8'!$EA$10:$EA$76))</f>
        <v>2955</v>
      </c>
      <c r="S69" s="72">
        <f>(_xlfn.XLOOKUP(D69,'[1]8'!$C$10:$C$76,'[1]8'!$EB$10:$EB$76))</f>
        <v>3.2174646813838909E-3</v>
      </c>
      <c r="T69" s="73">
        <f t="shared" si="5"/>
        <v>1.6087323406919454E-4</v>
      </c>
      <c r="U69" s="76">
        <f>(_xlfn.XLOOKUP(D69,'[1]9'!$C$10:$C$76,'[1]9'!$EC$10:$EC$76))</f>
        <v>2635</v>
      </c>
      <c r="V69" s="72">
        <f>(_xlfn.XLOOKUP(D69,'[1]9'!$C$10:$C$76,'[1]9'!$ED$10:$ED$76))</f>
        <v>3.1223005726785072E-3</v>
      </c>
      <c r="W69" s="73">
        <f t="shared" si="6"/>
        <v>6.2446011453570139E-5</v>
      </c>
      <c r="X69" s="76">
        <f>(_xlfn.XLOOKUP(D69,'[1]11'!$S$8:$S$74,'[1]11'!$T$8:$T$74))</f>
        <v>480</v>
      </c>
      <c r="Y69" s="72">
        <f>(_xlfn.XLOOKUP(D69,'[1]11'!$S$8:$S$74,'[1]11'!$U$8:$U$74))</f>
        <v>1.9909164437255022E-3</v>
      </c>
      <c r="Z69" s="73">
        <f t="shared" si="7"/>
        <v>3.9818328874510047E-5</v>
      </c>
      <c r="AA69" s="15">
        <f>(_xlfn.XLOOKUP(D69,'[1]5'!$C$8:$C$74,'[1]5'!$U$8:$U$74))</f>
        <v>830</v>
      </c>
      <c r="AB69" s="72">
        <f>(_xlfn.XLOOKUP(D69,'[1]5'!$C$8:$C$74,'[1]5'!$V$8:$V$74))</f>
        <v>2.9031129765652326E-3</v>
      </c>
      <c r="AC69" s="73">
        <f t="shared" si="8"/>
        <v>2.9031129765652326E-5</v>
      </c>
      <c r="AD69" s="77">
        <f>_xlfn.XLOOKUP(D69,'[1]12'!$FR$3:$FR$69,'[1]12'!$FM$3:$FM$69)</f>
        <v>8.1819000000000006</v>
      </c>
      <c r="AE69" s="72">
        <f>_xlfn.XLOOKUP(D69,'[1]12'!$FR$3:$FR$69,'[1]12'!$FN$3:$FN$69)</f>
        <v>1.5554106119385592E-2</v>
      </c>
      <c r="AF69" s="73">
        <f>_xlfn.XLOOKUP(D69,'[1]12'!$FR$3:$FR$69,'[1]12'!$FT$3:$FT$69)*$AD$5</f>
        <v>0</v>
      </c>
      <c r="AH69" s="78">
        <f t="shared" si="9"/>
        <v>3.3439551241598912E-3</v>
      </c>
    </row>
    <row r="70" spans="2:34" x14ac:dyDescent="0.15">
      <c r="B70" s="70" t="s">
        <v>145</v>
      </c>
      <c r="C70" s="71" t="str">
        <f t="shared" si="0"/>
        <v>44</v>
      </c>
      <c r="D70" s="13" t="s">
        <v>146</v>
      </c>
      <c r="E70" s="14"/>
      <c r="F70" s="15">
        <f>(_xlfn.XLOOKUP(D70,'[1]6'!$C$8:$C$74,'[1]6'!$U$8:$U$74))</f>
        <v>2745</v>
      </c>
      <c r="G70" s="72">
        <f>(_xlfn.XLOOKUP(D70,'[1]6'!$C$8:$C$74,'[1]6'!$V$8:$V$74))</f>
        <v>5.1287800229814183E-3</v>
      </c>
      <c r="H70" s="73">
        <f t="shared" si="1"/>
        <v>2.6669656119503375E-3</v>
      </c>
      <c r="I70" s="16">
        <f>(_xlfn.XLOOKUP(D70,'[1]10'!$B$3:$B$69,'[1]10'!$F$3:$F$69))</f>
        <v>399</v>
      </c>
      <c r="J70" s="74">
        <f>(_xlfn.XLOOKUP(D70,'[1]10'!$B$3:$B$69,'[1]10'!$G$3:$G$69))</f>
        <v>8.0610457540108245E-4</v>
      </c>
      <c r="K70" s="73">
        <f t="shared" si="2"/>
        <v>1.3703777781818403E-4</v>
      </c>
      <c r="L70" s="15">
        <f>_xlfn.IFNA((_xlfn.XLOOKUP(D70,'[1]7'!$U$3:$U$69,'[1]7'!$V$3:$V$69)),0)</f>
        <v>12168</v>
      </c>
      <c r="M70" s="72">
        <f>_xlfn.IFNA((_xlfn.XLOOKUP(D70,'[1]7'!$U$3:$U$69,'[1]7'!$W$3:$W$69)),0)</f>
        <v>1.394033198795229E-2</v>
      </c>
      <c r="N70" s="73">
        <f t="shared" si="3"/>
        <v>2.0910497981928432E-3</v>
      </c>
      <c r="O70" s="76">
        <f>(_xlfn.XLOOKUP(D70,'[1]4'!$B$4:$B$70,'[1]4'!$K$4:$K$70))</f>
        <v>16563</v>
      </c>
      <c r="P70" s="72">
        <f>(_xlfn.XLOOKUP(D70,'[1]4'!$B$4:$B$70,'[1]4'!$L$4:$L$70))</f>
        <v>4.9432775096840548E-3</v>
      </c>
      <c r="Q70" s="73">
        <f t="shared" si="4"/>
        <v>2.4716387548420277E-4</v>
      </c>
      <c r="R70" s="76">
        <f>(_xlfn.XLOOKUP(D70,'[1]8'!$C$10:$C$76,'[1]8'!$EA$10:$EA$76))</f>
        <v>5320</v>
      </c>
      <c r="S70" s="72">
        <f>(_xlfn.XLOOKUP(D70,'[1]8'!$C$10:$C$76,'[1]8'!$EB$10:$EB$76))</f>
        <v>5.7925252470261588E-3</v>
      </c>
      <c r="T70" s="73">
        <f t="shared" si="5"/>
        <v>2.8962626235130796E-4</v>
      </c>
      <c r="U70" s="76">
        <f>(_xlfn.XLOOKUP(D70,'[1]9'!$C$10:$C$76,'[1]9'!$EC$10:$EC$76))</f>
        <v>3755</v>
      </c>
      <c r="V70" s="72">
        <f>(_xlfn.XLOOKUP(D70,'[1]9'!$C$10:$C$76,'[1]9'!$ED$10:$ED$76))</f>
        <v>4.4494264327923317E-3</v>
      </c>
      <c r="W70" s="73">
        <f t="shared" si="6"/>
        <v>8.8988528655846634E-5</v>
      </c>
      <c r="X70" s="76">
        <f>(_xlfn.XLOOKUP(D70,'[1]11'!$S$8:$S$74,'[1]11'!$T$8:$T$74))</f>
        <v>185</v>
      </c>
      <c r="Y70" s="72">
        <f>(_xlfn.XLOOKUP(D70,'[1]11'!$S$8:$S$74,'[1]11'!$U$8:$U$74))</f>
        <v>7.6733237935253736E-4</v>
      </c>
      <c r="Z70" s="73">
        <f t="shared" si="7"/>
        <v>1.5346647587050748E-5</v>
      </c>
      <c r="AA70" s="15">
        <f>(_xlfn.XLOOKUP(D70,'[1]5'!$C$8:$C$74,'[1]5'!$U$8:$U$74))</f>
        <v>1380</v>
      </c>
      <c r="AB70" s="72">
        <f>(_xlfn.XLOOKUP(D70,'[1]5'!$C$8:$C$74,'[1]5'!$V$8:$V$74))</f>
        <v>4.8268625393494231E-3</v>
      </c>
      <c r="AC70" s="73">
        <f t="shared" si="8"/>
        <v>4.8268625393494233E-5</v>
      </c>
      <c r="AD70" s="77">
        <f>_xlfn.XLOOKUP(D70,'[1]12'!$FR$3:$FR$69,'[1]12'!$FM$3:$FM$69)</f>
        <v>7.6665999999999999</v>
      </c>
      <c r="AE70" s="72">
        <f>_xlfn.XLOOKUP(D70,'[1]12'!$FR$3:$FR$69,'[1]12'!$FN$3:$FN$69)</f>
        <v>1.4574501029697449E-2</v>
      </c>
      <c r="AF70" s="73">
        <f>_xlfn.XLOOKUP(D70,'[1]12'!$FR$3:$FR$69,'[1]12'!$FT$3:$FT$69)*$AD$5</f>
        <v>1.8539785718517656E-4</v>
      </c>
      <c r="AH70" s="78">
        <f t="shared" si="9"/>
        <v>5.7698449846184437E-3</v>
      </c>
    </row>
    <row r="71" spans="2:34" x14ac:dyDescent="0.15">
      <c r="B71" s="70" t="s">
        <v>88</v>
      </c>
      <c r="C71" s="71" t="str">
        <f t="shared" si="0"/>
        <v>43</v>
      </c>
      <c r="D71" s="13" t="s">
        <v>147</v>
      </c>
      <c r="E71" s="14"/>
      <c r="F71" s="15">
        <f>(_xlfn.XLOOKUP(D71,'[1]6'!$C$8:$C$74,'[1]6'!$U$8:$U$74))</f>
        <v>2075</v>
      </c>
      <c r="G71" s="72">
        <f>(_xlfn.XLOOKUP(D71,'[1]6'!$C$8:$C$74,'[1]6'!$V$8:$V$74))</f>
        <v>3.8769466476089049E-3</v>
      </c>
      <c r="H71" s="73">
        <f t="shared" si="1"/>
        <v>2.0160122567566305E-3</v>
      </c>
      <c r="I71" s="16">
        <f>(_xlfn.XLOOKUP(D71,'[1]10'!$B$3:$B$69,'[1]10'!$F$3:$F$69))</f>
        <v>252</v>
      </c>
      <c r="J71" s="74">
        <f>(_xlfn.XLOOKUP(D71,'[1]10'!$B$3:$B$69,'[1]10'!$G$3:$G$69))</f>
        <v>5.0911867920068368E-4</v>
      </c>
      <c r="K71" s="73">
        <f t="shared" si="2"/>
        <v>8.6550175464116235E-5</v>
      </c>
      <c r="L71" s="15">
        <f>_xlfn.IFNA((_xlfn.XLOOKUP(D71,'[1]7'!$U$3:$U$69,'[1]7'!$V$3:$V$69)),0)</f>
        <v>9931</v>
      </c>
      <c r="M71" s="72">
        <f>_xlfn.IFNA((_xlfn.XLOOKUP(D71,'[1]7'!$U$3:$U$69,'[1]7'!$W$3:$W$69)),0)</f>
        <v>1.1377501394835158E-2</v>
      </c>
      <c r="N71" s="73">
        <f t="shared" si="3"/>
        <v>1.7066252092252736E-3</v>
      </c>
      <c r="O71" s="76">
        <f>(_xlfn.XLOOKUP(D71,'[1]4'!$B$4:$B$70,'[1]4'!$K$4:$K$70))</f>
        <v>12636</v>
      </c>
      <c r="P71" s="72">
        <f>(_xlfn.XLOOKUP(D71,'[1]4'!$B$4:$B$70,'[1]4'!$L$4:$L$70))</f>
        <v>3.7712524670873463E-3</v>
      </c>
      <c r="Q71" s="73">
        <f t="shared" si="4"/>
        <v>1.8856262335436734E-4</v>
      </c>
      <c r="R71" s="76">
        <f>(_xlfn.XLOOKUP(D71,'[1]8'!$C$10:$C$76,'[1]8'!$EA$10:$EA$76))</f>
        <v>3535</v>
      </c>
      <c r="S71" s="72">
        <f>(_xlfn.XLOOKUP(D71,'[1]8'!$C$10:$C$76,'[1]8'!$EB$10:$EB$76))</f>
        <v>3.8489805917739607E-3</v>
      </c>
      <c r="T71" s="73">
        <f t="shared" si="5"/>
        <v>1.9244902958869806E-4</v>
      </c>
      <c r="U71" s="76">
        <f>(_xlfn.XLOOKUP(D71,'[1]9'!$C$10:$C$76,'[1]9'!$EC$10:$EC$76))</f>
        <v>2730</v>
      </c>
      <c r="V71" s="72">
        <f>(_xlfn.XLOOKUP(D71,'[1]9'!$C$10:$C$76,'[1]9'!$ED$10:$ED$76))</f>
        <v>3.2348692840274479E-3</v>
      </c>
      <c r="W71" s="73">
        <f t="shared" si="6"/>
        <v>6.4697385680548961E-5</v>
      </c>
      <c r="X71" s="76">
        <f>(_xlfn.XLOOKUP(D71,'[1]11'!$S$8:$S$74,'[1]11'!$T$8:$T$74))</f>
        <v>335</v>
      </c>
      <c r="Y71" s="72">
        <f>(_xlfn.XLOOKUP(D71,'[1]11'!$S$8:$S$74,'[1]11'!$U$8:$U$74))</f>
        <v>1.3894937680167569E-3</v>
      </c>
      <c r="Z71" s="73">
        <f t="shared" si="7"/>
        <v>2.7789875360335139E-5</v>
      </c>
      <c r="AA71" s="15">
        <f>(_xlfn.XLOOKUP(D71,'[1]5'!$C$8:$C$74,'[1]5'!$U$8:$U$74))</f>
        <v>990</v>
      </c>
      <c r="AB71" s="72">
        <f>(_xlfn.XLOOKUP(D71,'[1]5'!$C$8:$C$74,'[1]5'!$V$8:$V$74))</f>
        <v>3.4627492130115426E-3</v>
      </c>
      <c r="AC71" s="73">
        <f t="shared" si="8"/>
        <v>3.4627492130115426E-5</v>
      </c>
      <c r="AD71" s="77">
        <f>_xlfn.XLOOKUP(D71,'[1]12'!$FR$3:$FR$69,'[1]12'!$FM$3:$FM$69)</f>
        <v>5.8484999999999996</v>
      </c>
      <c r="AE71" s="72">
        <f>_xlfn.XLOOKUP(D71,'[1]12'!$FR$3:$FR$69,'[1]12'!$FN$3:$FN$69)</f>
        <v>1.1118223107007739E-2</v>
      </c>
      <c r="AF71" s="73">
        <f>_xlfn.XLOOKUP(D71,'[1]12'!$FR$3:$FR$69,'[1]12'!$FT$3:$FT$69)*$AD$5</f>
        <v>0</v>
      </c>
      <c r="AH71" s="78">
        <f t="shared" si="9"/>
        <v>4.3173140475600844E-3</v>
      </c>
    </row>
    <row r="72" spans="2:34" x14ac:dyDescent="0.15">
      <c r="B72" s="70" t="s">
        <v>86</v>
      </c>
      <c r="C72" s="71" t="str">
        <f t="shared" si="0"/>
        <v>08</v>
      </c>
      <c r="D72" s="13" t="s">
        <v>148</v>
      </c>
      <c r="E72" s="14"/>
      <c r="F72" s="15">
        <f>(_xlfn.XLOOKUP(D72,'[1]6'!$C$8:$C$74,'[1]6'!$U$8:$U$74))</f>
        <v>8855</v>
      </c>
      <c r="G72" s="72">
        <f>(_xlfn.XLOOKUP(D72,'[1]6'!$C$8:$C$74,'[1]6'!$V$8:$V$74))</f>
        <v>1.6544753043169567E-2</v>
      </c>
      <c r="H72" s="73">
        <f t="shared" si="1"/>
        <v>8.6032715824481756E-3</v>
      </c>
      <c r="I72" s="16">
        <f>(_xlfn.XLOOKUP(D72,'[1]10'!$B$3:$B$69,'[1]10'!$F$3:$F$69))</f>
        <v>2714</v>
      </c>
      <c r="J72" s="74">
        <f>(_xlfn.XLOOKUP(D72,'[1]10'!$B$3:$B$69,'[1]10'!$G$3:$G$69))</f>
        <v>5.4831273625026008E-3</v>
      </c>
      <c r="K72" s="73">
        <f t="shared" si="2"/>
        <v>9.3213165162544219E-4</v>
      </c>
      <c r="L72" s="15">
        <f>_xlfn.IFNA((_xlfn.XLOOKUP(D72,'[1]7'!$U$3:$U$69,'[1]7'!$V$3:$V$69)),0)</f>
        <v>23476</v>
      </c>
      <c r="M72" s="72">
        <f>_xlfn.IFNA((_xlfn.XLOOKUP(D72,'[1]7'!$U$3:$U$69,'[1]7'!$W$3:$W$69)),0)</f>
        <v>2.6895400538228795E-2</v>
      </c>
      <c r="N72" s="73">
        <f t="shared" si="3"/>
        <v>4.0343100807343187E-3</v>
      </c>
      <c r="O72" s="76">
        <f>(_xlfn.XLOOKUP(D72,'[1]4'!$B$4:$B$70,'[1]4'!$K$4:$K$70))</f>
        <v>60836</v>
      </c>
      <c r="P72" s="72">
        <f>(_xlfn.XLOOKUP(D72,'[1]4'!$B$4:$B$70,'[1]4'!$L$4:$L$70))</f>
        <v>1.8156688436825403E-2</v>
      </c>
      <c r="Q72" s="73">
        <f t="shared" si="4"/>
        <v>9.0783442184127019E-4</v>
      </c>
      <c r="R72" s="76">
        <f>(_xlfn.XLOOKUP(D72,'[1]8'!$C$10:$C$76,'[1]8'!$EA$10:$EA$76))</f>
        <v>17205</v>
      </c>
      <c r="S72" s="72">
        <f>(_xlfn.XLOOKUP(D72,'[1]8'!$C$10:$C$76,'[1]8'!$EB$10:$EB$76))</f>
        <v>1.8733157307346815E-2</v>
      </c>
      <c r="T72" s="73">
        <f t="shared" si="5"/>
        <v>9.3665786536734075E-4</v>
      </c>
      <c r="U72" s="76">
        <f>(_xlfn.XLOOKUP(D72,'[1]9'!$C$10:$C$76,'[1]9'!$EC$10:$EC$76))</f>
        <v>15095</v>
      </c>
      <c r="V72" s="72">
        <f>(_xlfn.XLOOKUP(D72,'[1]9'!$C$10:$C$76,'[1]9'!$ED$10:$ED$76))</f>
        <v>1.7886575766444809E-2</v>
      </c>
      <c r="W72" s="73">
        <f t="shared" si="6"/>
        <v>3.5773151532889617E-4</v>
      </c>
      <c r="X72" s="76">
        <f>(_xlfn.XLOOKUP(D72,'[1]11'!$S$8:$S$74,'[1]11'!$T$8:$T$74))</f>
        <v>1395</v>
      </c>
      <c r="Y72" s="72">
        <f>(_xlfn.XLOOKUP(D72,'[1]11'!$S$8:$S$74,'[1]11'!$U$8:$U$74))</f>
        <v>5.7861009145772409E-3</v>
      </c>
      <c r="Z72" s="73">
        <f t="shared" si="7"/>
        <v>1.1572201829154482E-4</v>
      </c>
      <c r="AA72" s="15">
        <f>(_xlfn.XLOOKUP(D72,'[1]5'!$C$8:$C$74,'[1]5'!$U$8:$U$74))</f>
        <v>4195</v>
      </c>
      <c r="AB72" s="72">
        <f>(_xlfn.XLOOKUP(D72,'[1]5'!$C$8:$C$74,'[1]5'!$V$8:$V$74))</f>
        <v>1.4672962574326688E-2</v>
      </c>
      <c r="AC72" s="73">
        <f t="shared" si="8"/>
        <v>1.4672962574326689E-4</v>
      </c>
      <c r="AD72" s="77">
        <f>_xlfn.XLOOKUP(D72,'[1]12'!$FR$3:$FR$69,'[1]12'!$FM$3:$FM$69)</f>
        <v>5.5453999999999999</v>
      </c>
      <c r="AE72" s="72">
        <f>_xlfn.XLOOKUP(D72,'[1]12'!$FR$3:$FR$69,'[1]12'!$FN$3:$FN$69)</f>
        <v>1.0542018366692437E-2</v>
      </c>
      <c r="AF72" s="73">
        <f>_xlfn.XLOOKUP(D72,'[1]12'!$FR$3:$FR$69,'[1]12'!$FT$3:$FT$69)*$AD$5</f>
        <v>0</v>
      </c>
      <c r="AH72" s="78">
        <f t="shared" si="9"/>
        <v>1.6034388761380258E-2</v>
      </c>
    </row>
    <row r="73" spans="2:34" x14ac:dyDescent="0.15">
      <c r="B73" s="70" t="s">
        <v>149</v>
      </c>
      <c r="C73" s="71" t="str">
        <f t="shared" si="0"/>
        <v>52</v>
      </c>
      <c r="D73" s="13" t="s">
        <v>150</v>
      </c>
      <c r="E73" s="14"/>
      <c r="F73" s="15">
        <f>(_xlfn.XLOOKUP(D73,'[1]6'!$C$8:$C$74,'[1]6'!$U$8:$U$74))</f>
        <v>2560</v>
      </c>
      <c r="G73" s="72">
        <f>(_xlfn.XLOOKUP(D73,'[1]6'!$C$8:$C$74,'[1]6'!$V$8:$V$74))</f>
        <v>4.7831245387367693E-3</v>
      </c>
      <c r="H73" s="73">
        <f t="shared" si="1"/>
        <v>2.48722476014312E-3</v>
      </c>
      <c r="I73" s="16">
        <f>(_xlfn.XLOOKUP(D73,'[1]10'!$B$3:$B$69,'[1]10'!$F$3:$F$69))</f>
        <v>841</v>
      </c>
      <c r="J73" s="74">
        <f>(_xlfn.XLOOKUP(D73,'[1]10'!$B$3:$B$69,'[1]10'!$G$3:$G$69))</f>
        <v>1.6990825762213293E-3</v>
      </c>
      <c r="K73" s="73">
        <f t="shared" si="2"/>
        <v>2.8884403795762599E-4</v>
      </c>
      <c r="L73" s="15">
        <f>_xlfn.IFNA((_xlfn.XLOOKUP(D73,'[1]7'!$U$3:$U$69,'[1]7'!$V$3:$V$69)),0)</f>
        <v>15602</v>
      </c>
      <c r="M73" s="72">
        <f>_xlfn.IFNA((_xlfn.XLOOKUP(D73,'[1]7'!$U$3:$U$69,'[1]7'!$W$3:$W$69)),0)</f>
        <v>1.7874511807694907E-2</v>
      </c>
      <c r="N73" s="73">
        <f t="shared" si="3"/>
        <v>2.6811767711542359E-3</v>
      </c>
      <c r="O73" s="76">
        <f>(_xlfn.XLOOKUP(D73,'[1]4'!$B$4:$B$70,'[1]4'!$K$4:$K$70))</f>
        <v>16954</v>
      </c>
      <c r="P73" s="72">
        <f>(_xlfn.XLOOKUP(D73,'[1]4'!$B$4:$B$70,'[1]4'!$L$4:$L$70))</f>
        <v>5.0599726437954148E-3</v>
      </c>
      <c r="Q73" s="73">
        <f t="shared" si="4"/>
        <v>2.5299863218977074E-4</v>
      </c>
      <c r="R73" s="76">
        <f>(_xlfn.XLOOKUP(D73,'[1]8'!$C$10:$C$76,'[1]8'!$EA$10:$EA$76))</f>
        <v>4930</v>
      </c>
      <c r="S73" s="72">
        <f>(_xlfn.XLOOKUP(D73,'[1]8'!$C$10:$C$76,'[1]8'!$EB$10:$EB$76))</f>
        <v>5.3678852383155949E-3</v>
      </c>
      <c r="T73" s="73">
        <f t="shared" si="5"/>
        <v>2.6839426191577973E-4</v>
      </c>
      <c r="U73" s="76">
        <f>(_xlfn.XLOOKUP(D73,'[1]9'!$C$10:$C$76,'[1]9'!$EC$10:$EC$76))</f>
        <v>3725</v>
      </c>
      <c r="V73" s="72">
        <f>(_xlfn.XLOOKUP(D73,'[1]9'!$C$10:$C$76,'[1]9'!$ED$10:$ED$76))</f>
        <v>4.4138784186821406E-3</v>
      </c>
      <c r="W73" s="73">
        <f t="shared" si="6"/>
        <v>8.827756837364281E-5</v>
      </c>
      <c r="X73" s="76">
        <f>(_xlfn.XLOOKUP(D73,'[1]11'!$S$8:$S$74,'[1]11'!$T$8:$T$74))</f>
        <v>905</v>
      </c>
      <c r="Y73" s="72">
        <f>(_xlfn.XLOOKUP(D73,'[1]11'!$S$8:$S$74,'[1]11'!$U$8:$U$74))</f>
        <v>3.7537070449407909E-3</v>
      </c>
      <c r="Z73" s="73">
        <f t="shared" si="7"/>
        <v>7.5074140898815815E-5</v>
      </c>
      <c r="AA73" s="15">
        <f>(_xlfn.XLOOKUP(D73,'[1]5'!$C$8:$C$74,'[1]5'!$U$8:$U$74))</f>
        <v>1210</v>
      </c>
      <c r="AB73" s="72">
        <f>(_xlfn.XLOOKUP(D73,'[1]5'!$C$8:$C$74,'[1]5'!$V$8:$V$74))</f>
        <v>4.2322490381252187E-3</v>
      </c>
      <c r="AC73" s="73">
        <f t="shared" si="8"/>
        <v>4.2322490381252185E-5</v>
      </c>
      <c r="AD73" s="77">
        <f>_xlfn.XLOOKUP(D73,'[1]12'!$FR$3:$FR$69,'[1]12'!$FM$3:$FM$69)</f>
        <v>8.4393999999999991</v>
      </c>
      <c r="AE73" s="72">
        <f>_xlfn.XLOOKUP(D73,'[1]12'!$FR$3:$FR$69,'[1]12'!$FN$3:$FN$69)</f>
        <v>1.6043623508469027E-2</v>
      </c>
      <c r="AF73" s="73">
        <f>_xlfn.XLOOKUP(D73,'[1]12'!$FR$3:$FR$69,'[1]12'!$FT$3:$FT$69)*$AD$5</f>
        <v>2.0408612369610766E-4</v>
      </c>
      <c r="AH73" s="78">
        <f t="shared" si="9"/>
        <v>6.3883987867103514E-3</v>
      </c>
    </row>
    <row r="74" spans="2:34" x14ac:dyDescent="0.15">
      <c r="B74" s="70" t="s">
        <v>151</v>
      </c>
      <c r="C74" s="71" t="str">
        <f t="shared" si="0"/>
        <v>07</v>
      </c>
      <c r="D74" s="13" t="s">
        <v>152</v>
      </c>
      <c r="E74" s="14"/>
      <c r="F74" s="15">
        <f>(_xlfn.XLOOKUP(D74,'[1]6'!$C$8:$C$74,'[1]6'!$U$8:$U$74))</f>
        <v>17785</v>
      </c>
      <c r="G74" s="72">
        <f>(_xlfn.XLOOKUP(D74,'[1]6'!$C$8:$C$74,'[1]6'!$V$8:$V$74))</f>
        <v>3.3229636688059935E-2</v>
      </c>
      <c r="H74" s="73">
        <f t="shared" si="1"/>
        <v>1.7279411077791167E-2</v>
      </c>
      <c r="I74" s="16">
        <f>(_xlfn.XLOOKUP(D74,'[1]10'!$B$3:$B$69,'[1]10'!$F$3:$F$69))</f>
        <v>3683</v>
      </c>
      <c r="J74" s="74">
        <f>(_xlfn.XLOOKUP(D74,'[1]10'!$B$3:$B$69,'[1]10'!$G$3:$G$69))</f>
        <v>7.4408099027623732E-3</v>
      </c>
      <c r="K74" s="73">
        <f t="shared" si="2"/>
        <v>1.2649376834696034E-3</v>
      </c>
      <c r="L74" s="15">
        <f>_xlfn.IFNA((_xlfn.XLOOKUP(D74,'[1]7'!$U$3:$U$69,'[1]7'!$V$3:$V$69)),0)</f>
        <v>27648</v>
      </c>
      <c r="M74" s="72">
        <f>_xlfn.IFNA((_xlfn.XLOOKUP(D74,'[1]7'!$U$3:$U$69,'[1]7'!$W$3:$W$69)),0)</f>
        <v>3.1675073866116447E-2</v>
      </c>
      <c r="N74" s="73">
        <f t="shared" si="3"/>
        <v>4.7512610799174673E-3</v>
      </c>
      <c r="O74" s="76">
        <f>(_xlfn.XLOOKUP(D74,'[1]4'!$B$4:$B$70,'[1]4'!$K$4:$K$70))</f>
        <v>112172</v>
      </c>
      <c r="P74" s="72">
        <f>(_xlfn.XLOOKUP(D74,'[1]4'!$B$4:$B$70,'[1]4'!$L$4:$L$70))</f>
        <v>3.3478073103681685E-2</v>
      </c>
      <c r="Q74" s="73">
        <f t="shared" si="4"/>
        <v>1.6739036551840843E-3</v>
      </c>
      <c r="R74" s="76">
        <f>(_xlfn.XLOOKUP(D74,'[1]8'!$C$10:$C$76,'[1]8'!$EA$10:$EA$76))</f>
        <v>30675</v>
      </c>
      <c r="S74" s="72">
        <f>(_xlfn.XLOOKUP(D74,'[1]8'!$C$10:$C$76,'[1]8'!$EB$10:$EB$76))</f>
        <v>3.3399569915888612E-2</v>
      </c>
      <c r="T74" s="73">
        <f t="shared" si="5"/>
        <v>1.6699784957944306E-3</v>
      </c>
      <c r="U74" s="76">
        <f>(_xlfn.XLOOKUP(D74,'[1]9'!$C$10:$C$76,'[1]9'!$EC$10:$EC$76))</f>
        <v>29520</v>
      </c>
      <c r="V74" s="72">
        <f>(_xlfn.XLOOKUP(D74,'[1]9'!$C$10:$C$76,'[1]9'!$ED$10:$ED$76))</f>
        <v>3.4979245884428668E-2</v>
      </c>
      <c r="W74" s="73">
        <f t="shared" si="6"/>
        <v>6.9958491768857341E-4</v>
      </c>
      <c r="X74" s="76">
        <f>(_xlfn.XLOOKUP(D74,'[1]11'!$S$8:$S$74,'[1]11'!$T$8:$T$74))</f>
        <v>2195</v>
      </c>
      <c r="Y74" s="72">
        <f>(_xlfn.XLOOKUP(D74,'[1]11'!$S$8:$S$74,'[1]11'!$U$8:$U$74))</f>
        <v>9.1042949874530783E-3</v>
      </c>
      <c r="Z74" s="73">
        <f t="shared" si="7"/>
        <v>1.8208589974906157E-4</v>
      </c>
      <c r="AA74" s="15">
        <f>(_xlfn.XLOOKUP(D74,'[1]5'!$C$8:$C$74,'[1]5'!$U$8:$U$74))</f>
        <v>9280</v>
      </c>
      <c r="AB74" s="72">
        <f>(_xlfn.XLOOKUP(D74,'[1]5'!$C$8:$C$74,'[1]5'!$V$8:$V$74))</f>
        <v>3.2458901713885976E-2</v>
      </c>
      <c r="AC74" s="73">
        <f t="shared" si="8"/>
        <v>3.2458901713885979E-4</v>
      </c>
      <c r="AD74" s="77">
        <f>_xlfn.XLOOKUP(D74,'[1]12'!$FR$3:$FR$69,'[1]12'!$FM$3:$FM$69)</f>
        <v>4.6364000000000001</v>
      </c>
      <c r="AE74" s="72">
        <f>_xlfn.XLOOKUP(D74,'[1]12'!$FR$3:$FR$69,'[1]12'!$FN$3:$FN$69)</f>
        <v>8.8139744572677918E-3</v>
      </c>
      <c r="AF74" s="73">
        <f>_xlfn.XLOOKUP(D74,'[1]12'!$FR$3:$FR$69,'[1]12'!$FT$3:$FT$69)*$AD$5</f>
        <v>1.1211992604979425E-4</v>
      </c>
      <c r="AH74" s="78">
        <f t="shared" si="9"/>
        <v>2.7957871752783043E-2</v>
      </c>
    </row>
    <row r="75" spans="2:34" x14ac:dyDescent="0.15">
      <c r="B75" s="70" t="s">
        <v>111</v>
      </c>
      <c r="C75" s="71" t="str">
        <f t="shared" ref="C75:C76" si="10">RIGHT(B75,2)</f>
        <v>37</v>
      </c>
      <c r="D75" s="13" t="s">
        <v>153</v>
      </c>
      <c r="E75" s="14"/>
      <c r="F75" s="15">
        <f>(_xlfn.XLOOKUP(D75,'[1]6'!$C$8:$C$74,'[1]6'!$U$8:$U$74))</f>
        <v>1095</v>
      </c>
      <c r="G75" s="72">
        <f>(_xlfn.XLOOKUP(D75,'[1]6'!$C$8:$C$74,'[1]6'!$V$8:$V$74))</f>
        <v>2.0459067851237352E-3</v>
      </c>
      <c r="H75" s="73">
        <f t="shared" ref="H75:H76" si="11">G75*$F$5</f>
        <v>1.0638715282643423E-3</v>
      </c>
      <c r="I75" s="16">
        <f>(_xlfn.XLOOKUP(D75,'[1]10'!$B$3:$B$69,'[1]10'!$F$3:$F$69))</f>
        <v>194</v>
      </c>
      <c r="J75" s="74">
        <f>(_xlfn.XLOOKUP(D75,'[1]10'!$B$3:$B$69,'[1]10'!$G$3:$G$69))</f>
        <v>3.9194057049576442E-4</v>
      </c>
      <c r="K75" s="73">
        <f t="shared" ref="K75:K76" si="12">J75*$I$5</f>
        <v>6.6629896984279959E-5</v>
      </c>
      <c r="L75" s="15">
        <f>_xlfn.IFNA((_xlfn.XLOOKUP(D75,'[1]7'!$U$3:$U$69,'[1]7'!$V$3:$V$69)),0)</f>
        <v>7863</v>
      </c>
      <c r="M75" s="72">
        <f>_xlfn.IFNA((_xlfn.XLOOKUP(D75,'[1]7'!$U$3:$U$69,'[1]7'!$W$3:$W$69)),0)</f>
        <v>9.0082865237729182E-3</v>
      </c>
      <c r="N75" s="73">
        <f t="shared" ref="N75:N76" si="13">M75*$L$5</f>
        <v>1.3512429785659376E-3</v>
      </c>
      <c r="O75" s="76">
        <f>(_xlfn.XLOOKUP(D75,'[1]4'!$B$4:$B$70,'[1]4'!$K$4:$K$70))</f>
        <v>7863</v>
      </c>
      <c r="P75" s="72">
        <f>(_xlfn.XLOOKUP(D75,'[1]4'!$B$4:$B$70,'[1]4'!$L$4:$L$70))</f>
        <v>2.3467361624491772E-3</v>
      </c>
      <c r="Q75" s="73">
        <f t="shared" ref="Q75:Q76" si="14">P75*$O$5</f>
        <v>1.1733680812245887E-4</v>
      </c>
      <c r="R75" s="76">
        <f>(_xlfn.XLOOKUP(D75,'[1]8'!$C$10:$C$76,'[1]8'!$EA$10:$EA$76))</f>
        <v>1830</v>
      </c>
      <c r="S75" s="72">
        <f>(_xlfn.XLOOKUP(D75,'[1]8'!$C$10:$C$76,'[1]8'!$EB$10:$EB$76))</f>
        <v>1.9925415793341861E-3</v>
      </c>
      <c r="T75" s="73">
        <f t="shared" ref="T75:T76" si="15">S75*$R$5</f>
        <v>9.9627078966709311E-5</v>
      </c>
      <c r="U75" s="76">
        <f>(_xlfn.XLOOKUP(D75,'[1]9'!$C$10:$C$76,'[1]9'!$EC$10:$EC$76))</f>
        <v>1720</v>
      </c>
      <c r="V75" s="72">
        <f>(_xlfn.XLOOKUP(D75,'[1]9'!$C$10:$C$76,'[1]9'!$ED$10:$ED$76))</f>
        <v>2.0380861423176595E-3</v>
      </c>
      <c r="W75" s="73">
        <f t="shared" ref="W75:W76" si="16">V75*$U$5</f>
        <v>4.0761722846353193E-5</v>
      </c>
      <c r="X75" s="76">
        <f>(_xlfn.XLOOKUP(D75,'[1]11'!$S$8:$S$74,'[1]11'!$T$8:$T$74))</f>
        <v>105</v>
      </c>
      <c r="Y75" s="72">
        <f>(_xlfn.XLOOKUP(D75,'[1]11'!$S$8:$S$74,'[1]11'!$U$8:$U$74))</f>
        <v>4.3551297206495364E-4</v>
      </c>
      <c r="Z75" s="73">
        <f t="shared" ref="Z75:Z76" si="17">Y75*$X$5</f>
        <v>8.7102594412990729E-6</v>
      </c>
      <c r="AA75" s="15">
        <f>(_xlfn.XLOOKUP(D75,'[1]5'!$C$8:$C$74,'[1]5'!$U$8:$U$74))</f>
        <v>560</v>
      </c>
      <c r="AB75" s="72">
        <f>(_xlfn.XLOOKUP(D75,'[1]5'!$C$8:$C$74,'[1]5'!$V$8:$V$74))</f>
        <v>1.9587268275620844E-3</v>
      </c>
      <c r="AC75" s="73">
        <f t="shared" ref="AC75:AC76" si="18">AB75*$AA$5</f>
        <v>1.9587268275620845E-5</v>
      </c>
      <c r="AD75" s="77">
        <f>_xlfn.XLOOKUP(D75,'[1]12'!$FR$3:$FR$69,'[1]12'!$FM$3:$FM$69)</f>
        <v>4.5000999999999998</v>
      </c>
      <c r="AE75" s="72">
        <f>_xlfn.XLOOKUP(D75,'[1]12'!$FR$3:$FR$69,'[1]12'!$FN$3:$FN$69)</f>
        <v>8.5548629227743048E-3</v>
      </c>
      <c r="AF75" s="73">
        <f>_xlfn.XLOOKUP(D75,'[1]12'!$FR$3:$FR$69,'[1]12'!$FT$3:$FT$69)*$AD$5</f>
        <v>0</v>
      </c>
      <c r="AH75" s="78">
        <f t="shared" ref="AH75:AH76" si="19">H75+K75+N75+Q75+T75+W75+Z75+AC75+AF75</f>
        <v>2.767767541467001E-3</v>
      </c>
    </row>
    <row r="76" spans="2:34" x14ac:dyDescent="0.15">
      <c r="B76" s="79" t="s">
        <v>154</v>
      </c>
      <c r="C76" s="80" t="str">
        <f t="shared" si="10"/>
        <v>25</v>
      </c>
      <c r="D76" s="21" t="s">
        <v>155</v>
      </c>
      <c r="E76" s="81"/>
      <c r="F76" s="22">
        <f>(_xlfn.XLOOKUP(D76,'[1]6'!$C$8:$C$74,'[1]6'!$U$8:$U$74))</f>
        <v>15510</v>
      </c>
      <c r="G76" s="82">
        <f>(_xlfn.XLOOKUP(D76,'[1]6'!$C$8:$C$74,'[1]6'!$V$8:$V$74))</f>
        <v>2.8979008435862222E-2</v>
      </c>
      <c r="H76" s="83">
        <f t="shared" si="11"/>
        <v>1.5069084386648356E-2</v>
      </c>
      <c r="I76" s="23">
        <f>(_xlfn.XLOOKUP(D76,'[1]10'!$B$3:$B$69,'[1]10'!$F$3:$F$69))</f>
        <v>10071</v>
      </c>
      <c r="J76" s="84">
        <f>(_xlfn.XLOOKUP(D76,'[1]10'!$B$3:$B$69,'[1]10'!$G$3:$G$69))</f>
        <v>2.0346564358055895E-2</v>
      </c>
      <c r="K76" s="83">
        <f t="shared" si="12"/>
        <v>3.4589159408695024E-3</v>
      </c>
      <c r="L76" s="22">
        <f>_xlfn.IFNA((_xlfn.XLOOKUP(D76,'[1]7'!$U$3:$U$69,'[1]7'!$V$3:$V$69)),0)</f>
        <v>25363</v>
      </c>
      <c r="M76" s="82">
        <f>_xlfn.IFNA((_xlfn.XLOOKUP(D76,'[1]7'!$U$3:$U$69,'[1]7'!$W$3:$W$69)),0)</f>
        <v>2.9057251825315083E-2</v>
      </c>
      <c r="N76" s="83">
        <f t="shared" si="13"/>
        <v>4.3585877737972621E-3</v>
      </c>
      <c r="O76" s="85">
        <f>(_xlfn.XLOOKUP(D76,'[1]4'!$B$4:$B$70,'[1]4'!$K$4:$K$70))</f>
        <v>115657</v>
      </c>
      <c r="P76" s="82">
        <f>(_xlfn.XLOOKUP(D76,'[1]4'!$B$4:$B$70,'[1]4'!$L$4:$L$70))</f>
        <v>3.4518181907717729E-2</v>
      </c>
      <c r="Q76" s="83">
        <f t="shared" si="14"/>
        <v>1.7259090953858866E-3</v>
      </c>
      <c r="R76" s="85">
        <f>(_xlfn.XLOOKUP(D76,'[1]8'!$C$10:$C$76,'[1]8'!$EA$10:$EA$76))</f>
        <v>30505</v>
      </c>
      <c r="S76" s="82">
        <f>(_xlfn.XLOOKUP(D76,'[1]8'!$C$10:$C$76,'[1]8'!$EB$10:$EB$76))</f>
        <v>3.3214470424912212E-2</v>
      </c>
      <c r="T76" s="83">
        <f t="shared" si="15"/>
        <v>1.6607235212456107E-3</v>
      </c>
      <c r="U76" s="85">
        <f>(_xlfn.XLOOKUP(D76,'[1]9'!$C$10:$C$76,'[1]9'!$EC$10:$EC$76))</f>
        <v>25840</v>
      </c>
      <c r="V76" s="82">
        <f>(_xlfn.XLOOKUP(D76,'[1]9'!$C$10:$C$76,'[1]9'!$ED$10:$ED$76))</f>
        <v>3.0618689486911814E-2</v>
      </c>
      <c r="W76" s="83">
        <f t="shared" si="16"/>
        <v>6.1237378973823633E-4</v>
      </c>
      <c r="X76" s="85">
        <f>(_xlfn.XLOOKUP(D76,'[1]11'!$S$8:$S$74,'[1]11'!$T$8:$T$74))</f>
        <v>4700</v>
      </c>
      <c r="Y76" s="82">
        <f>(_xlfn.XLOOKUP(D76,'[1]11'!$S$8:$S$74,'[1]11'!$U$8:$U$74))</f>
        <v>1.9494390178145544E-2</v>
      </c>
      <c r="Z76" s="83">
        <f t="shared" si="17"/>
        <v>3.8988780356291088E-4</v>
      </c>
      <c r="AA76" s="22">
        <f>(_xlfn.XLOOKUP(D76,'[1]5'!$C$8:$C$74,'[1]5'!$U$8:$U$74))</f>
        <v>7775</v>
      </c>
      <c r="AB76" s="82">
        <f>(_xlfn.XLOOKUP(D76,'[1]5'!$C$8:$C$74,'[1]5'!$V$8:$V$74))</f>
        <v>2.7194823364812871E-2</v>
      </c>
      <c r="AC76" s="83">
        <f t="shared" si="18"/>
        <v>2.7194823364812872E-4</v>
      </c>
      <c r="AD76" s="86">
        <f>_xlfn.XLOOKUP(D76,'[1]12'!$FR$3:$FR$69,'[1]12'!$FM$3:$FM$69)</f>
        <v>7.5</v>
      </c>
      <c r="AE76" s="82">
        <f>_xlfn.XLOOKUP(D76,'[1]12'!$FR$3:$FR$69,'[1]12'!$FN$3:$FN$69)</f>
        <v>1.4257788031556475E-2</v>
      </c>
      <c r="AF76" s="83">
        <f>_xlfn.XLOOKUP(D76,'[1]12'!$FR$3:$FR$69,'[1]12'!$FT$3:$FT$69)*$AD$5</f>
        <v>1.8136904610763886E-4</v>
      </c>
      <c r="AH76" s="87">
        <f t="shared" si="19"/>
        <v>2.7728799591003536E-2</v>
      </c>
    </row>
    <row r="77" spans="2:34" x14ac:dyDescent="0.15">
      <c r="B77" s="88"/>
      <c r="C77" s="89"/>
      <c r="D77" s="90" t="s">
        <v>11</v>
      </c>
      <c r="F77" s="91">
        <f t="shared" ref="F77:AE77" si="20">SUM(F10:F76)</f>
        <v>535215</v>
      </c>
      <c r="G77" s="92">
        <f t="shared" si="20"/>
        <v>0.99999999999999978</v>
      </c>
      <c r="H77" s="93">
        <f>SUM(H10:H76)</f>
        <v>0.52</v>
      </c>
      <c r="I77" s="91">
        <f t="shared" si="20"/>
        <v>494973</v>
      </c>
      <c r="J77" s="92">
        <f t="shared" si="20"/>
        <v>1.0000000000000002</v>
      </c>
      <c r="K77" s="93">
        <f>SUM(K10:K76)</f>
        <v>0.17</v>
      </c>
      <c r="L77" s="91">
        <f t="shared" si="20"/>
        <v>872863</v>
      </c>
      <c r="M77" s="92">
        <f t="shared" si="20"/>
        <v>0.99999999999999989</v>
      </c>
      <c r="N77" s="93">
        <f>SUM(N10:N76)</f>
        <v>0.15000000000000002</v>
      </c>
      <c r="O77" s="94">
        <f t="shared" si="20"/>
        <v>3350611</v>
      </c>
      <c r="P77" s="92">
        <f t="shared" si="20"/>
        <v>0.99999999999999989</v>
      </c>
      <c r="Q77" s="93">
        <f>SUM(Q10:Q76)</f>
        <v>4.9999999999999989E-2</v>
      </c>
      <c r="R77" s="94">
        <f t="shared" si="20"/>
        <v>918425</v>
      </c>
      <c r="S77" s="92">
        <f t="shared" si="20"/>
        <v>0.99999999999999978</v>
      </c>
      <c r="T77" s="93">
        <f>SUM(T10:T76)</f>
        <v>0.05</v>
      </c>
      <c r="U77" s="94">
        <f t="shared" si="20"/>
        <v>843929</v>
      </c>
      <c r="V77" s="92">
        <f t="shared" si="20"/>
        <v>1</v>
      </c>
      <c r="W77" s="93">
        <f>SUM(W10:W76)</f>
        <v>0.02</v>
      </c>
      <c r="X77" s="94">
        <f t="shared" si="20"/>
        <v>241095</v>
      </c>
      <c r="Y77" s="92">
        <f t="shared" si="20"/>
        <v>1</v>
      </c>
      <c r="Z77" s="93">
        <f>SUM(Z10:Z76)</f>
        <v>2.0000000000000004E-2</v>
      </c>
      <c r="AA77" s="94">
        <f t="shared" si="20"/>
        <v>285900</v>
      </c>
      <c r="AB77" s="92">
        <f t="shared" si="20"/>
        <v>0.99999999999999978</v>
      </c>
      <c r="AC77" s="93">
        <f>SUM(AC10:AC76)</f>
        <v>9.9999999999999985E-3</v>
      </c>
      <c r="AD77" s="95">
        <f t="shared" si="20"/>
        <v>526.02830000000006</v>
      </c>
      <c r="AE77" s="92">
        <f t="shared" si="20"/>
        <v>1</v>
      </c>
      <c r="AF77" s="93">
        <f>SUM(AF10:AF76)</f>
        <v>0.01</v>
      </c>
      <c r="AH77" s="96">
        <f>SUM(AH10:AH76)</f>
        <v>1</v>
      </c>
    </row>
    <row r="78" spans="2:34" ht="12" thickBot="1" x14ac:dyDescent="0.2"/>
    <row r="79" spans="2:34" ht="12" hidden="1" thickBot="1" x14ac:dyDescent="0.2">
      <c r="D79" s="1" t="s">
        <v>20</v>
      </c>
      <c r="F79" s="16">
        <f>F77-'[1]6'!U75</f>
        <v>0</v>
      </c>
      <c r="G79" s="98">
        <f>1-G77</f>
        <v>0</v>
      </c>
      <c r="H79" s="97">
        <f>F5-H77</f>
        <v>0</v>
      </c>
      <c r="I79" s="16">
        <f>I77-'[1]10'!F70</f>
        <v>0</v>
      </c>
      <c r="J79" s="98">
        <f>1-J77</f>
        <v>0</v>
      </c>
      <c r="K79" s="97">
        <f>I5-K77</f>
        <v>0</v>
      </c>
      <c r="L79" s="16">
        <f>L77-'[1]7'!V68</f>
        <v>0</v>
      </c>
      <c r="M79" s="98">
        <f>1-M77</f>
        <v>0</v>
      </c>
      <c r="N79" s="97">
        <f>L5-N77</f>
        <v>0</v>
      </c>
      <c r="O79" s="2">
        <f>O77-'[1]4'!K3</f>
        <v>0</v>
      </c>
      <c r="P79" s="98">
        <f>1-P77</f>
        <v>0</v>
      </c>
      <c r="Q79" s="97">
        <f>O5-Q77</f>
        <v>0</v>
      </c>
      <c r="R79" s="2">
        <f>R77-'[1]8'!EA77</f>
        <v>0</v>
      </c>
      <c r="S79" s="98">
        <f>1-S77</f>
        <v>0</v>
      </c>
      <c r="T79" s="97">
        <f>R5-T77</f>
        <v>0</v>
      </c>
      <c r="U79" s="30">
        <f>U77-'[1]9'!EC77</f>
        <v>0</v>
      </c>
      <c r="V79" s="98">
        <f>1-V77</f>
        <v>0</v>
      </c>
      <c r="W79" s="97">
        <f>U5-W77</f>
        <v>0</v>
      </c>
      <c r="X79" s="30">
        <f>X77-'[1]11'!T75</f>
        <v>0</v>
      </c>
      <c r="Y79" s="98">
        <f>1-Y77</f>
        <v>0</v>
      </c>
      <c r="Z79" s="97">
        <f>X5-Z77</f>
        <v>0</v>
      </c>
      <c r="AA79" s="16">
        <f>AA77-'[1]5'!U75</f>
        <v>0</v>
      </c>
      <c r="AB79" s="98">
        <f>1-AB77</f>
        <v>0</v>
      </c>
      <c r="AC79" s="97">
        <f>AA5-AC77</f>
        <v>0</v>
      </c>
      <c r="AD79" s="99">
        <f>AD77-SUM('[1]12'!FM3:FM69)</f>
        <v>0</v>
      </c>
      <c r="AE79" s="98">
        <f>1-AE77</f>
        <v>0</v>
      </c>
      <c r="AF79" s="97">
        <f>AD5-AF77</f>
        <v>0</v>
      </c>
      <c r="AH79" s="100">
        <f>AH5-AH77</f>
        <v>0</v>
      </c>
    </row>
    <row r="80" spans="2:34" ht="12" hidden="1" thickBot="1" x14ac:dyDescent="0.2">
      <c r="F80" s="16"/>
      <c r="G80" s="98"/>
      <c r="I80" s="16"/>
      <c r="J80" s="98"/>
      <c r="L80" s="16"/>
      <c r="M80" s="98"/>
      <c r="P80" s="98"/>
      <c r="S80" s="98"/>
      <c r="U80" s="30"/>
      <c r="V80" s="98"/>
      <c r="X80" s="30"/>
      <c r="Y80" s="98"/>
      <c r="AA80" s="16"/>
      <c r="AB80" s="98"/>
      <c r="AD80" s="99"/>
      <c r="AE80" s="98"/>
    </row>
    <row r="81" spans="2:25" x14ac:dyDescent="0.15">
      <c r="B81" s="101"/>
      <c r="C81" s="102" t="s">
        <v>156</v>
      </c>
      <c r="D81" s="103" t="str">
        <f>D10</f>
        <v>Adams County</v>
      </c>
      <c r="E81" s="104"/>
      <c r="F81" s="105" t="s">
        <v>157</v>
      </c>
      <c r="G81" s="104"/>
      <c r="H81" s="106"/>
      <c r="I81" s="104"/>
      <c r="J81" s="104"/>
      <c r="K81" s="106"/>
      <c r="L81" s="104"/>
      <c r="M81" s="104"/>
      <c r="N81" s="106"/>
      <c r="O81" s="107"/>
      <c r="P81" s="104"/>
      <c r="Q81" s="106"/>
      <c r="R81" s="107"/>
      <c r="S81" s="104"/>
      <c r="T81" s="106"/>
      <c r="U81" s="104"/>
      <c r="V81" s="104"/>
      <c r="W81" s="106"/>
      <c r="X81" s="104"/>
      <c r="Y81" s="108"/>
    </row>
    <row r="82" spans="2:25" ht="15.75" customHeight="1" thickBot="1" x14ac:dyDescent="0.2">
      <c r="B82" s="109" t="s">
        <v>158</v>
      </c>
      <c r="C82" s="110"/>
      <c r="D82" s="110"/>
      <c r="E82" s="47"/>
      <c r="F82" s="111"/>
      <c r="G82" s="47"/>
      <c r="H82" s="112"/>
      <c r="I82" s="47"/>
      <c r="J82" s="47"/>
      <c r="K82" s="112"/>
      <c r="L82" s="47"/>
      <c r="M82" s="47"/>
      <c r="N82" s="112"/>
      <c r="O82" s="113"/>
      <c r="P82" s="47"/>
      <c r="Q82" s="112"/>
      <c r="R82" s="113"/>
      <c r="S82" s="47"/>
      <c r="T82" s="112"/>
      <c r="U82" s="47"/>
      <c r="V82" s="47"/>
      <c r="W82" s="112"/>
      <c r="X82" s="47"/>
      <c r="Y82" s="114"/>
    </row>
    <row r="83" spans="2:25" x14ac:dyDescent="0.15">
      <c r="F83" s="16"/>
      <c r="G83" s="115"/>
    </row>
    <row r="84" spans="2:25" x14ac:dyDescent="0.15">
      <c r="F84" s="30"/>
      <c r="G84" s="115"/>
    </row>
    <row r="85" spans="2:25" x14ac:dyDescent="0.15">
      <c r="F85" s="30"/>
      <c r="G85" s="115"/>
    </row>
    <row r="86" spans="2:25" x14ac:dyDescent="0.15">
      <c r="F86" s="30"/>
      <c r="G86" s="115"/>
    </row>
    <row r="87" spans="2:25" x14ac:dyDescent="0.15">
      <c r="F87" s="30"/>
      <c r="G87" s="115"/>
    </row>
    <row r="88" spans="2:25" x14ac:dyDescent="0.15">
      <c r="F88" s="16"/>
      <c r="G88" s="115"/>
    </row>
    <row r="89" spans="2:25" x14ac:dyDescent="0.15">
      <c r="F89" s="116"/>
      <c r="G89" s="115"/>
    </row>
    <row r="92" spans="2:25" x14ac:dyDescent="0.15">
      <c r="G92" s="97"/>
    </row>
  </sheetData>
  <mergeCells count="46">
    <mergeCell ref="B2:AF2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X4:Z4"/>
    <mergeCell ref="AA4:AC4"/>
    <mergeCell ref="AD4:AF4"/>
    <mergeCell ref="F5:H5"/>
    <mergeCell ref="I5:K5"/>
    <mergeCell ref="L5:N5"/>
    <mergeCell ref="O5:Q5"/>
    <mergeCell ref="R5:T5"/>
    <mergeCell ref="U5:W5"/>
    <mergeCell ref="X5:Z5"/>
    <mergeCell ref="F4:H4"/>
    <mergeCell ref="I4:K4"/>
    <mergeCell ref="L4:N4"/>
    <mergeCell ref="O4:Q4"/>
    <mergeCell ref="R4:T4"/>
    <mergeCell ref="U4:W4"/>
    <mergeCell ref="AA5:AC5"/>
    <mergeCell ref="AD5:AF5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U7:W7"/>
    <mergeCell ref="X7:Z7"/>
    <mergeCell ref="AA7:AC7"/>
    <mergeCell ref="AD7:AF7"/>
    <mergeCell ref="F7:H7"/>
    <mergeCell ref="I7:K7"/>
    <mergeCell ref="L7:N7"/>
    <mergeCell ref="O7:Q7"/>
    <mergeCell ref="R7:T7"/>
  </mergeCells>
  <hyperlinks>
    <hyperlink ref="I7" r:id="rId1" xr:uid="{40800C2F-0CFB-43FF-9B4B-9FC249F449E1}"/>
    <hyperlink ref="O7" r:id="rId2" display="https://data.census.gov/table/ACSST5Y2022.S0101" xr:uid="{5FE7AB32-FD64-4AAC-85D4-11CF3DDF9D4B}"/>
    <hyperlink ref="AD7" r:id="rId3" display="https://www.atsdr.cdc.gov/placeandhealth/svi/data_documentation_download.html" xr:uid="{F645157E-6C58-485C-8437-B0DC367188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4FC4-358A-4AA2-8963-C0003968E316}">
  <dimension ref="B2:AH81"/>
  <sheetViews>
    <sheetView topLeftCell="A7" workbookViewId="0">
      <selection activeCell="J11" sqref="J11"/>
    </sheetView>
  </sheetViews>
  <sheetFormatPr baseColWidth="10" defaultColWidth="9.1640625" defaultRowHeight="11" x14ac:dyDescent="0.15"/>
  <cols>
    <col min="1" max="1" width="2.1640625" style="1" customWidth="1"/>
    <col min="2" max="3" width="5.33203125" style="51" customWidth="1"/>
    <col min="4" max="4" width="19" style="1" bestFit="1" customWidth="1"/>
    <col min="5" max="5" width="1.6640625" style="1" customWidth="1"/>
    <col min="6" max="7" width="7.5" style="1" customWidth="1"/>
    <col min="8" max="8" width="7.5" style="97" customWidth="1"/>
    <col min="9" max="10" width="7.5" style="1" customWidth="1"/>
    <col min="11" max="11" width="7.5" style="97" customWidth="1"/>
    <col min="12" max="13" width="7.5" style="1" customWidth="1"/>
    <col min="14" max="14" width="7.5" style="97" customWidth="1"/>
    <col min="15" max="15" width="7.5" style="2" customWidth="1"/>
    <col min="16" max="16" width="7.5" style="1" customWidth="1"/>
    <col min="17" max="17" width="7.5" style="97" customWidth="1"/>
    <col min="18" max="18" width="7.5" style="2" customWidth="1"/>
    <col min="19" max="19" width="7.5" style="1" customWidth="1"/>
    <col min="20" max="20" width="7.5" style="97" customWidth="1"/>
    <col min="21" max="22" width="7.5" style="1" customWidth="1"/>
    <col min="23" max="23" width="7.5" style="97" customWidth="1"/>
    <col min="24" max="25" width="7.5" style="1" customWidth="1"/>
    <col min="26" max="26" width="7.5" style="97" customWidth="1"/>
    <col min="27" max="28" width="7.5" style="1" customWidth="1"/>
    <col min="29" max="29" width="7.5" style="97" customWidth="1"/>
    <col min="30" max="31" width="7.5" style="1" customWidth="1"/>
    <col min="32" max="32" width="7.5" style="97" customWidth="1"/>
    <col min="33" max="33" width="1.6640625" style="1" customWidth="1"/>
    <col min="34" max="34" width="7.33203125" style="1" customWidth="1"/>
    <col min="35" max="16384" width="9.1640625" style="1"/>
  </cols>
  <sheetData>
    <row r="2" spans="2:34" ht="15" customHeight="1" x14ac:dyDescent="0.15">
      <c r="B2" s="161" t="s">
        <v>21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3"/>
      <c r="AH2" s="50"/>
    </row>
    <row r="3" spans="2:34" ht="57.75" customHeight="1" x14ac:dyDescent="0.15">
      <c r="D3" s="117" t="s">
        <v>22</v>
      </c>
      <c r="F3" s="167" t="str">
        <f>[1]Inputs!C13</f>
        <v>Older adults aged 60+ with income &lt; 150% of federal poverty level</v>
      </c>
      <c r="G3" s="168"/>
      <c r="H3" s="169"/>
      <c r="I3" s="167" t="str">
        <f>[1]Inputs!C17</f>
        <v>Older adults aged 60+ from underrepresented race or ethnicity</v>
      </c>
      <c r="J3" s="168"/>
      <c r="K3" s="169"/>
      <c r="L3" s="167" t="str">
        <f>[1]Inputs!C14</f>
        <v>Older adults aged 60+ residing in a rural area</v>
      </c>
      <c r="M3" s="168"/>
      <c r="N3" s="169"/>
      <c r="O3" s="167" t="str">
        <f>[1]Inputs!C11</f>
        <v>Older adults aged 60+</v>
      </c>
      <c r="P3" s="168"/>
      <c r="Q3" s="169"/>
      <c r="R3" s="167" t="str">
        <f>[1]Inputs!C15</f>
        <v>Older adults aged 60+ with self-care need (disability)</v>
      </c>
      <c r="S3" s="168"/>
      <c r="T3" s="169"/>
      <c r="U3" s="167" t="str">
        <f>[1]Inputs!C16</f>
        <v>Older adults aged 60+ living alone</v>
      </c>
      <c r="V3" s="168"/>
      <c r="W3" s="169"/>
      <c r="X3" s="167" t="str">
        <f>[1]Inputs!C18</f>
        <v>Older adults aged 60+ whose primary language is not English</v>
      </c>
      <c r="Y3" s="168"/>
      <c r="Z3" s="169"/>
      <c r="AA3" s="167" t="str">
        <f>[1]Inputs!C12</f>
        <v>Older adults aged 60+ with income &lt; 100% of federal poverty level</v>
      </c>
      <c r="AB3" s="168"/>
      <c r="AC3" s="169"/>
      <c r="AD3" s="167" t="str">
        <f>[1]Inputs!C19</f>
        <v>Center for Disease Control - Social Vulnerability Index</v>
      </c>
      <c r="AE3" s="168"/>
      <c r="AF3" s="169"/>
      <c r="AH3" s="53" t="s">
        <v>23</v>
      </c>
    </row>
    <row r="4" spans="2:34" hidden="1" x14ac:dyDescent="0.15">
      <c r="D4" s="52" t="s">
        <v>24</v>
      </c>
      <c r="F4" s="158" t="str">
        <f>[1]Inputs!B13</f>
        <v>Factor 6</v>
      </c>
      <c r="G4" s="160"/>
      <c r="H4" s="118"/>
      <c r="I4" s="158" t="str">
        <f>[1]Inputs!B17</f>
        <v>Factor 10</v>
      </c>
      <c r="J4" s="160"/>
      <c r="K4" s="118"/>
      <c r="L4" s="158" t="str">
        <f>[1]Inputs!B14</f>
        <v>Factor 7</v>
      </c>
      <c r="M4" s="160"/>
      <c r="N4" s="118"/>
      <c r="O4" s="158" t="str">
        <f>[1]Inputs!B11</f>
        <v>Factor 4</v>
      </c>
      <c r="P4" s="160"/>
      <c r="Q4" s="118"/>
      <c r="R4" s="158" t="str">
        <f>[1]Inputs!B15</f>
        <v>Factor 8</v>
      </c>
      <c r="S4" s="160"/>
      <c r="T4" s="118"/>
      <c r="U4" s="158" t="str">
        <f>[1]Inputs!B16</f>
        <v>Factor 9</v>
      </c>
      <c r="V4" s="160"/>
      <c r="W4" s="118"/>
      <c r="X4" s="158" t="str">
        <f>[1]Inputs!B18</f>
        <v>Factor 11</v>
      </c>
      <c r="Y4" s="160"/>
      <c r="Z4" s="118"/>
      <c r="AA4" s="158" t="str">
        <f>[1]Inputs!B12</f>
        <v>Factor 5</v>
      </c>
      <c r="AB4" s="160"/>
      <c r="AC4" s="118"/>
      <c r="AD4" s="158" t="str">
        <f>[1]Inputs!B19</f>
        <v>Factor 12</v>
      </c>
      <c r="AE4" s="160"/>
      <c r="AF4" s="119"/>
      <c r="AH4" s="54"/>
    </row>
    <row r="5" spans="2:34" x14ac:dyDescent="0.15">
      <c r="D5" s="52" t="s">
        <v>25</v>
      </c>
      <c r="F5" s="152">
        <f>[1]Inputs!K13</f>
        <v>0.52</v>
      </c>
      <c r="G5" s="153"/>
      <c r="H5" s="154"/>
      <c r="I5" s="152">
        <f>[1]Inputs!K17</f>
        <v>0.17</v>
      </c>
      <c r="J5" s="153"/>
      <c r="K5" s="154"/>
      <c r="L5" s="152">
        <f>[1]Inputs!K14</f>
        <v>0.15</v>
      </c>
      <c r="M5" s="153"/>
      <c r="N5" s="154"/>
      <c r="O5" s="152">
        <f>[1]Inputs!K11</f>
        <v>0.05</v>
      </c>
      <c r="P5" s="153"/>
      <c r="Q5" s="154"/>
      <c r="R5" s="152">
        <f>[1]Inputs!K15</f>
        <v>0.05</v>
      </c>
      <c r="S5" s="153"/>
      <c r="T5" s="154"/>
      <c r="U5" s="152">
        <f>[1]Inputs!K16</f>
        <v>0.02</v>
      </c>
      <c r="V5" s="153"/>
      <c r="W5" s="154"/>
      <c r="X5" s="152">
        <f>[1]Inputs!K18</f>
        <v>0.02</v>
      </c>
      <c r="Y5" s="153"/>
      <c r="Z5" s="154"/>
      <c r="AA5" s="152">
        <f>[1]Inputs!K12</f>
        <v>0.01</v>
      </c>
      <c r="AB5" s="153"/>
      <c r="AC5" s="154"/>
      <c r="AD5" s="152">
        <f>[1]Inputs!K19</f>
        <v>0.01</v>
      </c>
      <c r="AE5" s="153"/>
      <c r="AF5" s="154"/>
      <c r="AH5" s="55">
        <f>SUM(F5:AF5)</f>
        <v>1.0000000000000002</v>
      </c>
    </row>
    <row r="6" spans="2:34" s="57" customFormat="1" ht="22.5" customHeight="1" x14ac:dyDescent="0.2">
      <c r="B6" s="56"/>
      <c r="C6" s="56"/>
      <c r="D6" s="52" t="s">
        <v>26</v>
      </c>
      <c r="F6" s="155" t="str">
        <f>[1]Inputs!L13</f>
        <v>ACL ACS Special Tabulation Dataset (2017-2021)</v>
      </c>
      <c r="G6" s="156"/>
      <c r="H6" s="157"/>
      <c r="I6" s="155" t="str">
        <f>[1]Inputs!L17</f>
        <v>Population Estimates (2023 Vintage)</v>
      </c>
      <c r="J6" s="156"/>
      <c r="K6" s="157"/>
      <c r="L6" s="155" t="str">
        <f>[1]Inputs!L14</f>
        <v>Center for Rural PA (2022)</v>
      </c>
      <c r="M6" s="156"/>
      <c r="N6" s="157"/>
      <c r="O6" s="155" t="str">
        <f>[1]Inputs!L11</f>
        <v>ACS 5-Year Estimates (2022)</v>
      </c>
      <c r="P6" s="156"/>
      <c r="Q6" s="157"/>
      <c r="R6" s="155" t="str">
        <f>[1]Inputs!L15</f>
        <v>ACL ACS Special Tabulation Dataset (2017-2021)</v>
      </c>
      <c r="S6" s="156"/>
      <c r="T6" s="157"/>
      <c r="U6" s="155" t="str">
        <f>[1]Inputs!L16</f>
        <v>ACL ACS Special Tabulation Dataset (2017-2021)</v>
      </c>
      <c r="V6" s="156"/>
      <c r="W6" s="157"/>
      <c r="X6" s="155" t="str">
        <f>[1]Inputs!L18</f>
        <v>ACL ACS Special Tabulation Dataset (2017-2021)</v>
      </c>
      <c r="Y6" s="156"/>
      <c r="Z6" s="157"/>
      <c r="AA6" s="155" t="str">
        <f>[1]Inputs!L12</f>
        <v>ACL ACS Special Tabulation Dataset (2017-2021)</v>
      </c>
      <c r="AB6" s="156"/>
      <c r="AC6" s="157"/>
      <c r="AD6" s="155" t="str">
        <f>[1]Inputs!L19</f>
        <v>CDC/ATSDR SVI (2022)</v>
      </c>
      <c r="AE6" s="156"/>
      <c r="AF6" s="157"/>
      <c r="AH6" s="58"/>
    </row>
    <row r="7" spans="2:34" s="57" customFormat="1" ht="45" customHeight="1" x14ac:dyDescent="0.2">
      <c r="B7" s="56"/>
      <c r="C7" s="56"/>
      <c r="D7" s="59" t="s">
        <v>27</v>
      </c>
      <c r="F7" s="146" t="s">
        <v>28</v>
      </c>
      <c r="G7" s="147"/>
      <c r="H7" s="148"/>
      <c r="I7" s="149" t="s">
        <v>29</v>
      </c>
      <c r="J7" s="150"/>
      <c r="K7" s="151"/>
      <c r="L7" s="146" t="s">
        <v>28</v>
      </c>
      <c r="M7" s="147"/>
      <c r="N7" s="148"/>
      <c r="O7" s="149" t="s">
        <v>30</v>
      </c>
      <c r="P7" s="150"/>
      <c r="Q7" s="151"/>
      <c r="R7" s="146" t="s">
        <v>28</v>
      </c>
      <c r="S7" s="147"/>
      <c r="T7" s="148"/>
      <c r="U7" s="146" t="s">
        <v>28</v>
      </c>
      <c r="V7" s="147"/>
      <c r="W7" s="148"/>
      <c r="X7" s="146" t="s">
        <v>28</v>
      </c>
      <c r="Y7" s="147"/>
      <c r="Z7" s="148"/>
      <c r="AA7" s="146" t="s">
        <v>28</v>
      </c>
      <c r="AB7" s="147"/>
      <c r="AC7" s="148"/>
      <c r="AD7" s="149" t="s">
        <v>31</v>
      </c>
      <c r="AE7" s="150"/>
      <c r="AF7" s="151"/>
      <c r="AH7" s="58"/>
    </row>
    <row r="8" spans="2:34" x14ac:dyDescent="0.15">
      <c r="D8" s="60"/>
      <c r="F8" s="120"/>
      <c r="G8" s="120"/>
      <c r="H8" s="121"/>
      <c r="I8" s="120"/>
      <c r="J8" s="120"/>
      <c r="K8" s="121"/>
      <c r="L8" s="120"/>
      <c r="M8" s="120"/>
      <c r="N8" s="121"/>
      <c r="O8" s="122"/>
      <c r="P8" s="120"/>
      <c r="Q8" s="121"/>
      <c r="R8" s="122"/>
      <c r="S8" s="120"/>
      <c r="T8" s="121"/>
      <c r="U8" s="120"/>
      <c r="V8" s="120"/>
      <c r="W8" s="121"/>
      <c r="X8" s="120"/>
      <c r="Y8" s="120"/>
      <c r="Z8" s="121"/>
      <c r="AA8" s="120"/>
      <c r="AB8" s="120"/>
      <c r="AC8" s="121"/>
      <c r="AD8" s="120"/>
      <c r="AE8" s="120"/>
      <c r="AF8" s="121"/>
      <c r="AH8" s="54"/>
    </row>
    <row r="9" spans="2:34" ht="24" x14ac:dyDescent="0.15">
      <c r="B9" s="64" t="s">
        <v>4</v>
      </c>
      <c r="C9" s="65" t="s">
        <v>3</v>
      </c>
      <c r="D9" s="66" t="s">
        <v>32</v>
      </c>
      <c r="F9" s="67" t="s">
        <v>33</v>
      </c>
      <c r="G9" s="68" t="s">
        <v>34</v>
      </c>
      <c r="H9" s="69" t="s">
        <v>35</v>
      </c>
      <c r="I9" s="67" t="s">
        <v>33</v>
      </c>
      <c r="J9" s="68" t="s">
        <v>34</v>
      </c>
      <c r="K9" s="69" t="s">
        <v>35</v>
      </c>
      <c r="L9" s="67" t="s">
        <v>33</v>
      </c>
      <c r="M9" s="68" t="s">
        <v>34</v>
      </c>
      <c r="N9" s="69" t="s">
        <v>35</v>
      </c>
      <c r="O9" s="67" t="s">
        <v>33</v>
      </c>
      <c r="P9" s="68" t="s">
        <v>34</v>
      </c>
      <c r="Q9" s="69" t="s">
        <v>35</v>
      </c>
      <c r="R9" s="67" t="s">
        <v>33</v>
      </c>
      <c r="S9" s="68" t="s">
        <v>34</v>
      </c>
      <c r="T9" s="69" t="s">
        <v>35</v>
      </c>
      <c r="U9" s="67" t="s">
        <v>33</v>
      </c>
      <c r="V9" s="68" t="s">
        <v>34</v>
      </c>
      <c r="W9" s="69" t="s">
        <v>35</v>
      </c>
      <c r="X9" s="67" t="s">
        <v>33</v>
      </c>
      <c r="Y9" s="68" t="s">
        <v>34</v>
      </c>
      <c r="Z9" s="69" t="s">
        <v>35</v>
      </c>
      <c r="AA9" s="67" t="s">
        <v>33</v>
      </c>
      <c r="AB9" s="68" t="s">
        <v>34</v>
      </c>
      <c r="AC9" s="69" t="s">
        <v>35</v>
      </c>
      <c r="AD9" s="67" t="s">
        <v>33</v>
      </c>
      <c r="AE9" s="68" t="s">
        <v>34</v>
      </c>
      <c r="AF9" s="69" t="s">
        <v>35</v>
      </c>
      <c r="AH9" s="54"/>
    </row>
    <row r="10" spans="2:34" x14ac:dyDescent="0.15">
      <c r="B10" s="70" t="str">
        <f>CONCATENATE("AAA",C10)</f>
        <v>AAA01</v>
      </c>
      <c r="C10" s="71" t="s">
        <v>159</v>
      </c>
      <c r="D10" s="13" t="s">
        <v>160</v>
      </c>
      <c r="E10" s="14"/>
      <c r="F10" s="15">
        <f>SUMIF('[1]Data Results - By County'!$B$10:$B$76,B10,'[1]Data Results - By County'!$F$10:$F$76)</f>
        <v>12355</v>
      </c>
      <c r="G10" s="72">
        <f>SUMIF('[1]Data Results - By County'!$B$10:$B$76,B10,'[1]Data Results - By County'!$G$10:$G$76)</f>
        <v>2.3084181123473744E-2</v>
      </c>
      <c r="H10" s="123">
        <f>G10*$F$5</f>
        <v>1.2003774184206346E-2</v>
      </c>
      <c r="I10" s="15">
        <f>SUMIF('[1]Data Results - By County'!$B$10:$B$76,B10,'[1]Data Results - By County'!$I$10:$I$76)</f>
        <v>5121</v>
      </c>
      <c r="J10" s="74">
        <f>SUMIF('[1]Data Results - By County'!$B$10:$B$76,B10,'[1]Data Results - By County'!$J$10:$J$76)</f>
        <v>1.0346018873756751E-2</v>
      </c>
      <c r="K10" s="124">
        <f>J10*$I$5</f>
        <v>1.7588232085386478E-3</v>
      </c>
      <c r="L10" s="15">
        <f>SUMIF('[1]Data Results - By County'!$B$10:$B$76,B10,'[1]Data Results - By County'!$L$10:$L$76)</f>
        <v>14697</v>
      </c>
      <c r="M10" s="72">
        <f>SUMIF('[1]Data Results - By County'!$B$10:$B$76,B10,'[1]Data Results - By County'!$M$10:$M$76)</f>
        <v>1.6837693887815156E-2</v>
      </c>
      <c r="N10" s="125">
        <f>M10*$L$5</f>
        <v>2.5256540831722733E-3</v>
      </c>
      <c r="O10" s="76">
        <f>SUMIF('[1]Data Results - By County'!$B$10:$B$76,B10,'[1]Data Results - By County'!$O$10:$O$76)</f>
        <v>69758</v>
      </c>
      <c r="P10" s="72">
        <f>SUMIF('[1]Data Results - By County'!$B$10:$B$76,B10,'[1]Data Results - By County'!$P$10:$P$76)</f>
        <v>2.0819486356369033E-2</v>
      </c>
      <c r="Q10" s="125">
        <f>P10*$O$5</f>
        <v>1.0409743178184517E-3</v>
      </c>
      <c r="R10" s="76">
        <f>SUMIF('[1]Data Results - By County'!$B$10:$B$76,B10,'[1]Data Results - By County'!$R$10:$R$76)</f>
        <v>19990</v>
      </c>
      <c r="S10" s="72">
        <f>SUMIF('[1]Data Results - By County'!$B$10:$B$76,B10,'[1]Data Results - By County'!$S$10:$S$76)</f>
        <v>2.1765522497754309E-2</v>
      </c>
      <c r="T10" s="125">
        <f>S10*$R$5</f>
        <v>1.0882761248877154E-3</v>
      </c>
      <c r="U10" s="76">
        <f>SUMIF('[1]Data Results - By County'!$B$10:$B$76,B10,'[1]Data Results - By County'!$U$10:$U$76)</f>
        <v>19700</v>
      </c>
      <c r="V10" s="72">
        <f>SUMIF('[1]Data Results - By County'!$B$10:$B$76,B10,'[1]Data Results - By County'!$V$10:$V$76)</f>
        <v>2.3343195932359239E-2</v>
      </c>
      <c r="W10" s="125">
        <f>V10*$U$5</f>
        <v>4.6686391864718478E-4</v>
      </c>
      <c r="X10" s="76">
        <f>SUMIF('[1]Data Results - By County'!$B$10:$B$76,B10,'[1]Data Results - By County'!$X$10:$X$76)</f>
        <v>2755</v>
      </c>
      <c r="Y10" s="72">
        <f>SUMIF('[1]Data Results - By County'!$B$10:$B$76,B10,'[1]Data Results - By County'!$Y$10:$Y$76)</f>
        <v>1.1427030838466164E-2</v>
      </c>
      <c r="Z10" s="125">
        <f>Y10*$X$5</f>
        <v>2.2854061676932328E-4</v>
      </c>
      <c r="AA10" s="15">
        <f>SUMIF('[1]Data Results - By County'!$B$10:$B$76,B10,'[1]Data Results - By County'!$AA$10:$AA$76)</f>
        <v>6680</v>
      </c>
      <c r="AB10" s="72">
        <f>SUMIF('[1]Data Results - By County'!$B$10:$B$76,B10,'[1]Data Results - By County'!$AB$10:$AB$76)</f>
        <v>2.3364812871633438E-2</v>
      </c>
      <c r="AC10" s="125">
        <f>AB10*$AA$5</f>
        <v>2.3364812871633439E-4</v>
      </c>
      <c r="AD10" s="77">
        <f>_xlfn.XLOOKUP(B10,'[1]12'!$FL$3:$FL$69,'[1]12'!$FO$3:$FO$69)</f>
        <v>10.0908</v>
      </c>
      <c r="AE10" s="72">
        <f>_xlfn.XLOOKUP(B10,'[1]12'!$FL$3:$FL$69,'[1]12'!$FT$3:$FT$69)</f>
        <v>2.4402116939506165E-2</v>
      </c>
      <c r="AF10" s="125">
        <f>AE10*$AD$5</f>
        <v>2.4402116939506167E-4</v>
      </c>
      <c r="AH10" s="78">
        <f>H10+K10+N10+Q10+T10+W10+Z10+AC10+AF10</f>
        <v>1.9590575752151337E-2</v>
      </c>
    </row>
    <row r="11" spans="2:34" x14ac:dyDescent="0.15">
      <c r="B11" s="70" t="str">
        <f t="shared" ref="B11:B61" si="0">CONCATENATE("AAA",C11)</f>
        <v>AAA02</v>
      </c>
      <c r="C11" s="71" t="s">
        <v>161</v>
      </c>
      <c r="D11" s="13" t="s">
        <v>162</v>
      </c>
      <c r="E11" s="14"/>
      <c r="F11" s="15">
        <f>SUMIF('[1]Data Results - By County'!$B$10:$B$76,B11,'[1]Data Results - By County'!$F$10:$F$76)</f>
        <v>4740</v>
      </c>
      <c r="G11" s="72">
        <f>SUMIF('[1]Data Results - By County'!$B$10:$B$76,B11,'[1]Data Results - By County'!$G$10:$G$76)</f>
        <v>8.8562540287547998E-3</v>
      </c>
      <c r="H11" s="123">
        <f t="shared" ref="H11:H61" si="1">G11*$F$5</f>
        <v>4.6052520949524962E-3</v>
      </c>
      <c r="I11" s="15">
        <f>SUMIF('[1]Data Results - By County'!$B$10:$B$76,B11,'[1]Data Results - By County'!$I$10:$I$76)</f>
        <v>672</v>
      </c>
      <c r="J11" s="74">
        <f>SUMIF('[1]Data Results - By County'!$B$10:$B$76,B11,'[1]Data Results - By County'!$J$10:$J$76)</f>
        <v>1.3576498112018232E-3</v>
      </c>
      <c r="K11" s="126">
        <f t="shared" ref="K11:K61" si="2">J11*$I$5</f>
        <v>2.3080046790430997E-4</v>
      </c>
      <c r="L11" s="15">
        <f>SUMIF('[1]Data Results - By County'!$B$10:$B$76,B11,'[1]Data Results - By County'!$L$10:$L$76)</f>
        <v>19436</v>
      </c>
      <c r="M11" s="72">
        <f>SUMIF('[1]Data Results - By County'!$B$10:$B$76,B11,'[1]Data Results - By County'!$M$10:$M$76)</f>
        <v>2.2266953691472774E-2</v>
      </c>
      <c r="N11" s="127">
        <f t="shared" ref="N11:N61" si="3">M11*$L$5</f>
        <v>3.3400430537209162E-3</v>
      </c>
      <c r="O11" s="76">
        <f>SUMIF('[1]Data Results - By County'!$B$10:$B$76,B11,'[1]Data Results - By County'!$O$10:$O$76)</f>
        <v>24192</v>
      </c>
      <c r="P11" s="72">
        <f>SUMIF('[1]Data Results - By County'!$B$10:$B$76,B11,'[1]Data Results - By County'!$P$10:$P$76)</f>
        <v>7.2201756634834658E-3</v>
      </c>
      <c r="Q11" s="127">
        <f t="shared" ref="Q11:Q61" si="4">P11*$O$5</f>
        <v>3.6100878317417331E-4</v>
      </c>
      <c r="R11" s="76">
        <f>SUMIF('[1]Data Results - By County'!$B$10:$B$76,B11,'[1]Data Results - By County'!$R$10:$R$76)</f>
        <v>7685</v>
      </c>
      <c r="S11" s="72">
        <f>SUMIF('[1]Data Results - By County'!$B$10:$B$76,B11,'[1]Data Results - By County'!$S$10:$S$76)</f>
        <v>8.3675858126684276E-3</v>
      </c>
      <c r="T11" s="127">
        <f t="shared" ref="T11:T61" si="5">S11*$R$5</f>
        <v>4.1837929063342138E-4</v>
      </c>
      <c r="U11" s="76">
        <f>SUMIF('[1]Data Results - By County'!$B$10:$B$76,B11,'[1]Data Results - By County'!$U$10:$U$76)</f>
        <v>5710</v>
      </c>
      <c r="V11" s="72">
        <f>SUMIF('[1]Data Results - By County'!$B$10:$B$76,B11,'[1]Data Results - By County'!$V$10:$V$76)</f>
        <v>6.7659720189731602E-3</v>
      </c>
      <c r="W11" s="127">
        <f t="shared" ref="W11:W61" si="6">V11*$U$5</f>
        <v>1.3531944037946321E-4</v>
      </c>
      <c r="X11" s="76">
        <f>SUMIF('[1]Data Results - By County'!$B$10:$B$76,B11,'[1]Data Results - By County'!$X$10:$X$76)</f>
        <v>480</v>
      </c>
      <c r="Y11" s="72">
        <f>SUMIF('[1]Data Results - By County'!$B$10:$B$76,B11,'[1]Data Results - By County'!$Y$10:$Y$76)</f>
        <v>1.9909164437255022E-3</v>
      </c>
      <c r="Z11" s="127">
        <f t="shared" ref="Z11:Z61" si="7">Y11*$X$5</f>
        <v>3.9818328874510047E-5</v>
      </c>
      <c r="AA11" s="15">
        <f>SUMIF('[1]Data Results - By County'!$B$10:$B$76,B11,'[1]Data Results - By County'!$AA$10:$AA$76)</f>
        <v>2135</v>
      </c>
      <c r="AB11" s="72">
        <f>SUMIF('[1]Data Results - By County'!$B$10:$B$76,B11,'[1]Data Results - By County'!$AB$10:$AB$76)</f>
        <v>7.4676460300804473E-3</v>
      </c>
      <c r="AC11" s="127">
        <f t="shared" ref="AC11:AC61" si="8">AB11*$AA$5</f>
        <v>7.4676460300804472E-5</v>
      </c>
      <c r="AD11" s="77">
        <f>_xlfn.XLOOKUP(B11,'[1]12'!$FL$3:$FL$69,'[1]12'!$FO$3:$FO$69)</f>
        <v>10.302899999999999</v>
      </c>
      <c r="AE11" s="72">
        <f>_xlfn.XLOOKUP(B11,'[1]12'!$FL$3:$FL$69,'[1]12'!$FT$3:$FT$69)</f>
        <v>2.4915028601898564E-2</v>
      </c>
      <c r="AF11" s="127">
        <f t="shared" ref="AF11:AF61" si="9">AE11*$AD$5</f>
        <v>2.4915028601898563E-4</v>
      </c>
      <c r="AH11" s="78">
        <f t="shared" ref="AH11:AH61" si="10">H11+K11+N11+Q11+T11+W11+Z11+AC11+AF11</f>
        <v>9.4544482059590804E-3</v>
      </c>
    </row>
    <row r="12" spans="2:34" x14ac:dyDescent="0.15">
      <c r="B12" s="70" t="str">
        <f t="shared" si="0"/>
        <v>AAA03</v>
      </c>
      <c r="C12" s="71" t="s">
        <v>163</v>
      </c>
      <c r="D12" s="13" t="s">
        <v>164</v>
      </c>
      <c r="E12" s="14"/>
      <c r="F12" s="15">
        <f>SUMIF('[1]Data Results - By County'!$B$10:$B$76,B12,'[1]Data Results - By County'!$F$10:$F$76)</f>
        <v>4065</v>
      </c>
      <c r="G12" s="72">
        <f>SUMIF('[1]Data Results - By County'!$B$10:$B$76,B12,'[1]Data Results - By County'!$G$10:$G$76)</f>
        <v>7.5950786132675651E-3</v>
      </c>
      <c r="H12" s="123">
        <f t="shared" si="1"/>
        <v>3.9494408788991343E-3</v>
      </c>
      <c r="I12" s="15">
        <f>SUMIF('[1]Data Results - By County'!$B$10:$B$76,B12,'[1]Data Results - By County'!$I$10:$I$76)</f>
        <v>443</v>
      </c>
      <c r="J12" s="74">
        <f>SUMIF('[1]Data Results - By County'!$B$10:$B$76,B12,'[1]Data Results - By County'!$J$10:$J$76)</f>
        <v>8.9499831303929711E-4</v>
      </c>
      <c r="K12" s="126">
        <f t="shared" si="2"/>
        <v>1.5214971321668051E-4</v>
      </c>
      <c r="L12" s="15">
        <f>SUMIF('[1]Data Results - By County'!$B$10:$B$76,B12,'[1]Data Results - By County'!$L$10:$L$76)</f>
        <v>18819</v>
      </c>
      <c r="M12" s="72">
        <f>SUMIF('[1]Data Results - By County'!$B$10:$B$76,B12,'[1]Data Results - By County'!$M$10:$M$76)</f>
        <v>2.15600844576984E-2</v>
      </c>
      <c r="N12" s="127">
        <f t="shared" si="3"/>
        <v>3.2340126686547601E-3</v>
      </c>
      <c r="O12" s="76">
        <f>SUMIF('[1]Data Results - By County'!$B$10:$B$76,B12,'[1]Data Results - By County'!$O$10:$O$76)</f>
        <v>22525</v>
      </c>
      <c r="P12" s="72">
        <f>SUMIF('[1]Data Results - By County'!$B$10:$B$76,B12,'[1]Data Results - By County'!$P$10:$P$76)</f>
        <v>6.7226544651109894E-3</v>
      </c>
      <c r="Q12" s="127">
        <f t="shared" si="4"/>
        <v>3.3613272325554947E-4</v>
      </c>
      <c r="R12" s="76">
        <f>SUMIF('[1]Data Results - By County'!$B$10:$B$76,B12,'[1]Data Results - By County'!$R$10:$R$76)</f>
        <v>6705</v>
      </c>
      <c r="S12" s="72">
        <f>SUMIF('[1]Data Results - By County'!$B$10:$B$76,B12,'[1]Data Results - By County'!$S$10:$S$76)</f>
        <v>7.3005416882162399E-3</v>
      </c>
      <c r="T12" s="127">
        <f t="shared" si="5"/>
        <v>3.6502708441081203E-4</v>
      </c>
      <c r="U12" s="76">
        <f>SUMIF('[1]Data Results - By County'!$B$10:$B$76,B12,'[1]Data Results - By County'!$U$10:$U$76)</f>
        <v>5869</v>
      </c>
      <c r="V12" s="72">
        <f>SUMIF('[1]Data Results - By County'!$B$10:$B$76,B12,'[1]Data Results - By County'!$V$10:$V$76)</f>
        <v>6.9543764937571757E-3</v>
      </c>
      <c r="W12" s="127">
        <f t="shared" si="6"/>
        <v>1.3908752987514352E-4</v>
      </c>
      <c r="X12" s="76">
        <f>SUMIF('[1]Data Results - By County'!$B$10:$B$76,B12,'[1]Data Results - By County'!$X$10:$X$76)</f>
        <v>315</v>
      </c>
      <c r="Y12" s="72">
        <f>SUMIF('[1]Data Results - By County'!$B$10:$B$76,B12,'[1]Data Results - By County'!$Y$10:$Y$76)</f>
        <v>1.306538916194861E-3</v>
      </c>
      <c r="Z12" s="127">
        <f t="shared" si="7"/>
        <v>2.613077832389722E-5</v>
      </c>
      <c r="AA12" s="15">
        <f>SUMIF('[1]Data Results - By County'!$B$10:$B$76,B12,'[1]Data Results - By County'!$AA$10:$AA$76)</f>
        <v>1710</v>
      </c>
      <c r="AB12" s="72">
        <f>SUMIF('[1]Data Results - By County'!$B$10:$B$76,B12,'[1]Data Results - By County'!$AB$10:$AB$76)</f>
        <v>5.9811122770199367E-3</v>
      </c>
      <c r="AC12" s="127">
        <f t="shared" si="8"/>
        <v>5.9811122770199369E-5</v>
      </c>
      <c r="AD12" s="77">
        <f>_xlfn.XLOOKUP(B12,'[1]12'!$FL$3:$FL$69,'[1]12'!$FO$3:$FO$69)</f>
        <v>7.5304000000000002</v>
      </c>
      <c r="AE12" s="72">
        <f>_xlfn.XLOOKUP(B12,'[1]12'!$FL$3:$FL$69,'[1]12'!$FT$3:$FT$69)</f>
        <v>1.8210419530786184E-2</v>
      </c>
      <c r="AF12" s="127">
        <f t="shared" si="9"/>
        <v>1.8210419530786186E-4</v>
      </c>
      <c r="AH12" s="78">
        <f t="shared" si="10"/>
        <v>8.4438966947140391E-3</v>
      </c>
    </row>
    <row r="13" spans="2:34" x14ac:dyDescent="0.15">
      <c r="B13" s="70" t="str">
        <f t="shared" si="0"/>
        <v>AAA04</v>
      </c>
      <c r="C13" s="71" t="s">
        <v>165</v>
      </c>
      <c r="D13" s="13" t="s">
        <v>166</v>
      </c>
      <c r="E13" s="14"/>
      <c r="F13" s="15">
        <f>SUMIF('[1]Data Results - By County'!$B$10:$B$76,B13,'[1]Data Results - By County'!$F$10:$F$76)</f>
        <v>8055</v>
      </c>
      <c r="G13" s="72">
        <f>SUMIF('[1]Data Results - By County'!$B$10:$B$76,B13,'[1]Data Results - By County'!$G$10:$G$76)</f>
        <v>1.5050026624814326E-2</v>
      </c>
      <c r="H13" s="123">
        <f t="shared" si="1"/>
        <v>7.8260138449034507E-3</v>
      </c>
      <c r="I13" s="15">
        <f>SUMIF('[1]Data Results - By County'!$B$10:$B$76,B13,'[1]Data Results - By County'!$I$10:$I$76)</f>
        <v>3015</v>
      </c>
      <c r="J13" s="74">
        <f>SUMIF('[1]Data Results - By County'!$B$10:$B$76,B13,'[1]Data Results - By County'!$J$10:$J$76)</f>
        <v>6.0912413404367507E-3</v>
      </c>
      <c r="K13" s="126">
        <f t="shared" si="2"/>
        <v>1.0355110278742476E-3</v>
      </c>
      <c r="L13" s="15">
        <f>SUMIF('[1]Data Results - By County'!$B$10:$B$76,B13,'[1]Data Results - By County'!$L$10:$L$76)</f>
        <v>13242</v>
      </c>
      <c r="M13" s="72">
        <f>SUMIF('[1]Data Results - By County'!$B$10:$B$76,B13,'[1]Data Results - By County'!$M$10:$M$76)</f>
        <v>1.5170765629886935E-2</v>
      </c>
      <c r="N13" s="127">
        <f t="shared" si="3"/>
        <v>2.2756148444830404E-3</v>
      </c>
      <c r="O13" s="76">
        <f>SUMIF('[1]Data Results - By County'!$B$10:$B$76,B13,'[1]Data Results - By County'!$O$10:$O$76)</f>
        <v>50781</v>
      </c>
      <c r="P13" s="72">
        <f>SUMIF('[1]Data Results - By County'!$B$10:$B$76,B13,'[1]Data Results - By County'!$P$10:$P$76)</f>
        <v>1.5155743236084403E-2</v>
      </c>
      <c r="Q13" s="127">
        <f t="shared" si="4"/>
        <v>7.577871618042202E-4</v>
      </c>
      <c r="R13" s="76">
        <f>SUMIF('[1]Data Results - By County'!$B$10:$B$76,B13,'[1]Data Results - By County'!$R$10:$R$76)</f>
        <v>14560</v>
      </c>
      <c r="S13" s="72">
        <f>SUMIF('[1]Data Results - By County'!$B$10:$B$76,B13,'[1]Data Results - By County'!$S$10:$S$76)</f>
        <v>1.5853226991861067E-2</v>
      </c>
      <c r="T13" s="127">
        <f t="shared" si="5"/>
        <v>7.9266134959305335E-4</v>
      </c>
      <c r="U13" s="76">
        <f>SUMIF('[1]Data Results - By County'!$B$10:$B$76,B13,'[1]Data Results - By County'!$U$10:$U$76)</f>
        <v>13285</v>
      </c>
      <c r="V13" s="72">
        <f>SUMIF('[1]Data Results - By County'!$B$10:$B$76,B13,'[1]Data Results - By County'!$V$10:$V$76)</f>
        <v>1.5741845581796574E-2</v>
      </c>
      <c r="W13" s="127">
        <f t="shared" si="6"/>
        <v>3.1483691163593149E-4</v>
      </c>
      <c r="X13" s="76">
        <f>SUMIF('[1]Data Results - By County'!$B$10:$B$76,B13,'[1]Data Results - By County'!$X$10:$X$76)</f>
        <v>1785</v>
      </c>
      <c r="Y13" s="72">
        <f>SUMIF('[1]Data Results - By County'!$B$10:$B$76,B13,'[1]Data Results - By County'!$Y$10:$Y$76)</f>
        <v>7.4037205251042118E-3</v>
      </c>
      <c r="Z13" s="127">
        <f t="shared" si="7"/>
        <v>1.4807441050208425E-4</v>
      </c>
      <c r="AA13" s="15">
        <f>SUMIF('[1]Data Results - By County'!$B$10:$B$76,B13,'[1]Data Results - By County'!$AA$10:$AA$76)</f>
        <v>3865</v>
      </c>
      <c r="AB13" s="72">
        <f>SUMIF('[1]Data Results - By County'!$B$10:$B$76,B13,'[1]Data Results - By County'!$AB$10:$AB$76)</f>
        <v>1.3518712836656174E-2</v>
      </c>
      <c r="AC13" s="127">
        <f t="shared" si="8"/>
        <v>1.3518712836656173E-4</v>
      </c>
      <c r="AD13" s="77">
        <f>_xlfn.XLOOKUP(B13,'[1]12'!$FL$3:$FL$69,'[1]12'!$FO$3:$FO$69)</f>
        <v>6.7576999999999998</v>
      </c>
      <c r="AE13" s="72">
        <f>_xlfn.XLOOKUP(B13,'[1]12'!$FL$3:$FL$69,'[1]12'!$FT$3:$FT$69)</f>
        <v>1.6341834705087883E-2</v>
      </c>
      <c r="AF13" s="127">
        <f t="shared" si="9"/>
        <v>1.6341834705087884E-4</v>
      </c>
      <c r="AH13" s="78">
        <f t="shared" si="10"/>
        <v>1.344910502621347E-2</v>
      </c>
    </row>
    <row r="14" spans="2:34" x14ac:dyDescent="0.15">
      <c r="B14" s="70" t="str">
        <f t="shared" si="0"/>
        <v>AAA05</v>
      </c>
      <c r="C14" s="71" t="s">
        <v>167</v>
      </c>
      <c r="D14" s="13" t="s">
        <v>168</v>
      </c>
      <c r="E14" s="14"/>
      <c r="F14" s="15">
        <f>SUMIF('[1]Data Results - By County'!$B$10:$B$76,B14,'[1]Data Results - By County'!$F$10:$F$76)</f>
        <v>4325</v>
      </c>
      <c r="G14" s="72">
        <f>SUMIF('[1]Data Results - By County'!$B$10:$B$76,B14,'[1]Data Results - By County'!$G$10:$G$76)</f>
        <v>8.0808646992330188E-3</v>
      </c>
      <c r="H14" s="123">
        <f t="shared" si="1"/>
        <v>4.20204964360117E-3</v>
      </c>
      <c r="I14" s="15">
        <f>SUMIF('[1]Data Results - By County'!$B$10:$B$76,B14,'[1]Data Results - By County'!$I$10:$I$76)</f>
        <v>608</v>
      </c>
      <c r="J14" s="74">
        <f>SUMIF('[1]Data Results - By County'!$B$10:$B$76,B14,'[1]Data Results - By County'!$J$10:$J$76)</f>
        <v>1.2283498291826018E-3</v>
      </c>
      <c r="K14" s="126">
        <f t="shared" si="2"/>
        <v>2.0881947096104233E-4</v>
      </c>
      <c r="L14" s="15">
        <f>SUMIF('[1]Data Results - By County'!$B$10:$B$76,B14,'[1]Data Results - By County'!$L$10:$L$76)</f>
        <v>14933</v>
      </c>
      <c r="M14" s="72">
        <f>SUMIF('[1]Data Results - By County'!$B$10:$B$76,B14,'[1]Data Results - By County'!$M$10:$M$76)</f>
        <v>1.7108068505595951E-2</v>
      </c>
      <c r="N14" s="127">
        <f t="shared" si="3"/>
        <v>2.5662102758393928E-3</v>
      </c>
      <c r="O14" s="76">
        <f>SUMIF('[1]Data Results - By County'!$B$10:$B$76,B14,'[1]Data Results - By County'!$O$10:$O$76)</f>
        <v>22398</v>
      </c>
      <c r="P14" s="72">
        <f>SUMIF('[1]Data Results - By County'!$B$10:$B$76,B14,'[1]Data Results - By County'!$P$10:$P$76)</f>
        <v>6.6847509305019296E-3</v>
      </c>
      <c r="Q14" s="127">
        <f t="shared" si="4"/>
        <v>3.3423754652509648E-4</v>
      </c>
      <c r="R14" s="76">
        <f>SUMIF('[1]Data Results - By County'!$B$10:$B$76,B14,'[1]Data Results - By County'!$R$10:$R$76)</f>
        <v>7275</v>
      </c>
      <c r="S14" s="72">
        <f>SUMIF('[1]Data Results - By County'!$B$10:$B$76,B14,'[1]Data Results - By County'!$S$10:$S$76)</f>
        <v>7.9211693932547574E-3</v>
      </c>
      <c r="T14" s="127">
        <f t="shared" si="5"/>
        <v>3.9605846966273787E-4</v>
      </c>
      <c r="U14" s="76">
        <f>SUMIF('[1]Data Results - By County'!$B$10:$B$76,B14,'[1]Data Results - By County'!$U$10:$U$76)</f>
        <v>5860</v>
      </c>
      <c r="V14" s="72">
        <f>SUMIF('[1]Data Results - By County'!$B$10:$B$76,B14,'[1]Data Results - By County'!$V$10:$V$76)</f>
        <v>6.9437120895241185E-3</v>
      </c>
      <c r="W14" s="127">
        <f t="shared" si="6"/>
        <v>1.3887424179048237E-4</v>
      </c>
      <c r="X14" s="76">
        <f>SUMIF('[1]Data Results - By County'!$B$10:$B$76,B14,'[1]Data Results - By County'!$X$10:$X$76)</f>
        <v>510</v>
      </c>
      <c r="Y14" s="72">
        <f>SUMIF('[1]Data Results - By County'!$B$10:$B$76,B14,'[1]Data Results - By County'!$Y$10:$Y$76)</f>
        <v>2.1153487214583462E-3</v>
      </c>
      <c r="Z14" s="127">
        <f t="shared" si="7"/>
        <v>4.2306974429166924E-5</v>
      </c>
      <c r="AA14" s="15">
        <f>SUMIF('[1]Data Results - By County'!$B$10:$B$76,B14,'[1]Data Results - By County'!$AA$10:$AA$76)</f>
        <v>2070</v>
      </c>
      <c r="AB14" s="72">
        <f>SUMIF('[1]Data Results - By County'!$B$10:$B$76,B14,'[1]Data Results - By County'!$AB$10:$AB$76)</f>
        <v>7.2402938090241342E-3</v>
      </c>
      <c r="AC14" s="127">
        <f t="shared" si="8"/>
        <v>7.240293809024134E-5</v>
      </c>
      <c r="AD14" s="77">
        <f>_xlfn.XLOOKUP(B14,'[1]12'!$FL$3:$FL$69,'[1]12'!$FO$3:$FO$69)</f>
        <v>8.5</v>
      </c>
      <c r="AE14" s="72">
        <f>_xlfn.XLOOKUP(B14,'[1]12'!$FL$3:$FL$69,'[1]12'!$FT$3:$FT$69)</f>
        <v>2.0555158558865739E-2</v>
      </c>
      <c r="AF14" s="127">
        <f t="shared" si="9"/>
        <v>2.055515855886574E-4</v>
      </c>
      <c r="AH14" s="78">
        <f t="shared" si="10"/>
        <v>8.166511146487988E-3</v>
      </c>
    </row>
    <row r="15" spans="2:34" x14ac:dyDescent="0.15">
      <c r="B15" s="70" t="str">
        <f t="shared" si="0"/>
        <v>AAA06</v>
      </c>
      <c r="C15" s="71" t="s">
        <v>169</v>
      </c>
      <c r="D15" s="13" t="s">
        <v>170</v>
      </c>
      <c r="E15" s="14"/>
      <c r="F15" s="15">
        <f>SUMIF('[1]Data Results - By County'!$B$10:$B$76,B15,'[1]Data Results - By County'!$F$10:$F$76)</f>
        <v>53450</v>
      </c>
      <c r="G15" s="72">
        <f>SUMIF('[1]Data Results - By County'!$B$10:$B$76,B15,'[1]Data Results - By County'!$G$10:$G$76)</f>
        <v>9.9866408826359498E-2</v>
      </c>
      <c r="H15" s="123">
        <f t="shared" si="1"/>
        <v>5.1930532589706938E-2</v>
      </c>
      <c r="I15" s="15">
        <f>SUMIF('[1]Data Results - By County'!$B$10:$B$76,B15,'[1]Data Results - By County'!$I$10:$I$76)</f>
        <v>44934</v>
      </c>
      <c r="J15" s="74">
        <f>SUMIF('[1]Data Results - By County'!$B$10:$B$76,B15,'[1]Data Results - By County'!$J$10:$J$76)</f>
        <v>9.0780709250807626E-2</v>
      </c>
      <c r="K15" s="126">
        <f t="shared" si="2"/>
        <v>1.5432720572637297E-2</v>
      </c>
      <c r="L15" s="15">
        <f>SUMIF('[1]Data Results - By County'!$B$10:$B$76,B15,'[1]Data Results - By County'!$L$10:$L$76)</f>
        <v>5000</v>
      </c>
      <c r="M15" s="72">
        <f>SUMIF('[1]Data Results - By County'!$B$10:$B$76,B15,'[1]Data Results - By County'!$M$10:$M$76)</f>
        <v>5.7282758004406189E-3</v>
      </c>
      <c r="N15" s="127">
        <f t="shared" si="3"/>
        <v>8.5924137006609285E-4</v>
      </c>
      <c r="O15" s="76">
        <f>SUMIF('[1]Data Results - By County'!$B$10:$B$76,B15,'[1]Data Results - By County'!$O$10:$O$76)</f>
        <v>332895</v>
      </c>
      <c r="P15" s="72">
        <f>SUMIF('[1]Data Results - By County'!$B$10:$B$76,B15,'[1]Data Results - By County'!$P$10:$P$76)</f>
        <v>9.9353520895144196E-2</v>
      </c>
      <c r="Q15" s="127">
        <f t="shared" si="4"/>
        <v>4.96767604475721E-3</v>
      </c>
      <c r="R15" s="76">
        <f>SUMIF('[1]Data Results - By County'!$B$10:$B$76,B15,'[1]Data Results - By County'!$R$10:$R$76)</f>
        <v>89825</v>
      </c>
      <c r="S15" s="72">
        <f>SUMIF('[1]Data Results - By County'!$B$10:$B$76,B15,'[1]Data Results - By County'!$S$10:$S$76)</f>
        <v>9.7803304570324198E-2</v>
      </c>
      <c r="T15" s="127">
        <f t="shared" si="5"/>
        <v>4.8901652285162104E-3</v>
      </c>
      <c r="U15" s="76">
        <f>SUMIF('[1]Data Results - By County'!$B$10:$B$76,B15,'[1]Data Results - By County'!$U$10:$U$76)</f>
        <v>102530</v>
      </c>
      <c r="V15" s="72">
        <f>SUMIF('[1]Data Results - By County'!$B$10:$B$76,B15,'[1]Data Results - By County'!$V$10:$V$76)</f>
        <v>0.12149126289059861</v>
      </c>
      <c r="W15" s="127">
        <f t="shared" si="6"/>
        <v>2.4298252578119723E-3</v>
      </c>
      <c r="X15" s="76">
        <f>SUMIF('[1]Data Results - By County'!$B$10:$B$76,B15,'[1]Data Results - By County'!$X$10:$X$76)</f>
        <v>15580</v>
      </c>
      <c r="Y15" s="72">
        <f>SUMIF('[1]Data Results - By County'!$B$10:$B$76,B15,'[1]Data Results - By County'!$Y$10:$Y$76)</f>
        <v>6.4621829569256925E-2</v>
      </c>
      <c r="Z15" s="127">
        <f t="shared" si="7"/>
        <v>1.2924365913851384E-3</v>
      </c>
      <c r="AA15" s="15">
        <f>SUMIF('[1]Data Results - By County'!$B$10:$B$76,B15,'[1]Data Results - By County'!$AA$10:$AA$76)</f>
        <v>29430</v>
      </c>
      <c r="AB15" s="72">
        <f>SUMIF('[1]Data Results - By County'!$B$10:$B$76,B15,'[1]Data Results - By County'!$AB$10:$AB$76)</f>
        <v>0.10293809024134312</v>
      </c>
      <c r="AC15" s="127">
        <f t="shared" si="8"/>
        <v>1.0293809024134312E-3</v>
      </c>
      <c r="AD15" s="77">
        <f>_xlfn.XLOOKUP(B15,'[1]12'!$FL$3:$FL$69,'[1]12'!$FO$3:$FO$69)</f>
        <v>7.0453000000000001</v>
      </c>
      <c r="AE15" s="72">
        <f>_xlfn.XLOOKUP(B15,'[1]12'!$FL$3:$FL$69,'[1]12'!$FT$3:$FT$69)</f>
        <v>1.7037324540561977E-2</v>
      </c>
      <c r="AF15" s="127">
        <f t="shared" si="9"/>
        <v>1.7037324540561977E-4</v>
      </c>
      <c r="AH15" s="78">
        <f t="shared" si="10"/>
        <v>8.3002351802699922E-2</v>
      </c>
    </row>
    <row r="16" spans="2:34" x14ac:dyDescent="0.15">
      <c r="B16" s="70" t="str">
        <f t="shared" si="0"/>
        <v>AAA07</v>
      </c>
      <c r="C16" s="71" t="s">
        <v>171</v>
      </c>
      <c r="D16" s="13" t="s">
        <v>172</v>
      </c>
      <c r="E16" s="14"/>
      <c r="F16" s="15">
        <f>SUMIF('[1]Data Results - By County'!$B$10:$B$76,B16,'[1]Data Results - By County'!$F$10:$F$76)</f>
        <v>17785</v>
      </c>
      <c r="G16" s="72">
        <f>SUMIF('[1]Data Results - By County'!$B$10:$B$76,B16,'[1]Data Results - By County'!$G$10:$G$76)</f>
        <v>3.3229636688059935E-2</v>
      </c>
      <c r="H16" s="123">
        <f t="shared" si="1"/>
        <v>1.7279411077791167E-2</v>
      </c>
      <c r="I16" s="15">
        <f>SUMIF('[1]Data Results - By County'!$B$10:$B$76,B16,'[1]Data Results - By County'!$I$10:$I$76)</f>
        <v>3683</v>
      </c>
      <c r="J16" s="74">
        <f>SUMIF('[1]Data Results - By County'!$B$10:$B$76,B16,'[1]Data Results - By County'!$J$10:$J$76)</f>
        <v>7.4408099027623732E-3</v>
      </c>
      <c r="K16" s="126">
        <f t="shared" si="2"/>
        <v>1.2649376834696034E-3</v>
      </c>
      <c r="L16" s="15">
        <f>SUMIF('[1]Data Results - By County'!$B$10:$B$76,B16,'[1]Data Results - By County'!$L$10:$L$76)</f>
        <v>27648</v>
      </c>
      <c r="M16" s="72">
        <f>SUMIF('[1]Data Results - By County'!$B$10:$B$76,B16,'[1]Data Results - By County'!$M$10:$M$76)</f>
        <v>3.1675073866116447E-2</v>
      </c>
      <c r="N16" s="127">
        <f t="shared" si="3"/>
        <v>4.7512610799174673E-3</v>
      </c>
      <c r="O16" s="76">
        <f>SUMIF('[1]Data Results - By County'!$B$10:$B$76,B16,'[1]Data Results - By County'!$O$10:$O$76)</f>
        <v>112172</v>
      </c>
      <c r="P16" s="72">
        <f>SUMIF('[1]Data Results - By County'!$B$10:$B$76,B16,'[1]Data Results - By County'!$P$10:$P$76)</f>
        <v>3.3478073103681685E-2</v>
      </c>
      <c r="Q16" s="127">
        <f t="shared" si="4"/>
        <v>1.6739036551840843E-3</v>
      </c>
      <c r="R16" s="76">
        <f>SUMIF('[1]Data Results - By County'!$B$10:$B$76,B16,'[1]Data Results - By County'!$R$10:$R$76)</f>
        <v>30675</v>
      </c>
      <c r="S16" s="72">
        <f>SUMIF('[1]Data Results - By County'!$B$10:$B$76,B16,'[1]Data Results - By County'!$S$10:$S$76)</f>
        <v>3.3399569915888612E-2</v>
      </c>
      <c r="T16" s="127">
        <f t="shared" si="5"/>
        <v>1.6699784957944306E-3</v>
      </c>
      <c r="U16" s="76">
        <f>SUMIF('[1]Data Results - By County'!$B$10:$B$76,B16,'[1]Data Results - By County'!$U$10:$U$76)</f>
        <v>29520</v>
      </c>
      <c r="V16" s="72">
        <f>SUMIF('[1]Data Results - By County'!$B$10:$B$76,B16,'[1]Data Results - By County'!$V$10:$V$76)</f>
        <v>3.4979245884428668E-2</v>
      </c>
      <c r="W16" s="127">
        <f t="shared" si="6"/>
        <v>6.9958491768857341E-4</v>
      </c>
      <c r="X16" s="76">
        <f>SUMIF('[1]Data Results - By County'!$B$10:$B$76,B16,'[1]Data Results - By County'!$X$10:$X$76)</f>
        <v>2195</v>
      </c>
      <c r="Y16" s="72">
        <f>SUMIF('[1]Data Results - By County'!$B$10:$B$76,B16,'[1]Data Results - By County'!$Y$10:$Y$76)</f>
        <v>9.1042949874530783E-3</v>
      </c>
      <c r="Z16" s="127">
        <f t="shared" si="7"/>
        <v>1.8208589974906157E-4</v>
      </c>
      <c r="AA16" s="15">
        <f>SUMIF('[1]Data Results - By County'!$B$10:$B$76,B16,'[1]Data Results - By County'!$AA$10:$AA$76)</f>
        <v>9280</v>
      </c>
      <c r="AB16" s="72">
        <f>SUMIF('[1]Data Results - By County'!$B$10:$B$76,B16,'[1]Data Results - By County'!$AB$10:$AB$76)</f>
        <v>3.2458901713885976E-2</v>
      </c>
      <c r="AC16" s="127">
        <f t="shared" si="8"/>
        <v>3.2458901713885979E-4</v>
      </c>
      <c r="AD16" s="77">
        <f>_xlfn.XLOOKUP(B16,'[1]12'!$FL$3:$FL$69,'[1]12'!$FO$3:$FO$69)</f>
        <v>4.6364000000000001</v>
      </c>
      <c r="AE16" s="72">
        <f>_xlfn.XLOOKUP(B16,'[1]12'!$FL$3:$FL$69,'[1]12'!$FT$3:$FT$69)</f>
        <v>1.1211992604979425E-2</v>
      </c>
      <c r="AF16" s="127">
        <f t="shared" si="9"/>
        <v>1.1211992604979425E-4</v>
      </c>
      <c r="AH16" s="78">
        <f t="shared" si="10"/>
        <v>2.7957871752783043E-2</v>
      </c>
    </row>
    <row r="17" spans="2:34" x14ac:dyDescent="0.15">
      <c r="B17" s="70" t="str">
        <f t="shared" si="0"/>
        <v>AAA08</v>
      </c>
      <c r="C17" s="71" t="s">
        <v>173</v>
      </c>
      <c r="D17" s="13" t="s">
        <v>174</v>
      </c>
      <c r="E17" s="14"/>
      <c r="F17" s="15">
        <f>SUMIF('[1]Data Results - By County'!$B$10:$B$76,B17,'[1]Data Results - By County'!$F$10:$F$76)</f>
        <v>19185</v>
      </c>
      <c r="G17" s="72">
        <f>SUMIF('[1]Data Results - By County'!$B$10:$B$76,B17,'[1]Data Results - By County'!$G$10:$G$76)</f>
        <v>3.5845407920181607E-2</v>
      </c>
      <c r="H17" s="123">
        <f t="shared" si="1"/>
        <v>1.8639612118494436E-2</v>
      </c>
      <c r="I17" s="15">
        <f>SUMIF('[1]Data Results - By County'!$B$10:$B$76,B17,'[1]Data Results - By County'!$I$10:$I$76)</f>
        <v>4756</v>
      </c>
      <c r="J17" s="74">
        <f>SUMIF('[1]Data Results - By County'!$B$10:$B$76,B17,'[1]Data Results - By County'!$J$10:$J$76)</f>
        <v>9.6086049138033799E-3</v>
      </c>
      <c r="K17" s="126">
        <f t="shared" si="2"/>
        <v>1.6334628353465747E-3</v>
      </c>
      <c r="L17" s="15">
        <f>SUMIF('[1]Data Results - By County'!$B$10:$B$76,B17,'[1]Data Results - By County'!$L$10:$L$76)</f>
        <v>55669</v>
      </c>
      <c r="M17" s="72">
        <f>SUMIF('[1]Data Results - By County'!$B$10:$B$76,B17,'[1]Data Results - By County'!$M$10:$M$76)</f>
        <v>6.3777477106945757E-2</v>
      </c>
      <c r="N17" s="127">
        <f t="shared" si="3"/>
        <v>9.5666215660418635E-3</v>
      </c>
      <c r="O17" s="76">
        <f>SUMIF('[1]Data Results - By County'!$B$10:$B$76,B17,'[1]Data Results - By County'!$O$10:$O$76)</f>
        <v>108037</v>
      </c>
      <c r="P17" s="72">
        <f>SUMIF('[1]Data Results - By County'!$B$10:$B$76,B17,'[1]Data Results - By County'!$P$10:$P$76)</f>
        <v>3.2243969831174071E-2</v>
      </c>
      <c r="Q17" s="127">
        <f t="shared" si="4"/>
        <v>1.6121984915587037E-3</v>
      </c>
      <c r="R17" s="76">
        <f>SUMIF('[1]Data Results - By County'!$B$10:$B$76,B17,'[1]Data Results - By County'!$R$10:$R$76)</f>
        <v>33115</v>
      </c>
      <c r="S17" s="72">
        <f>SUMIF('[1]Data Results - By County'!$B$10:$B$76,B17,'[1]Data Results - By County'!$S$10:$S$76)</f>
        <v>3.6056292021667526E-2</v>
      </c>
      <c r="T17" s="127">
        <f t="shared" si="5"/>
        <v>1.8028146010833765E-3</v>
      </c>
      <c r="U17" s="76">
        <f>SUMIF('[1]Data Results - By County'!$B$10:$B$76,B17,'[1]Data Results - By County'!$U$10:$U$76)</f>
        <v>27875</v>
      </c>
      <c r="V17" s="72">
        <f>SUMIF('[1]Data Results - By County'!$B$10:$B$76,B17,'[1]Data Results - By County'!$V$10:$V$76)</f>
        <v>3.3030029777386491E-2</v>
      </c>
      <c r="W17" s="127">
        <f t="shared" si="6"/>
        <v>6.6060059554772985E-4</v>
      </c>
      <c r="X17" s="76">
        <f>SUMIF('[1]Data Results - By County'!$B$10:$B$76,B17,'[1]Data Results - By County'!$X$10:$X$76)</f>
        <v>2320</v>
      </c>
      <c r="Y17" s="72">
        <f>SUMIF('[1]Data Results - By County'!$B$10:$B$76,B17,'[1]Data Results - By County'!$Y$10:$Y$76)</f>
        <v>9.6227628113399275E-3</v>
      </c>
      <c r="Z17" s="127">
        <f t="shared" si="7"/>
        <v>1.9245525622679855E-4</v>
      </c>
      <c r="AA17" s="15">
        <f>SUMIF('[1]Data Results - By County'!$B$10:$B$76,B17,'[1]Data Results - By County'!$AA$10:$AA$76)</f>
        <v>9560</v>
      </c>
      <c r="AB17" s="72">
        <f>SUMIF('[1]Data Results - By County'!$B$10:$B$76,B17,'[1]Data Results - By County'!$AB$10:$AB$76)</f>
        <v>3.3438265127667018E-2</v>
      </c>
      <c r="AC17" s="127">
        <f t="shared" si="8"/>
        <v>3.3438265127667017E-4</v>
      </c>
      <c r="AD17" s="77">
        <f>_xlfn.XLOOKUP(B17,'[1]12'!$FL$3:$FL$69,'[1]12'!$FO$3:$FO$69)</f>
        <v>7.5151000000000003</v>
      </c>
      <c r="AE17" s="72">
        <f>_xlfn.XLOOKUP(B17,'[1]12'!$FL$3:$FL$69,'[1]12'!$FT$3:$FT$69)</f>
        <v>1.8173420245380226E-2</v>
      </c>
      <c r="AF17" s="127">
        <f t="shared" si="9"/>
        <v>1.8173420245380225E-4</v>
      </c>
      <c r="AH17" s="78">
        <f t="shared" si="10"/>
        <v>3.4623882318029951E-2</v>
      </c>
    </row>
    <row r="18" spans="2:34" x14ac:dyDescent="0.15">
      <c r="B18" s="70" t="str">
        <f t="shared" si="0"/>
        <v>AAA09</v>
      </c>
      <c r="C18" s="71" t="s">
        <v>175</v>
      </c>
      <c r="D18" s="13" t="s">
        <v>176</v>
      </c>
      <c r="E18" s="14"/>
      <c r="F18" s="15">
        <f>SUMIF('[1]Data Results - By County'!$B$10:$B$76,B18,'[1]Data Results - By County'!$F$10:$F$76)</f>
        <v>3870</v>
      </c>
      <c r="G18" s="72">
        <f>SUMIF('[1]Data Results - By County'!$B$10:$B$76,B18,'[1]Data Results - By County'!$G$10:$G$76)</f>
        <v>7.2307390487934753E-3</v>
      </c>
      <c r="H18" s="123">
        <f t="shared" si="1"/>
        <v>3.759984305372607E-3</v>
      </c>
      <c r="I18" s="15">
        <f>SUMIF('[1]Data Results - By County'!$B$10:$B$76,B18,'[1]Data Results - By County'!$I$10:$I$76)</f>
        <v>419</v>
      </c>
      <c r="J18" s="74">
        <f>SUMIF('[1]Data Results - By County'!$B$10:$B$76,B18,'[1]Data Results - By County'!$J$10:$J$76)</f>
        <v>8.4651081978208908E-4</v>
      </c>
      <c r="K18" s="126">
        <f t="shared" si="2"/>
        <v>1.4390683936295516E-4</v>
      </c>
      <c r="L18" s="15">
        <f>SUMIF('[1]Data Results - By County'!$B$10:$B$76,B18,'[1]Data Results - By County'!$L$10:$L$76)</f>
        <v>20459</v>
      </c>
      <c r="M18" s="72">
        <f>SUMIF('[1]Data Results - By County'!$B$10:$B$76,B18,'[1]Data Results - By County'!$M$10:$M$76)</f>
        <v>2.3438958920242926E-2</v>
      </c>
      <c r="N18" s="127">
        <f t="shared" si="3"/>
        <v>3.5158438380364387E-3</v>
      </c>
      <c r="O18" s="76">
        <f>SUMIF('[1]Data Results - By County'!$B$10:$B$76,B18,'[1]Data Results - By County'!$O$10:$O$76)</f>
        <v>23276</v>
      </c>
      <c r="P18" s="72">
        <f>SUMIF('[1]Data Results - By County'!$B$10:$B$76,B18,'[1]Data Results - By County'!$P$10:$P$76)</f>
        <v>6.9467926894527599E-3</v>
      </c>
      <c r="Q18" s="127">
        <f t="shared" si="4"/>
        <v>3.4733963447263801E-4</v>
      </c>
      <c r="R18" s="76">
        <f>SUMIF('[1]Data Results - By County'!$B$10:$B$76,B18,'[1]Data Results - By County'!$R$10:$R$76)</f>
        <v>7050</v>
      </c>
      <c r="S18" s="72">
        <f>SUMIF('[1]Data Results - By County'!$B$10:$B$76,B18,'[1]Data Results - By County'!$S$10:$S$76)</f>
        <v>7.6761847728448159E-3</v>
      </c>
      <c r="T18" s="127">
        <f t="shared" si="5"/>
        <v>3.8380923864224083E-4</v>
      </c>
      <c r="U18" s="76">
        <f>SUMIF('[1]Data Results - By County'!$B$10:$B$76,B18,'[1]Data Results - By County'!$U$10:$U$76)</f>
        <v>5410</v>
      </c>
      <c r="V18" s="72">
        <f>SUMIF('[1]Data Results - By County'!$B$10:$B$76,B18,'[1]Data Results - By County'!$V$10:$V$76)</f>
        <v>6.4104918778712426E-3</v>
      </c>
      <c r="W18" s="127">
        <f t="shared" si="6"/>
        <v>1.2820983755742484E-4</v>
      </c>
      <c r="X18" s="76">
        <f>SUMIF('[1]Data Results - By County'!$B$10:$B$76,B18,'[1]Data Results - By County'!$X$10:$X$76)</f>
        <v>385</v>
      </c>
      <c r="Y18" s="72">
        <f>SUMIF('[1]Data Results - By County'!$B$10:$B$76,B18,'[1]Data Results - By County'!$Y$10:$Y$76)</f>
        <v>1.5968808975714967E-3</v>
      </c>
      <c r="Z18" s="127">
        <f t="shared" si="7"/>
        <v>3.1937617951429931E-5</v>
      </c>
      <c r="AA18" s="15">
        <f>SUMIF('[1]Data Results - By County'!$B$10:$B$76,B18,'[1]Data Results - By County'!$AA$10:$AA$76)</f>
        <v>1840</v>
      </c>
      <c r="AB18" s="72">
        <f>SUMIF('[1]Data Results - By County'!$B$10:$B$76,B18,'[1]Data Results - By County'!$AB$10:$AB$76)</f>
        <v>6.4358167191325638E-3</v>
      </c>
      <c r="AC18" s="127">
        <f t="shared" si="8"/>
        <v>6.435816719132564E-5</v>
      </c>
      <c r="AD18" s="77">
        <f>_xlfn.XLOOKUP(B18,'[1]12'!$FL$3:$FL$69,'[1]12'!$FO$3:$FO$69)</f>
        <v>7.9999000000000002</v>
      </c>
      <c r="AE18" s="72">
        <f>_xlfn.XLOOKUP(B18,'[1]12'!$FL$3:$FL$69,'[1]12'!$FT$3:$FT$69)</f>
        <v>1.9345789759420005E-2</v>
      </c>
      <c r="AF18" s="127">
        <f t="shared" si="9"/>
        <v>1.9345789759420004E-4</v>
      </c>
      <c r="AH18" s="78">
        <f t="shared" si="10"/>
        <v>8.5688473761812607E-3</v>
      </c>
    </row>
    <row r="19" spans="2:34" x14ac:dyDescent="0.15">
      <c r="B19" s="70" t="str">
        <f t="shared" si="0"/>
        <v>AAA10</v>
      </c>
      <c r="C19" s="71" t="s">
        <v>177</v>
      </c>
      <c r="D19" s="13" t="s">
        <v>178</v>
      </c>
      <c r="E19" s="14"/>
      <c r="F19" s="15">
        <f>SUMIF('[1]Data Results - By County'!$B$10:$B$76,B19,'[1]Data Results - By County'!$F$10:$F$76)</f>
        <v>7735</v>
      </c>
      <c r="G19" s="72">
        <f>SUMIF('[1]Data Results - By County'!$B$10:$B$76,B19,'[1]Data Results - By County'!$G$10:$G$76)</f>
        <v>1.4452136057472231E-2</v>
      </c>
      <c r="H19" s="123">
        <f t="shared" si="1"/>
        <v>7.5151107498855601E-3</v>
      </c>
      <c r="I19" s="15">
        <f>SUMIF('[1]Data Results - By County'!$B$10:$B$76,B19,'[1]Data Results - By County'!$I$10:$I$76)</f>
        <v>1444</v>
      </c>
      <c r="J19" s="74">
        <f>SUMIF('[1]Data Results - By County'!$B$10:$B$76,B19,'[1]Data Results - By County'!$J$10:$J$76)</f>
        <v>2.9173308443086795E-3</v>
      </c>
      <c r="K19" s="126">
        <f t="shared" si="2"/>
        <v>4.9594624353247558E-4</v>
      </c>
      <c r="L19" s="15">
        <f>SUMIF('[1]Data Results - By County'!$B$10:$B$76,B19,'[1]Data Results - By County'!$L$10:$L$76)</f>
        <v>25407</v>
      </c>
      <c r="M19" s="72">
        <f>SUMIF('[1]Data Results - By County'!$B$10:$B$76,B19,'[1]Data Results - By County'!$M$10:$M$76)</f>
        <v>2.9107660652358962E-2</v>
      </c>
      <c r="N19" s="127">
        <f t="shared" si="3"/>
        <v>4.3661490978538445E-3</v>
      </c>
      <c r="O19" s="76">
        <f>SUMIF('[1]Data Results - By County'!$B$10:$B$76,B19,'[1]Data Results - By County'!$O$10:$O$76)</f>
        <v>41471</v>
      </c>
      <c r="P19" s="72">
        <f>SUMIF('[1]Data Results - By County'!$B$10:$B$76,B19,'[1]Data Results - By County'!$P$10:$P$76)</f>
        <v>1.2377145541514667E-2</v>
      </c>
      <c r="Q19" s="127">
        <f t="shared" si="4"/>
        <v>6.1885727707573345E-4</v>
      </c>
      <c r="R19" s="76">
        <f>SUMIF('[1]Data Results - By County'!$B$10:$B$76,B19,'[1]Data Results - By County'!$R$10:$R$76)</f>
        <v>12775</v>
      </c>
      <c r="S19" s="72">
        <f>SUMIF('[1]Data Results - By County'!$B$10:$B$76,B19,'[1]Data Results - By County'!$S$10:$S$76)</f>
        <v>1.3909682336608869E-2</v>
      </c>
      <c r="T19" s="127">
        <f t="shared" si="5"/>
        <v>6.9548411683044344E-4</v>
      </c>
      <c r="U19" s="76">
        <f>SUMIF('[1]Data Results - By County'!$B$10:$B$76,B19,'[1]Data Results - By County'!$U$10:$U$76)</f>
        <v>11680</v>
      </c>
      <c r="V19" s="72">
        <f>SUMIF('[1]Data Results - By County'!$B$10:$B$76,B19,'[1]Data Results - By County'!$V$10:$V$76)</f>
        <v>1.3840026826901315E-2</v>
      </c>
      <c r="W19" s="127">
        <f t="shared" si="6"/>
        <v>2.7680053653802631E-4</v>
      </c>
      <c r="X19" s="76">
        <f>SUMIF('[1]Data Results - By County'!$B$10:$B$76,B19,'[1]Data Results - By County'!$X$10:$X$76)</f>
        <v>815</v>
      </c>
      <c r="Y19" s="72">
        <f>SUMIF('[1]Data Results - By County'!$B$10:$B$76,B19,'[1]Data Results - By County'!$Y$10:$Y$76)</f>
        <v>3.3804102117422591E-3</v>
      </c>
      <c r="Z19" s="127">
        <f t="shared" si="7"/>
        <v>6.7608204234845189E-5</v>
      </c>
      <c r="AA19" s="15">
        <f>SUMIF('[1]Data Results - By County'!$B$10:$B$76,B19,'[1]Data Results - By County'!$AA$10:$AA$76)</f>
        <v>4010</v>
      </c>
      <c r="AB19" s="72">
        <f>SUMIF('[1]Data Results - By County'!$B$10:$B$76,B19,'[1]Data Results - By County'!$AB$10:$AB$76)</f>
        <v>1.4025883175935642E-2</v>
      </c>
      <c r="AC19" s="127">
        <f t="shared" si="8"/>
        <v>1.4025883175935642E-4</v>
      </c>
      <c r="AD19" s="77">
        <f>_xlfn.XLOOKUP(B19,'[1]12'!$FL$3:$FL$69,'[1]12'!$FO$3:$FO$69)</f>
        <v>7.9089999999999998</v>
      </c>
      <c r="AE19" s="72">
        <f>_xlfn.XLOOKUP(B19,'[1]12'!$FL$3:$FL$69,'[1]12'!$FT$3:$FT$69)</f>
        <v>1.9125970475537546E-2</v>
      </c>
      <c r="AF19" s="127">
        <f t="shared" si="9"/>
        <v>1.9125970475537547E-4</v>
      </c>
      <c r="AH19" s="78">
        <f t="shared" si="10"/>
        <v>1.4367474762465662E-2</v>
      </c>
    </row>
    <row r="20" spans="2:34" x14ac:dyDescent="0.15">
      <c r="B20" s="70" t="str">
        <f t="shared" si="0"/>
        <v>AAA11</v>
      </c>
      <c r="C20" s="71" t="s">
        <v>179</v>
      </c>
      <c r="D20" s="13" t="s">
        <v>180</v>
      </c>
      <c r="E20" s="14"/>
      <c r="F20" s="15">
        <f>SUMIF('[1]Data Results - By County'!$B$10:$B$76,B20,'[1]Data Results - By County'!$F$10:$F$76)</f>
        <v>6410</v>
      </c>
      <c r="G20" s="72">
        <f>SUMIF('[1]Data Results - By County'!$B$10:$B$76,B20,'[1]Data Results - By County'!$G$10:$G$76)</f>
        <v>1.1976495427071365E-2</v>
      </c>
      <c r="H20" s="123">
        <f t="shared" si="1"/>
        <v>6.2277776220771098E-3</v>
      </c>
      <c r="I20" s="15">
        <f>SUMIF('[1]Data Results - By County'!$B$10:$B$76,B20,'[1]Data Results - By County'!$I$10:$I$76)</f>
        <v>924</v>
      </c>
      <c r="J20" s="74">
        <f>SUMIF('[1]Data Results - By County'!$B$10:$B$76,B20,'[1]Data Results - By County'!$J$10:$J$76)</f>
        <v>1.8667684904025068E-3</v>
      </c>
      <c r="K20" s="126">
        <f t="shared" si="2"/>
        <v>3.1735064336842618E-4</v>
      </c>
      <c r="L20" s="15">
        <f>SUMIF('[1]Data Results - By County'!$B$10:$B$76,B20,'[1]Data Results - By County'!$L$10:$L$76)</f>
        <v>19513</v>
      </c>
      <c r="M20" s="72">
        <f>SUMIF('[1]Data Results - By County'!$B$10:$B$76,B20,'[1]Data Results - By County'!$M$10:$M$76)</f>
        <v>2.235516913879956E-2</v>
      </c>
      <c r="N20" s="127">
        <f t="shared" si="3"/>
        <v>3.353275370819934E-3</v>
      </c>
      <c r="O20" s="76">
        <f>SUMIF('[1]Data Results - By County'!$B$10:$B$76,B20,'[1]Data Results - By County'!$O$10:$O$76)</f>
        <v>34647</v>
      </c>
      <c r="P20" s="72">
        <f>SUMIF('[1]Data Results - By County'!$B$10:$B$76,B20,'[1]Data Results - By County'!$P$10:$P$76)</f>
        <v>1.0340502075591586E-2</v>
      </c>
      <c r="Q20" s="127">
        <f t="shared" si="4"/>
        <v>5.1702510377957939E-4</v>
      </c>
      <c r="R20" s="76">
        <f>SUMIF('[1]Data Results - By County'!$B$10:$B$76,B20,'[1]Data Results - By County'!$R$10:$R$76)</f>
        <v>9700</v>
      </c>
      <c r="S20" s="72">
        <f>SUMIF('[1]Data Results - By County'!$B$10:$B$76,B20,'[1]Data Results - By County'!$S$10:$S$76)</f>
        <v>1.0561559191006343E-2</v>
      </c>
      <c r="T20" s="127">
        <f t="shared" si="5"/>
        <v>5.2807795955031719E-4</v>
      </c>
      <c r="U20" s="76">
        <f>SUMIF('[1]Data Results - By County'!$B$10:$B$76,B20,'[1]Data Results - By County'!$U$10:$U$76)</f>
        <v>9565</v>
      </c>
      <c r="V20" s="72">
        <f>SUMIF('[1]Data Results - By County'!$B$10:$B$76,B20,'[1]Data Results - By County'!$V$10:$V$76)</f>
        <v>1.1333891832132797E-2</v>
      </c>
      <c r="W20" s="127">
        <f t="shared" si="6"/>
        <v>2.2667783664265595E-4</v>
      </c>
      <c r="X20" s="76">
        <f>SUMIF('[1]Data Results - By County'!$B$10:$B$76,B20,'[1]Data Results - By County'!$X$10:$X$76)</f>
        <v>715</v>
      </c>
      <c r="Y20" s="72">
        <f>SUMIF('[1]Data Results - By County'!$B$10:$B$76,B20,'[1]Data Results - By County'!$Y$10:$Y$76)</f>
        <v>2.9656359526327794E-3</v>
      </c>
      <c r="Z20" s="127">
        <f t="shared" si="7"/>
        <v>5.9312719052655591E-5</v>
      </c>
      <c r="AA20" s="15">
        <f>SUMIF('[1]Data Results - By County'!$B$10:$B$76,B20,'[1]Data Results - By County'!$AA$10:$AA$76)</f>
        <v>3280</v>
      </c>
      <c r="AB20" s="72">
        <f>SUMIF('[1]Data Results - By County'!$B$10:$B$76,B20,'[1]Data Results - By County'!$AB$10:$AB$76)</f>
        <v>1.1472542847149353E-2</v>
      </c>
      <c r="AC20" s="127">
        <f t="shared" si="8"/>
        <v>1.1472542847149353E-4</v>
      </c>
      <c r="AD20" s="77">
        <f>_xlfn.XLOOKUP(B20,'[1]12'!$FL$3:$FL$69,'[1]12'!$FO$3:$FO$69)</f>
        <v>7.4393000000000002</v>
      </c>
      <c r="AE20" s="72">
        <f>_xlfn.XLOOKUP(B20,'[1]12'!$FL$3:$FL$69,'[1]12'!$FT$3:$FT$69)</f>
        <v>1.7990116596114106E-2</v>
      </c>
      <c r="AF20" s="127">
        <f t="shared" si="9"/>
        <v>1.7990116596114107E-4</v>
      </c>
      <c r="AH20" s="78">
        <f t="shared" si="10"/>
        <v>1.1524123849723313E-2</v>
      </c>
    </row>
    <row r="21" spans="2:34" x14ac:dyDescent="0.15">
      <c r="B21" s="70" t="str">
        <f t="shared" si="0"/>
        <v>AAA12</v>
      </c>
      <c r="C21" s="71" t="s">
        <v>181</v>
      </c>
      <c r="D21" s="13" t="s">
        <v>182</v>
      </c>
      <c r="E21" s="14"/>
      <c r="F21" s="15">
        <f>SUMIF('[1]Data Results - By County'!$B$10:$B$76,B21,'[1]Data Results - By County'!$F$10:$F$76)</f>
        <v>6270</v>
      </c>
      <c r="G21" s="72">
        <f>SUMIF('[1]Data Results - By County'!$B$10:$B$76,B21,'[1]Data Results - By County'!$G$10:$G$76)</f>
        <v>1.1714918303859196E-2</v>
      </c>
      <c r="H21" s="123">
        <f t="shared" si="1"/>
        <v>6.0917575180067822E-3</v>
      </c>
      <c r="I21" s="15">
        <f>SUMIF('[1]Data Results - By County'!$B$10:$B$76,B21,'[1]Data Results - By County'!$I$10:$I$76)</f>
        <v>925</v>
      </c>
      <c r="J21" s="74">
        <f>SUMIF('[1]Data Results - By County'!$B$10:$B$76,B21,'[1]Data Results - By County'!$J$10:$J$76)</f>
        <v>1.868788802621557E-3</v>
      </c>
      <c r="K21" s="126">
        <f t="shared" si="2"/>
        <v>3.176940964456647E-4</v>
      </c>
      <c r="L21" s="15">
        <f>SUMIF('[1]Data Results - By County'!$B$10:$B$76,B21,'[1]Data Results - By County'!$L$10:$L$76)</f>
        <v>28213</v>
      </c>
      <c r="M21" s="72">
        <f>SUMIF('[1]Data Results - By County'!$B$10:$B$76,B21,'[1]Data Results - By County'!$M$10:$M$76)</f>
        <v>3.2322369031566239E-2</v>
      </c>
      <c r="N21" s="127">
        <f t="shared" si="3"/>
        <v>4.8483553547349354E-3</v>
      </c>
      <c r="O21" s="76">
        <f>SUMIF('[1]Data Results - By County'!$B$10:$B$76,B21,'[1]Data Results - By County'!$O$10:$O$76)</f>
        <v>31544</v>
      </c>
      <c r="P21" s="72">
        <f>SUMIF('[1]Data Results - By County'!$B$10:$B$76,B21,'[1]Data Results - By County'!$P$10:$P$76)</f>
        <v>9.414402328411146E-3</v>
      </c>
      <c r="Q21" s="127">
        <f t="shared" si="4"/>
        <v>4.7072011642055732E-4</v>
      </c>
      <c r="R21" s="76">
        <f>SUMIF('[1]Data Results - By County'!$B$10:$B$76,B21,'[1]Data Results - By County'!$R$10:$R$76)</f>
        <v>9700</v>
      </c>
      <c r="S21" s="72">
        <f>SUMIF('[1]Data Results - By County'!$B$10:$B$76,B21,'[1]Data Results - By County'!$S$10:$S$76)</f>
        <v>1.0561559191006343E-2</v>
      </c>
      <c r="T21" s="127">
        <f t="shared" si="5"/>
        <v>5.2807795955031719E-4</v>
      </c>
      <c r="U21" s="76">
        <f>SUMIF('[1]Data Results - By County'!$B$10:$B$76,B21,'[1]Data Results - By County'!$U$10:$U$76)</f>
        <v>7605</v>
      </c>
      <c r="V21" s="72">
        <f>SUMIF('[1]Data Results - By County'!$B$10:$B$76,B21,'[1]Data Results - By County'!$V$10:$V$76)</f>
        <v>9.0114215769336037E-3</v>
      </c>
      <c r="W21" s="127">
        <f t="shared" si="6"/>
        <v>1.8022843153867209E-4</v>
      </c>
      <c r="X21" s="76">
        <f>SUMIF('[1]Data Results - By County'!$B$10:$B$76,B21,'[1]Data Results - By County'!$X$10:$X$76)</f>
        <v>440</v>
      </c>
      <c r="Y21" s="72">
        <f>SUMIF('[1]Data Results - By County'!$B$10:$B$76,B21,'[1]Data Results - By County'!$Y$10:$Y$76)</f>
        <v>1.8250067400817104E-3</v>
      </c>
      <c r="Z21" s="127">
        <f t="shared" si="7"/>
        <v>3.650013480163421E-5</v>
      </c>
      <c r="AA21" s="15">
        <f>SUMIF('[1]Data Results - By County'!$B$10:$B$76,B21,'[1]Data Results - By County'!$AA$10:$AA$76)</f>
        <v>2895</v>
      </c>
      <c r="AB21" s="72">
        <f>SUMIF('[1]Data Results - By County'!$B$10:$B$76,B21,'[1]Data Results - By County'!$AB$10:$AB$76)</f>
        <v>1.0125918153200419E-2</v>
      </c>
      <c r="AC21" s="127">
        <f t="shared" si="8"/>
        <v>1.0125918153200419E-4</v>
      </c>
      <c r="AD21" s="77">
        <f>_xlfn.XLOOKUP(B21,'[1]12'!$FL$3:$FL$69,'[1]12'!$FO$3:$FO$69)</f>
        <v>6.3029000000000002</v>
      </c>
      <c r="AE21" s="72">
        <f>_xlfn.XLOOKUP(B21,'[1]12'!$FL$3:$FL$69,'[1]12'!$FT$3:$FT$69)</f>
        <v>1.5242012809491161E-2</v>
      </c>
      <c r="AF21" s="127">
        <f t="shared" si="9"/>
        <v>1.5242012809491161E-4</v>
      </c>
      <c r="AH21" s="78">
        <f t="shared" si="10"/>
        <v>1.2727012921125479E-2</v>
      </c>
    </row>
    <row r="22" spans="2:34" x14ac:dyDescent="0.15">
      <c r="B22" s="70" t="str">
        <f t="shared" si="0"/>
        <v>AAA13</v>
      </c>
      <c r="C22" s="71" t="s">
        <v>183</v>
      </c>
      <c r="D22" s="13" t="s">
        <v>184</v>
      </c>
      <c r="E22" s="14"/>
      <c r="F22" s="15">
        <f>SUMIF('[1]Data Results - By County'!$B$10:$B$76,B22,'[1]Data Results - By County'!$F$10:$F$76)</f>
        <v>3525</v>
      </c>
      <c r="G22" s="72">
        <f>SUMIF('[1]Data Results - By County'!$B$10:$B$76,B22,'[1]Data Results - By County'!$G$10:$G$76)</f>
        <v>6.5861382808777777E-3</v>
      </c>
      <c r="H22" s="123">
        <f t="shared" si="1"/>
        <v>3.4247919060564447E-3</v>
      </c>
      <c r="I22" s="15">
        <f>SUMIF('[1]Data Results - By County'!$B$10:$B$76,B22,'[1]Data Results - By County'!$I$10:$I$76)</f>
        <v>1626</v>
      </c>
      <c r="J22" s="74">
        <f>SUMIF('[1]Data Results - By County'!$B$10:$B$76,B22,'[1]Data Results - By County'!$J$10:$J$76)</f>
        <v>3.28502766817584E-3</v>
      </c>
      <c r="K22" s="126">
        <f t="shared" si="2"/>
        <v>5.5845470358989284E-4</v>
      </c>
      <c r="L22" s="15">
        <f>SUMIF('[1]Data Results - By County'!$B$10:$B$76,B22,'[1]Data Results - By County'!$L$10:$L$76)</f>
        <v>13393</v>
      </c>
      <c r="M22" s="72">
        <f>SUMIF('[1]Data Results - By County'!$B$10:$B$76,B22,'[1]Data Results - By County'!$M$10:$M$76)</f>
        <v>1.5343759559060243E-2</v>
      </c>
      <c r="N22" s="127">
        <f t="shared" si="3"/>
        <v>2.3015639338590365E-3</v>
      </c>
      <c r="O22" s="76">
        <f>SUMIF('[1]Data Results - By County'!$B$10:$B$76,B22,'[1]Data Results - By County'!$O$10:$O$76)</f>
        <v>33057</v>
      </c>
      <c r="P22" s="72">
        <f>SUMIF('[1]Data Results - By County'!$B$10:$B$76,B22,'[1]Data Results - By County'!$P$10:$P$76)</f>
        <v>9.8659617604072818E-3</v>
      </c>
      <c r="Q22" s="127">
        <f t="shared" si="4"/>
        <v>4.9329808802036409E-4</v>
      </c>
      <c r="R22" s="76">
        <f>SUMIF('[1]Data Results - By County'!$B$10:$B$76,B22,'[1]Data Results - By County'!$R$10:$R$76)</f>
        <v>7455</v>
      </c>
      <c r="S22" s="72">
        <f>SUMIF('[1]Data Results - By County'!$B$10:$B$76,B22,'[1]Data Results - By County'!$S$10:$S$76)</f>
        <v>8.1171570895827092E-3</v>
      </c>
      <c r="T22" s="127">
        <f t="shared" si="5"/>
        <v>4.0585785447913548E-4</v>
      </c>
      <c r="U22" s="76">
        <f>SUMIF('[1]Data Results - By County'!$B$10:$B$76,B22,'[1]Data Results - By County'!$U$10:$U$76)</f>
        <v>7960</v>
      </c>
      <c r="V22" s="72">
        <f>SUMIF('[1]Data Results - By County'!$B$10:$B$76,B22,'[1]Data Results - By County'!$V$10:$V$76)</f>
        <v>9.4320730772375402E-3</v>
      </c>
      <c r="W22" s="127">
        <f t="shared" si="6"/>
        <v>1.8864146154475079E-4</v>
      </c>
      <c r="X22" s="76">
        <f>SUMIF('[1]Data Results - By County'!$B$10:$B$76,B22,'[1]Data Results - By County'!$X$10:$X$76)</f>
        <v>1665</v>
      </c>
      <c r="Y22" s="72">
        <f>SUMIF('[1]Data Results - By County'!$B$10:$B$76,B22,'[1]Data Results - By County'!$Y$10:$Y$76)</f>
        <v>6.9059914141728369E-3</v>
      </c>
      <c r="Z22" s="127">
        <f t="shared" si="7"/>
        <v>1.3811982828345674E-4</v>
      </c>
      <c r="AA22" s="15">
        <f>SUMIF('[1]Data Results - By County'!$B$10:$B$76,B22,'[1]Data Results - By County'!$AA$10:$AA$76)</f>
        <v>1245</v>
      </c>
      <c r="AB22" s="72">
        <f>SUMIF('[1]Data Results - By County'!$B$10:$B$76,B22,'[1]Data Results - By County'!$AB$10:$AB$76)</f>
        <v>4.3546694648478488E-3</v>
      </c>
      <c r="AC22" s="127">
        <f t="shared" si="8"/>
        <v>4.3546694648478488E-5</v>
      </c>
      <c r="AD22" s="77">
        <f>_xlfn.XLOOKUP(B22,'[1]12'!$FL$3:$FL$69,'[1]12'!$FO$3:$FO$69)</f>
        <v>7.9244000000000003</v>
      </c>
      <c r="AE22" s="72">
        <f>_xlfn.XLOOKUP(B22,'[1]12'!$FL$3:$FL$69,'[1]12'!$FT$3:$FT$69)</f>
        <v>1.9163211586338314E-2</v>
      </c>
      <c r="AF22" s="127">
        <f t="shared" si="9"/>
        <v>1.9163211586338313E-4</v>
      </c>
      <c r="AH22" s="78">
        <f t="shared" si="10"/>
        <v>7.7459065863449434E-3</v>
      </c>
    </row>
    <row r="23" spans="2:34" x14ac:dyDescent="0.15">
      <c r="B23" s="70" t="str">
        <f t="shared" si="0"/>
        <v>AAA14</v>
      </c>
      <c r="C23" s="71" t="s">
        <v>185</v>
      </c>
      <c r="D23" s="13" t="s">
        <v>186</v>
      </c>
      <c r="E23" s="14"/>
      <c r="F23" s="15">
        <f>SUMIF('[1]Data Results - By County'!$B$10:$B$76,B23,'[1]Data Results - By County'!$F$10:$F$76)</f>
        <v>6965</v>
      </c>
      <c r="G23" s="72">
        <f>SUMIF('[1]Data Results - By County'!$B$10:$B$76,B23,'[1]Data Results - By County'!$G$10:$G$76)</f>
        <v>1.3013461879805312E-2</v>
      </c>
      <c r="H23" s="123">
        <f t="shared" si="1"/>
        <v>6.7670001774987627E-3</v>
      </c>
      <c r="I23" s="15">
        <f>SUMIF('[1]Data Results - By County'!$B$10:$B$76,B23,'[1]Data Results - By County'!$I$10:$I$76)</f>
        <v>1554</v>
      </c>
      <c r="J23" s="74">
        <f>SUMIF('[1]Data Results - By County'!$B$10:$B$76,B23,'[1]Data Results - By County'!$J$10:$J$76)</f>
        <v>3.1395651884042163E-3</v>
      </c>
      <c r="K23" s="126">
        <f t="shared" si="2"/>
        <v>5.3372608202871682E-4</v>
      </c>
      <c r="L23" s="15">
        <f>SUMIF('[1]Data Results - By County'!$B$10:$B$76,B23,'[1]Data Results - By County'!$L$10:$L$76)</f>
        <v>23754</v>
      </c>
      <c r="M23" s="72">
        <f>SUMIF('[1]Data Results - By County'!$B$10:$B$76,B23,'[1]Data Results - By County'!$M$10:$M$76)</f>
        <v>2.7213892672733289E-2</v>
      </c>
      <c r="N23" s="127">
        <f t="shared" si="3"/>
        <v>4.0820839009099935E-3</v>
      </c>
      <c r="O23" s="76">
        <f>SUMIF('[1]Data Results - By County'!$B$10:$B$76,B23,'[1]Data Results - By County'!$O$10:$O$76)</f>
        <v>40740</v>
      </c>
      <c r="P23" s="72">
        <f>SUMIF('[1]Data Results - By County'!$B$10:$B$76,B23,'[1]Data Results - By County'!$P$10:$P$76)</f>
        <v>1.2158976377741253E-2</v>
      </c>
      <c r="Q23" s="127">
        <f t="shared" si="4"/>
        <v>6.0794881888706273E-4</v>
      </c>
      <c r="R23" s="76">
        <f>SUMIF('[1]Data Results - By County'!$B$10:$B$76,B23,'[1]Data Results - By County'!$R$10:$R$76)</f>
        <v>11985</v>
      </c>
      <c r="S23" s="72">
        <f>SUMIF('[1]Data Results - By County'!$B$10:$B$76,B23,'[1]Data Results - By County'!$S$10:$S$76)</f>
        <v>1.3049514113836187E-2</v>
      </c>
      <c r="T23" s="127">
        <f t="shared" si="5"/>
        <v>6.5247570569180937E-4</v>
      </c>
      <c r="U23" s="76">
        <f>SUMIF('[1]Data Results - By County'!$B$10:$B$76,B23,'[1]Data Results - By County'!$U$10:$U$76)</f>
        <v>9795</v>
      </c>
      <c r="V23" s="72">
        <f>SUMIF('[1]Data Results - By County'!$B$10:$B$76,B23,'[1]Data Results - By County'!$V$10:$V$76)</f>
        <v>1.1606426606977601E-2</v>
      </c>
      <c r="W23" s="127">
        <f t="shared" si="6"/>
        <v>2.3212853213955202E-4</v>
      </c>
      <c r="X23" s="76">
        <f>SUMIF('[1]Data Results - By County'!$B$10:$B$76,B23,'[1]Data Results - By County'!$X$10:$X$76)</f>
        <v>785</v>
      </c>
      <c r="Y23" s="72">
        <f>SUMIF('[1]Data Results - By County'!$B$10:$B$76,B23,'[1]Data Results - By County'!$Y$10:$Y$76)</f>
        <v>3.2559779340094151E-3</v>
      </c>
      <c r="Z23" s="127">
        <f t="shared" si="7"/>
        <v>6.5119558680188305E-5</v>
      </c>
      <c r="AA23" s="15">
        <f>SUMIF('[1]Data Results - By County'!$B$10:$B$76,B23,'[1]Data Results - By County'!$AA$10:$AA$76)</f>
        <v>3360</v>
      </c>
      <c r="AB23" s="72">
        <f>SUMIF('[1]Data Results - By County'!$B$10:$B$76,B23,'[1]Data Results - By County'!$AB$10:$AB$76)</f>
        <v>1.1752360965372508E-2</v>
      </c>
      <c r="AC23" s="127">
        <f t="shared" si="8"/>
        <v>1.1752360965372508E-4</v>
      </c>
      <c r="AD23" s="77">
        <f>_xlfn.XLOOKUP(B23,'[1]12'!$FL$3:$FL$69,'[1]12'!$FO$3:$FO$69)</f>
        <v>9.5227500000000003</v>
      </c>
      <c r="AE23" s="72">
        <f>_xlfn.XLOOKUP(B23,'[1]12'!$FL$3:$FL$69,'[1]12'!$FT$3:$FT$69)</f>
        <v>2.302842778428691E-2</v>
      </c>
      <c r="AF23" s="127">
        <f t="shared" si="9"/>
        <v>2.3028427784286911E-4</v>
      </c>
      <c r="AH23" s="78">
        <f t="shared" si="10"/>
        <v>1.328829066333268E-2</v>
      </c>
    </row>
    <row r="24" spans="2:34" x14ac:dyDescent="0.15">
      <c r="B24" s="70" t="str">
        <f t="shared" si="0"/>
        <v>AAA15</v>
      </c>
      <c r="C24" s="71" t="s">
        <v>187</v>
      </c>
      <c r="D24" s="13" t="s">
        <v>188</v>
      </c>
      <c r="E24" s="14"/>
      <c r="F24" s="15">
        <f>SUMIF('[1]Data Results - By County'!$B$10:$B$76,B24,'[1]Data Results - By County'!$F$10:$F$76)</f>
        <v>4370</v>
      </c>
      <c r="G24" s="72">
        <f>SUMIF('[1]Data Results - By County'!$B$10:$B$76,B24,'[1]Data Results - By County'!$G$10:$G$76)</f>
        <v>8.1649430602655018E-3</v>
      </c>
      <c r="H24" s="123">
        <f t="shared" si="1"/>
        <v>4.2457703913380612E-3</v>
      </c>
      <c r="I24" s="15">
        <f>SUMIF('[1]Data Results - By County'!$B$10:$B$76,B24,'[1]Data Results - By County'!$I$10:$I$76)</f>
        <v>771</v>
      </c>
      <c r="J24" s="74">
        <f>SUMIF('[1]Data Results - By County'!$B$10:$B$76,B24,'[1]Data Results - By County'!$J$10:$J$76)</f>
        <v>1.557660720887806E-3</v>
      </c>
      <c r="K24" s="126">
        <f t="shared" si="2"/>
        <v>2.6480232255092707E-4</v>
      </c>
      <c r="L24" s="15">
        <f>SUMIF('[1]Data Results - By County'!$B$10:$B$76,B24,'[1]Data Results - By County'!$L$10:$L$76)</f>
        <v>13671</v>
      </c>
      <c r="M24" s="72">
        <f>SUMIF('[1]Data Results - By County'!$B$10:$B$76,B24,'[1]Data Results - By County'!$M$10:$M$76)</f>
        <v>1.5662251693564742E-2</v>
      </c>
      <c r="N24" s="127">
        <f t="shared" si="3"/>
        <v>2.3493377540347114E-3</v>
      </c>
      <c r="O24" s="76">
        <f>SUMIF('[1]Data Results - By County'!$B$10:$B$76,B24,'[1]Data Results - By County'!$O$10:$O$76)</f>
        <v>22974</v>
      </c>
      <c r="P24" s="72">
        <f>SUMIF('[1]Data Results - By County'!$B$10:$B$76,B24,'[1]Data Results - By County'!$P$10:$P$76)</f>
        <v>6.8566598748705833E-3</v>
      </c>
      <c r="Q24" s="127">
        <f t="shared" si="4"/>
        <v>3.428329937435292E-4</v>
      </c>
      <c r="R24" s="76">
        <f>SUMIF('[1]Data Results - By County'!$B$10:$B$76,B24,'[1]Data Results - By County'!$R$10:$R$76)</f>
        <v>6505</v>
      </c>
      <c r="S24" s="72">
        <f>SUMIF('[1]Data Results - By County'!$B$10:$B$76,B24,'[1]Data Results - By County'!$S$10:$S$76)</f>
        <v>7.0827775811851817E-3</v>
      </c>
      <c r="T24" s="127">
        <f t="shared" si="5"/>
        <v>3.5413887905925913E-4</v>
      </c>
      <c r="U24" s="76">
        <f>SUMIF('[1]Data Results - By County'!$B$10:$B$76,B24,'[1]Data Results - By County'!$U$10:$U$76)</f>
        <v>5800</v>
      </c>
      <c r="V24" s="72">
        <f>SUMIF('[1]Data Results - By County'!$B$10:$B$76,B24,'[1]Data Results - By County'!$V$10:$V$76)</f>
        <v>6.8726160613037353E-3</v>
      </c>
      <c r="W24" s="127">
        <f t="shared" si="6"/>
        <v>1.3745232122607472E-4</v>
      </c>
      <c r="X24" s="76">
        <f>SUMIF('[1]Data Results - By County'!$B$10:$B$76,B24,'[1]Data Results - By County'!$X$10:$X$76)</f>
        <v>785</v>
      </c>
      <c r="Y24" s="72">
        <f>SUMIF('[1]Data Results - By County'!$B$10:$B$76,B24,'[1]Data Results - By County'!$Y$10:$Y$76)</f>
        <v>3.2559779340094156E-3</v>
      </c>
      <c r="Z24" s="127">
        <f t="shared" si="7"/>
        <v>6.5119558680188318E-5</v>
      </c>
      <c r="AA24" s="15">
        <f>SUMIF('[1]Data Results - By County'!$B$10:$B$76,B24,'[1]Data Results - By County'!$AA$10:$AA$76)</f>
        <v>2105</v>
      </c>
      <c r="AB24" s="72">
        <f>SUMIF('[1]Data Results - By County'!$B$10:$B$76,B24,'[1]Data Results - By County'!$AB$10:$AB$76)</f>
        <v>7.3627142357467644E-3</v>
      </c>
      <c r="AC24" s="127">
        <f t="shared" si="8"/>
        <v>7.3627142357467643E-5</v>
      </c>
      <c r="AD24" s="77">
        <f>_xlfn.XLOOKUP(B24,'[1]12'!$FL$3:$FL$69,'[1]12'!$FO$3:$FO$69)</f>
        <v>7.5453499999999991</v>
      </c>
      <c r="AE24" s="72">
        <f>_xlfn.XLOOKUP(B24,'[1]12'!$FL$3:$FL$69,'[1]12'!$FT$3:$FT$69)</f>
        <v>1.8246572427310304E-2</v>
      </c>
      <c r="AF24" s="127">
        <f t="shared" si="9"/>
        <v>1.8246572427310304E-4</v>
      </c>
      <c r="AH24" s="78">
        <f t="shared" si="10"/>
        <v>8.0155470872633212E-3</v>
      </c>
    </row>
    <row r="25" spans="2:34" x14ac:dyDescent="0.15">
      <c r="B25" s="70" t="str">
        <f t="shared" si="0"/>
        <v>AAA16</v>
      </c>
      <c r="C25" s="71" t="s">
        <v>189</v>
      </c>
      <c r="D25" s="13" t="s">
        <v>190</v>
      </c>
      <c r="E25" s="14"/>
      <c r="F25" s="15">
        <f>SUMIF('[1]Data Results - By County'!$B$10:$B$76,B25,'[1]Data Results - By County'!$F$10:$F$76)</f>
        <v>5075</v>
      </c>
      <c r="G25" s="72">
        <f>SUMIF('[1]Data Results - By County'!$B$10:$B$76,B25,'[1]Data Results - By County'!$G$10:$G$76)</f>
        <v>9.4821707164410556E-3</v>
      </c>
      <c r="H25" s="123">
        <f t="shared" si="1"/>
        <v>4.9307287725493488E-3</v>
      </c>
      <c r="I25" s="15">
        <f>SUMIF('[1]Data Results - By County'!$B$10:$B$76,B25,'[1]Data Results - By County'!$I$10:$I$76)</f>
        <v>799</v>
      </c>
      <c r="J25" s="74">
        <f>SUMIF('[1]Data Results - By County'!$B$10:$B$76,B25,'[1]Data Results - By County'!$J$10:$J$76)</f>
        <v>1.6142294630212153E-3</v>
      </c>
      <c r="K25" s="126">
        <f t="shared" si="2"/>
        <v>2.7441900871360664E-4</v>
      </c>
      <c r="L25" s="15">
        <f>SUMIF('[1]Data Results - By County'!$B$10:$B$76,B25,'[1]Data Results - By County'!$L$10:$L$76)</f>
        <v>14585</v>
      </c>
      <c r="M25" s="72">
        <f>SUMIF('[1]Data Results - By County'!$B$10:$B$76,B25,'[1]Data Results - By County'!$M$10:$M$76)</f>
        <v>1.6709380509885286E-2</v>
      </c>
      <c r="N25" s="127">
        <f t="shared" si="3"/>
        <v>2.5064070764827927E-3</v>
      </c>
      <c r="O25" s="76">
        <f>SUMIF('[1]Data Results - By County'!$B$10:$B$76,B25,'[1]Data Results - By County'!$O$10:$O$76)</f>
        <v>26584</v>
      </c>
      <c r="P25" s="72">
        <f>SUMIF('[1]Data Results - By County'!$B$10:$B$76,B25,'[1]Data Results - By County'!$P$10:$P$76)</f>
        <v>7.9340753074588488E-3</v>
      </c>
      <c r="Q25" s="127">
        <f t="shared" si="4"/>
        <v>3.9670376537294247E-4</v>
      </c>
      <c r="R25" s="76">
        <f>SUMIF('[1]Data Results - By County'!$B$10:$B$76,B25,'[1]Data Results - By County'!$R$10:$R$76)</f>
        <v>8025</v>
      </c>
      <c r="S25" s="72">
        <f>SUMIF('[1]Data Results - By County'!$B$10:$B$76,B25,'[1]Data Results - By County'!$S$10:$S$76)</f>
        <v>8.7377847946212266E-3</v>
      </c>
      <c r="T25" s="127">
        <f t="shared" si="5"/>
        <v>4.3688923973106138E-4</v>
      </c>
      <c r="U25" s="76">
        <f>SUMIF('[1]Data Results - By County'!$B$10:$B$76,B25,'[1]Data Results - By County'!$U$10:$U$76)</f>
        <v>7175</v>
      </c>
      <c r="V25" s="72">
        <f>SUMIF('[1]Data Results - By County'!$B$10:$B$76,B25,'[1]Data Results - By County'!$V$10:$V$76)</f>
        <v>8.5019000413541889E-3</v>
      </c>
      <c r="W25" s="127">
        <f t="shared" si="6"/>
        <v>1.7003800082708378E-4</v>
      </c>
      <c r="X25" s="76">
        <f>SUMIF('[1]Data Results - By County'!$B$10:$B$76,B25,'[1]Data Results - By County'!$X$10:$X$76)</f>
        <v>655</v>
      </c>
      <c r="Y25" s="72">
        <f>SUMIF('[1]Data Results - By County'!$B$10:$B$76,B25,'[1]Data Results - By County'!$Y$10:$Y$76)</f>
        <v>2.716771397167092E-3</v>
      </c>
      <c r="Z25" s="127">
        <f t="shared" si="7"/>
        <v>5.4335427943341842E-5</v>
      </c>
      <c r="AA25" s="15">
        <f>SUMIF('[1]Data Results - By County'!$B$10:$B$76,B25,'[1]Data Results - By County'!$AA$10:$AA$76)</f>
        <v>2340</v>
      </c>
      <c r="AB25" s="72">
        <f>SUMIF('[1]Data Results - By County'!$B$10:$B$76,B25,'[1]Data Results - By County'!$AB$10:$AB$76)</f>
        <v>8.1846799580272828E-3</v>
      </c>
      <c r="AC25" s="127">
        <f t="shared" si="8"/>
        <v>8.184679958027283E-5</v>
      </c>
      <c r="AD25" s="77">
        <f>_xlfn.XLOOKUP(B25,'[1]12'!$FL$3:$FL$69,'[1]12'!$FO$3:$FO$69)</f>
        <v>8.4244000000000003</v>
      </c>
      <c r="AE25" s="72">
        <f>_xlfn.XLOOKUP(B25,'[1]12'!$FL$3:$FL$69,'[1]12'!$FT$3:$FT$69)</f>
        <v>2.0372338560389239E-2</v>
      </c>
      <c r="AF25" s="127">
        <f t="shared" si="9"/>
        <v>2.037233856038924E-4</v>
      </c>
      <c r="AH25" s="78">
        <f t="shared" si="10"/>
        <v>9.055091476804342E-3</v>
      </c>
    </row>
    <row r="26" spans="2:34" x14ac:dyDescent="0.15">
      <c r="B26" s="70" t="str">
        <f t="shared" si="0"/>
        <v>AAA17</v>
      </c>
      <c r="C26" s="71" t="s">
        <v>191</v>
      </c>
      <c r="D26" s="13" t="s">
        <v>192</v>
      </c>
      <c r="E26" s="14"/>
      <c r="F26" s="15">
        <f>SUMIF('[1]Data Results - By County'!$B$10:$B$76,B26,'[1]Data Results - By County'!$F$10:$F$76)</f>
        <v>3355</v>
      </c>
      <c r="G26" s="72">
        <f>SUMIF('[1]Data Results - By County'!$B$10:$B$76,B26,'[1]Data Results - By County'!$G$10:$G$76)</f>
        <v>6.26850891697729E-3</v>
      </c>
      <c r="H26" s="123">
        <f t="shared" si="1"/>
        <v>3.2596246368281909E-3</v>
      </c>
      <c r="I26" s="15">
        <f>SUMIF('[1]Data Results - By County'!$B$10:$B$76,B26,'[1]Data Results - By County'!$I$10:$I$76)</f>
        <v>692</v>
      </c>
      <c r="J26" s="74">
        <f>SUMIF('[1]Data Results - By County'!$B$10:$B$76,B26,'[1]Data Results - By County'!$J$10:$J$76)</f>
        <v>1.3980560555828297E-3</v>
      </c>
      <c r="K26" s="126">
        <f t="shared" si="2"/>
        <v>2.3766952944908107E-4</v>
      </c>
      <c r="L26" s="15">
        <f>SUMIF('[1]Data Results - By County'!$B$10:$B$76,B26,'[1]Data Results - By County'!$L$10:$L$76)</f>
        <v>16378</v>
      </c>
      <c r="M26" s="72">
        <f>SUMIF('[1]Data Results - By County'!$B$10:$B$76,B26,'[1]Data Results - By County'!$M$10:$M$76)</f>
        <v>1.876354021192329E-2</v>
      </c>
      <c r="N26" s="127">
        <f t="shared" si="3"/>
        <v>2.8145310317884936E-3</v>
      </c>
      <c r="O26" s="76">
        <f>SUMIF('[1]Data Results - By County'!$B$10:$B$76,B26,'[1]Data Results - By County'!$O$10:$O$76)</f>
        <v>21312</v>
      </c>
      <c r="P26" s="72">
        <f>SUMIF('[1]Data Results - By County'!$B$10:$B$76,B26,'[1]Data Results - By County'!$P$10:$P$76)</f>
        <v>6.3606309416401963E-3</v>
      </c>
      <c r="Q26" s="127">
        <f t="shared" si="4"/>
        <v>3.1803154708200983E-4</v>
      </c>
      <c r="R26" s="76">
        <f>SUMIF('[1]Data Results - By County'!$B$10:$B$76,B26,'[1]Data Results - By County'!$R$10:$R$76)</f>
        <v>5960</v>
      </c>
      <c r="S26" s="72">
        <f>SUMIF('[1]Data Results - By County'!$B$10:$B$76,B26,'[1]Data Results - By County'!$S$10:$S$76)</f>
        <v>6.4893703895255467E-3</v>
      </c>
      <c r="T26" s="127">
        <f t="shared" si="5"/>
        <v>3.2446851947627738E-4</v>
      </c>
      <c r="U26" s="76">
        <f>SUMIF('[1]Data Results - By County'!$B$10:$B$76,B26,'[1]Data Results - By County'!$U$10:$U$76)</f>
        <v>4885</v>
      </c>
      <c r="V26" s="72">
        <f>SUMIF('[1]Data Results - By County'!$B$10:$B$76,B26,'[1]Data Results - By County'!$V$10:$V$76)</f>
        <v>5.7884016309428868E-3</v>
      </c>
      <c r="W26" s="127">
        <f t="shared" si="6"/>
        <v>1.1576803261885774E-4</v>
      </c>
      <c r="X26" s="76">
        <f>SUMIF('[1]Data Results - By County'!$B$10:$B$76,B26,'[1]Data Results - By County'!$X$10:$X$76)</f>
        <v>905</v>
      </c>
      <c r="Y26" s="72">
        <f>SUMIF('[1]Data Results - By County'!$B$10:$B$76,B26,'[1]Data Results - By County'!$Y$10:$Y$76)</f>
        <v>3.7537070449407909E-3</v>
      </c>
      <c r="Z26" s="127">
        <f t="shared" si="7"/>
        <v>7.5074140898815815E-5</v>
      </c>
      <c r="AA26" s="15">
        <f>SUMIF('[1]Data Results - By County'!$B$10:$B$76,B26,'[1]Data Results - By County'!$AA$10:$AA$76)</f>
        <v>1785</v>
      </c>
      <c r="AB26" s="72">
        <f>SUMIF('[1]Data Results - By County'!$B$10:$B$76,B26,'[1]Data Results - By County'!$AB$10:$AB$76)</f>
        <v>6.2434417628541451E-3</v>
      </c>
      <c r="AC26" s="127">
        <f t="shared" si="8"/>
        <v>6.2434417628541455E-5</v>
      </c>
      <c r="AD26" s="77">
        <f>_xlfn.XLOOKUP(B26,'[1]12'!$FL$3:$FL$69,'[1]12'!$FO$3:$FO$69)</f>
        <v>7.697000000000001</v>
      </c>
      <c r="AE26" s="72">
        <f>_xlfn.XLOOKUP(B26,'[1]12'!$FL$3:$FL$69,'[1]12'!$FT$3:$FT$69)</f>
        <v>1.8613300638539956E-2</v>
      </c>
      <c r="AF26" s="127">
        <f t="shared" si="9"/>
        <v>1.8613300638539956E-4</v>
      </c>
      <c r="AH26" s="78">
        <f t="shared" si="10"/>
        <v>7.3937348621556671E-3</v>
      </c>
    </row>
    <row r="27" spans="2:34" x14ac:dyDescent="0.15">
      <c r="B27" s="70" t="str">
        <f t="shared" si="0"/>
        <v>AAA18</v>
      </c>
      <c r="C27" s="71" t="s">
        <v>193</v>
      </c>
      <c r="D27" s="13" t="s">
        <v>194</v>
      </c>
      <c r="E27" s="14"/>
      <c r="F27" s="15">
        <f>SUMIF('[1]Data Results - By County'!$B$10:$B$76,B27,'[1]Data Results - By County'!$F$10:$F$76)</f>
        <v>3345</v>
      </c>
      <c r="G27" s="72">
        <f>SUMIF('[1]Data Results - By County'!$B$10:$B$76,B27,'[1]Data Results - By County'!$G$10:$G$76)</f>
        <v>6.2498248367478491E-3</v>
      </c>
      <c r="H27" s="123">
        <f t="shared" si="1"/>
        <v>3.2499089151088816E-3</v>
      </c>
      <c r="I27" s="15">
        <f>SUMIF('[1]Data Results - By County'!$B$10:$B$76,B27,'[1]Data Results - By County'!$I$10:$I$76)</f>
        <v>462</v>
      </c>
      <c r="J27" s="74">
        <f>SUMIF('[1]Data Results - By County'!$B$10:$B$76,B27,'[1]Data Results - By County'!$J$10:$J$76)</f>
        <v>9.3338424520125339E-4</v>
      </c>
      <c r="K27" s="126">
        <f t="shared" si="2"/>
        <v>1.5867532168421309E-4</v>
      </c>
      <c r="L27" s="15">
        <f>SUMIF('[1]Data Results - By County'!$B$10:$B$76,B27,'[1]Data Results - By County'!$L$10:$L$76)</f>
        <v>18099</v>
      </c>
      <c r="M27" s="72">
        <f>SUMIF('[1]Data Results - By County'!$B$10:$B$76,B27,'[1]Data Results - By County'!$M$10:$M$76)</f>
        <v>2.073521274243495E-2</v>
      </c>
      <c r="N27" s="127">
        <f t="shared" si="3"/>
        <v>3.1102819113652423E-3</v>
      </c>
      <c r="O27" s="76">
        <f>SUMIF('[1]Data Results - By County'!$B$10:$B$76,B27,'[1]Data Results - By County'!$O$10:$O$76)</f>
        <v>19812</v>
      </c>
      <c r="P27" s="72">
        <f>SUMIF('[1]Data Results - By County'!$B$10:$B$76,B27,'[1]Data Results - By County'!$P$10:$P$76)</f>
        <v>5.9129513990134929E-3</v>
      </c>
      <c r="Q27" s="127">
        <f t="shared" si="4"/>
        <v>2.9564756995067467E-4</v>
      </c>
      <c r="R27" s="76">
        <f>SUMIF('[1]Data Results - By County'!$B$10:$B$76,B27,'[1]Data Results - By County'!$R$10:$R$76)</f>
        <v>5780</v>
      </c>
      <c r="S27" s="72">
        <f>SUMIF('[1]Data Results - By County'!$B$10:$B$76,B27,'[1]Data Results - By County'!$S$10:$S$76)</f>
        <v>6.2933826931975932E-3</v>
      </c>
      <c r="T27" s="127">
        <f t="shared" si="5"/>
        <v>3.1466913465987966E-4</v>
      </c>
      <c r="U27" s="76">
        <f>SUMIF('[1]Data Results - By County'!$B$10:$B$76,B27,'[1]Data Results - By County'!$U$10:$U$76)</f>
        <v>4235</v>
      </c>
      <c r="V27" s="72">
        <f>SUMIF('[1]Data Results - By County'!$B$10:$B$76,B27,'[1]Data Results - By County'!$V$10:$V$76)</f>
        <v>5.0181946585553996E-3</v>
      </c>
      <c r="W27" s="127">
        <f t="shared" si="6"/>
        <v>1.00363893171108E-4</v>
      </c>
      <c r="X27" s="76">
        <f>SUMIF('[1]Data Results - By County'!$B$10:$B$76,B27,'[1]Data Results - By County'!$X$10:$X$76)</f>
        <v>640</v>
      </c>
      <c r="Y27" s="72">
        <f>SUMIF('[1]Data Results - By County'!$B$10:$B$76,B27,'[1]Data Results - By County'!$Y$10:$Y$76)</f>
        <v>2.6545552583006698E-3</v>
      </c>
      <c r="Z27" s="127">
        <f t="shared" si="7"/>
        <v>5.3091105166013393E-5</v>
      </c>
      <c r="AA27" s="15">
        <f>SUMIF('[1]Data Results - By County'!$B$10:$B$76,B27,'[1]Data Results - By County'!$AA$10:$AA$76)</f>
        <v>1365</v>
      </c>
      <c r="AB27" s="72">
        <f>SUMIF('[1]Data Results - By County'!$B$10:$B$76,B27,'[1]Data Results - By County'!$AB$10:$AB$76)</f>
        <v>4.7743966421825816E-3</v>
      </c>
      <c r="AC27" s="127">
        <f t="shared" si="8"/>
        <v>4.7743966421825819E-5</v>
      </c>
      <c r="AD27" s="77">
        <f>_xlfn.XLOOKUP(B27,'[1]12'!$FL$3:$FL$69,'[1]12'!$FO$3:$FO$69)</f>
        <v>8.8560499999999998</v>
      </c>
      <c r="AE27" s="72">
        <f>_xlfn.XLOOKUP(B27,'[1]12'!$FL$3:$FL$69,'[1]12'!$FT$3:$FT$69)</f>
        <v>2.1416177877087404E-2</v>
      </c>
      <c r="AF27" s="127">
        <f t="shared" si="9"/>
        <v>2.1416177877087405E-4</v>
      </c>
      <c r="AH27" s="78">
        <f t="shared" si="10"/>
        <v>7.5445435962987134E-3</v>
      </c>
    </row>
    <row r="28" spans="2:34" x14ac:dyDescent="0.15">
      <c r="B28" s="70" t="str">
        <f t="shared" si="0"/>
        <v>AAA19</v>
      </c>
      <c r="C28" s="71" t="s">
        <v>195</v>
      </c>
      <c r="D28" s="13" t="s">
        <v>196</v>
      </c>
      <c r="E28" s="14"/>
      <c r="F28" s="15">
        <f>SUMIF('[1]Data Results - By County'!$B$10:$B$76,B28,'[1]Data Results - By County'!$F$10:$F$76)</f>
        <v>5875</v>
      </c>
      <c r="G28" s="72">
        <f>SUMIF('[1]Data Results - By County'!$B$10:$B$76,B28,'[1]Data Results - By County'!$G$10:$G$76)</f>
        <v>1.0976897134796297E-2</v>
      </c>
      <c r="H28" s="123">
        <f t="shared" si="1"/>
        <v>5.7079865100940746E-3</v>
      </c>
      <c r="I28" s="15">
        <f>SUMIF('[1]Data Results - By County'!$B$10:$B$76,B28,'[1]Data Results - By County'!$I$10:$I$76)</f>
        <v>2417</v>
      </c>
      <c r="J28" s="74">
        <f>SUMIF('[1]Data Results - By County'!$B$10:$B$76,B28,'[1]Data Results - By County'!$J$10:$J$76)</f>
        <v>4.8830946334446528E-3</v>
      </c>
      <c r="K28" s="126">
        <f t="shared" si="2"/>
        <v>8.3012608768559103E-4</v>
      </c>
      <c r="L28" s="15">
        <f>SUMIF('[1]Data Results - By County'!$B$10:$B$76,B28,'[1]Data Results - By County'!$L$10:$L$76)</f>
        <v>20962</v>
      </c>
      <c r="M28" s="72">
        <f>SUMIF('[1]Data Results - By County'!$B$10:$B$76,B28,'[1]Data Results - By County'!$M$10:$M$76)</f>
        <v>2.401522346576725E-2</v>
      </c>
      <c r="N28" s="127">
        <f t="shared" si="3"/>
        <v>3.6022835198650871E-3</v>
      </c>
      <c r="O28" s="76">
        <f>SUMIF('[1]Data Results - By County'!$B$10:$B$76,B28,'[1]Data Results - By County'!$O$10:$O$76)</f>
        <v>42246</v>
      </c>
      <c r="P28" s="72">
        <f>SUMIF('[1]Data Results - By County'!$B$10:$B$76,B28,'[1]Data Results - By County'!$P$10:$P$76)</f>
        <v>1.2608446638538464E-2</v>
      </c>
      <c r="Q28" s="127">
        <f t="shared" si="4"/>
        <v>6.3042233192692329E-4</v>
      </c>
      <c r="R28" s="76">
        <f>SUMIF('[1]Data Results - By County'!$B$10:$B$76,B28,'[1]Data Results - By County'!$R$10:$R$76)</f>
        <v>11900</v>
      </c>
      <c r="S28" s="72">
        <f>SUMIF('[1]Data Results - By County'!$B$10:$B$76,B28,'[1]Data Results - By County'!$S$10:$S$76)</f>
        <v>1.2956964368347987E-2</v>
      </c>
      <c r="T28" s="127">
        <f t="shared" si="5"/>
        <v>6.4784821841739942E-4</v>
      </c>
      <c r="U28" s="76">
        <f>SUMIF('[1]Data Results - By County'!$B$10:$B$76,B28,'[1]Data Results - By County'!$U$10:$U$76)</f>
        <v>9545</v>
      </c>
      <c r="V28" s="72">
        <f>SUMIF('[1]Data Results - By County'!$B$10:$B$76,B28,'[1]Data Results - By County'!$V$10:$V$76)</f>
        <v>1.1310193156059337E-2</v>
      </c>
      <c r="W28" s="127">
        <f t="shared" si="6"/>
        <v>2.2620386312118673E-4</v>
      </c>
      <c r="X28" s="76">
        <f>SUMIF('[1]Data Results - By County'!$B$10:$B$76,B28,'[1]Data Results - By County'!$X$10:$X$76)</f>
        <v>1440</v>
      </c>
      <c r="Y28" s="72">
        <f>SUMIF('[1]Data Results - By County'!$B$10:$B$76,B28,'[1]Data Results - By County'!$Y$10:$Y$76)</f>
        <v>5.9727493311765075E-3</v>
      </c>
      <c r="Z28" s="127">
        <f t="shared" si="7"/>
        <v>1.1945498662353015E-4</v>
      </c>
      <c r="AA28" s="15">
        <f>SUMIF('[1]Data Results - By County'!$B$10:$B$76,B28,'[1]Data Results - By County'!$AA$10:$AA$76)</f>
        <v>2550</v>
      </c>
      <c r="AB28" s="72">
        <f>SUMIF('[1]Data Results - By County'!$B$10:$B$76,B28,'[1]Data Results - By County'!$AB$10:$AB$76)</f>
        <v>8.9192025183630636E-3</v>
      </c>
      <c r="AC28" s="127">
        <f t="shared" si="8"/>
        <v>8.9192025183630635E-5</v>
      </c>
      <c r="AD28" s="77">
        <f>_xlfn.XLOOKUP(B28,'[1]12'!$FL$3:$FL$69,'[1]12'!$FO$3:$FO$69)</f>
        <v>7.6816000000000004</v>
      </c>
      <c r="AE28" s="72">
        <f>_xlfn.XLOOKUP(B28,'[1]12'!$FL$3:$FL$69,'[1]12'!$FT$3:$FT$69)</f>
        <v>1.8576059527739185E-2</v>
      </c>
      <c r="AF28" s="127">
        <f t="shared" si="9"/>
        <v>1.8576059527739184E-4</v>
      </c>
      <c r="AH28" s="78">
        <f t="shared" si="10"/>
        <v>1.2039278138194817E-2</v>
      </c>
    </row>
    <row r="29" spans="2:34" x14ac:dyDescent="0.15">
      <c r="B29" s="70" t="str">
        <f t="shared" si="0"/>
        <v>AAA20</v>
      </c>
      <c r="C29" s="71" t="s">
        <v>197</v>
      </c>
      <c r="D29" s="13" t="s">
        <v>198</v>
      </c>
      <c r="E29" s="14"/>
      <c r="F29" s="15">
        <f>SUMIF('[1]Data Results - By County'!$B$10:$B$76,B29,'[1]Data Results - By County'!$F$10:$F$76)</f>
        <v>3325</v>
      </c>
      <c r="G29" s="72">
        <f>SUMIF('[1]Data Results - By County'!$B$10:$B$76,B29,'[1]Data Results - By County'!$G$10:$G$76)</f>
        <v>6.2124566762889683E-3</v>
      </c>
      <c r="H29" s="123">
        <f t="shared" si="1"/>
        <v>3.2304774716702634E-3</v>
      </c>
      <c r="I29" s="15">
        <f>SUMIF('[1]Data Results - By County'!$B$10:$B$76,B29,'[1]Data Results - By County'!$I$10:$I$76)</f>
        <v>1484</v>
      </c>
      <c r="J29" s="74">
        <f>SUMIF('[1]Data Results - By County'!$B$10:$B$76,B29,'[1]Data Results - By County'!$J$10:$J$76)</f>
        <v>2.9981433330706925E-3</v>
      </c>
      <c r="K29" s="126">
        <f t="shared" si="2"/>
        <v>5.0968436662201773E-4</v>
      </c>
      <c r="L29" s="15">
        <f>SUMIF('[1]Data Results - By County'!$B$10:$B$76,B29,'[1]Data Results - By County'!$L$10:$L$76)</f>
        <v>21618</v>
      </c>
      <c r="M29" s="72">
        <f>SUMIF('[1]Data Results - By County'!$B$10:$B$76,B29,'[1]Data Results - By County'!$M$10:$M$76)</f>
        <v>2.4766773250785062E-2</v>
      </c>
      <c r="N29" s="127">
        <f t="shared" si="3"/>
        <v>3.7150159876177592E-3</v>
      </c>
      <c r="O29" s="76">
        <f>SUMIF('[1]Data Results - By County'!$B$10:$B$76,B29,'[1]Data Results - By County'!$O$10:$O$76)</f>
        <v>30078</v>
      </c>
      <c r="P29" s="72">
        <f>SUMIF('[1]Data Results - By County'!$B$10:$B$76,B29,'[1]Data Results - By County'!$P$10:$P$76)</f>
        <v>8.9768701887506484E-3</v>
      </c>
      <c r="Q29" s="127">
        <f t="shared" si="4"/>
        <v>4.4884350943753245E-4</v>
      </c>
      <c r="R29" s="76">
        <f>SUMIF('[1]Data Results - By County'!$B$10:$B$76,B29,'[1]Data Results - By County'!$R$10:$R$76)</f>
        <v>7965</v>
      </c>
      <c r="S29" s="72">
        <f>SUMIF('[1]Data Results - By County'!$B$10:$B$76,B29,'[1]Data Results - By County'!$S$10:$S$76)</f>
        <v>8.6724555625119094E-3</v>
      </c>
      <c r="T29" s="127">
        <f t="shared" si="5"/>
        <v>4.3362277812559547E-4</v>
      </c>
      <c r="U29" s="76">
        <f>SUMIF('[1]Data Results - By County'!$B$10:$B$76,B29,'[1]Data Results - By County'!$U$10:$U$76)</f>
        <v>6235</v>
      </c>
      <c r="V29" s="72">
        <f>SUMIF('[1]Data Results - By County'!$B$10:$B$76,B29,'[1]Data Results - By County'!$V$10:$V$76)</f>
        <v>7.3880622659015151E-3</v>
      </c>
      <c r="W29" s="127">
        <f t="shared" si="6"/>
        <v>1.4776124531803032E-4</v>
      </c>
      <c r="X29" s="76">
        <f>SUMIF('[1]Data Results - By County'!$B$10:$B$76,B29,'[1]Data Results - By County'!$X$10:$X$76)</f>
        <v>680</v>
      </c>
      <c r="Y29" s="72">
        <f>SUMIF('[1]Data Results - By County'!$B$10:$B$76,B29,'[1]Data Results - By County'!$Y$10:$Y$76)</f>
        <v>2.8204649619444615E-3</v>
      </c>
      <c r="Z29" s="127">
        <f t="shared" si="7"/>
        <v>5.640929923888923E-5</v>
      </c>
      <c r="AA29" s="15">
        <f>SUMIF('[1]Data Results - By County'!$B$10:$B$76,B29,'[1]Data Results - By County'!$AA$10:$AA$76)</f>
        <v>1580</v>
      </c>
      <c r="AB29" s="72">
        <f>SUMIF('[1]Data Results - By County'!$B$10:$B$76,B29,'[1]Data Results - By County'!$AB$10:$AB$76)</f>
        <v>5.5264078349073105E-3</v>
      </c>
      <c r="AC29" s="127">
        <f t="shared" si="8"/>
        <v>5.5264078349073104E-5</v>
      </c>
      <c r="AD29" s="77">
        <f>_xlfn.XLOOKUP(B29,'[1]12'!$FL$3:$FL$69,'[1]12'!$FO$3:$FO$69)</f>
        <v>6.6516000000000002</v>
      </c>
      <c r="AE29" s="72">
        <f>_xlfn.XLOOKUP(B29,'[1]12'!$FL$3:$FL$69,'[1]12'!$FT$3:$FT$69)</f>
        <v>1.6085257961194276E-2</v>
      </c>
      <c r="AF29" s="127">
        <f t="shared" si="9"/>
        <v>1.6085257961194276E-4</v>
      </c>
      <c r="AH29" s="78">
        <f t="shared" si="10"/>
        <v>8.7579313159911031E-3</v>
      </c>
    </row>
    <row r="30" spans="2:34" x14ac:dyDescent="0.15">
      <c r="B30" s="70" t="str">
        <f t="shared" si="0"/>
        <v>AAA21</v>
      </c>
      <c r="C30" s="71" t="s">
        <v>199</v>
      </c>
      <c r="D30" s="13" t="s">
        <v>200</v>
      </c>
      <c r="E30" s="14"/>
      <c r="F30" s="15">
        <f>SUMIF('[1]Data Results - By County'!$B$10:$B$76,B30,'[1]Data Results - By County'!$F$10:$F$76)</f>
        <v>6485</v>
      </c>
      <c r="G30" s="72">
        <f>SUMIF('[1]Data Results - By County'!$B$10:$B$76,B30,'[1]Data Results - By County'!$G$10:$G$76)</f>
        <v>1.2116626028792168E-2</v>
      </c>
      <c r="H30" s="123">
        <f t="shared" si="1"/>
        <v>6.3006455349719276E-3</v>
      </c>
      <c r="I30" s="15">
        <f>SUMIF('[1]Data Results - By County'!$B$10:$B$76,B30,'[1]Data Results - By County'!$I$10:$I$76)</f>
        <v>4930</v>
      </c>
      <c r="J30" s="74">
        <f>SUMIF('[1]Data Results - By County'!$B$10:$B$76,B30,'[1]Data Results - By County'!$J$10:$J$76)</f>
        <v>9.9601392399181372E-3</v>
      </c>
      <c r="K30" s="126">
        <f t="shared" si="2"/>
        <v>1.6932236707860834E-3</v>
      </c>
      <c r="L30" s="15">
        <f>SUMIF('[1]Data Results - By County'!$B$10:$B$76,B30,'[1]Data Results - By County'!$L$10:$L$76)</f>
        <v>12688</v>
      </c>
      <c r="M30" s="72">
        <f>SUMIF('[1]Data Results - By County'!$B$10:$B$76,B30,'[1]Data Results - By County'!$M$10:$M$76)</f>
        <v>1.4536072671198115E-2</v>
      </c>
      <c r="N30" s="127">
        <f t="shared" si="3"/>
        <v>2.1804109006797173E-3</v>
      </c>
      <c r="O30" s="76">
        <f>SUMIF('[1]Data Results - By County'!$B$10:$B$76,B30,'[1]Data Results - By County'!$O$10:$O$76)</f>
        <v>65149</v>
      </c>
      <c r="P30" s="72">
        <f>SUMIF('[1]Data Results - By County'!$B$10:$B$76,B30,'[1]Data Results - By County'!$P$10:$P$76)</f>
        <v>1.9443916348391384E-2</v>
      </c>
      <c r="Q30" s="127">
        <f t="shared" si="4"/>
        <v>9.7219581741956923E-4</v>
      </c>
      <c r="R30" s="76">
        <f>SUMIF('[1]Data Results - By County'!$B$10:$B$76,B30,'[1]Data Results - By County'!$R$10:$R$76)</f>
        <v>16565</v>
      </c>
      <c r="S30" s="72">
        <f>SUMIF('[1]Data Results - By County'!$B$10:$B$76,B30,'[1]Data Results - By County'!$S$10:$S$76)</f>
        <v>1.803631216484743E-2</v>
      </c>
      <c r="T30" s="127">
        <f t="shared" si="5"/>
        <v>9.0181560824237155E-4</v>
      </c>
      <c r="U30" s="76">
        <f>SUMIF('[1]Data Results - By County'!$B$10:$B$76,B30,'[1]Data Results - By County'!$U$10:$U$76)</f>
        <v>15490</v>
      </c>
      <c r="V30" s="72">
        <f>SUMIF('[1]Data Results - By County'!$B$10:$B$76,B30,'[1]Data Results - By County'!$V$10:$V$76)</f>
        <v>1.8354624618895664E-2</v>
      </c>
      <c r="W30" s="127">
        <f t="shared" si="6"/>
        <v>3.670924923779133E-4</v>
      </c>
      <c r="X30" s="76">
        <f>SUMIF('[1]Data Results - By County'!$B$10:$B$76,B30,'[1]Data Results - By County'!$X$10:$X$76)</f>
        <v>2770</v>
      </c>
      <c r="Y30" s="72">
        <f>SUMIF('[1]Data Results - By County'!$B$10:$B$76,B30,'[1]Data Results - By County'!$Y$10:$Y$76)</f>
        <v>1.1489246977332586E-2</v>
      </c>
      <c r="Z30" s="127">
        <f t="shared" si="7"/>
        <v>2.2978493954665174E-4</v>
      </c>
      <c r="AA30" s="15">
        <f>SUMIF('[1]Data Results - By County'!$B$10:$B$76,B30,'[1]Data Results - By County'!$AA$10:$AA$76)</f>
        <v>2955</v>
      </c>
      <c r="AB30" s="72">
        <f>SUMIF('[1]Data Results - By County'!$B$10:$B$76,B30,'[1]Data Results - By County'!$AB$10:$AB$76)</f>
        <v>1.0335781741867786E-2</v>
      </c>
      <c r="AC30" s="127">
        <f t="shared" si="8"/>
        <v>1.0335781741867786E-4</v>
      </c>
      <c r="AD30" s="77">
        <f>_xlfn.XLOOKUP(B30,'[1]12'!$FL$3:$FL$69,'[1]12'!$FO$3:$FO$69)</f>
        <v>6.3029999999999999</v>
      </c>
      <c r="AE30" s="72">
        <f>_xlfn.XLOOKUP(B30,'[1]12'!$FL$3:$FL$69,'[1]12'!$FT$3:$FT$69)</f>
        <v>1.524225463488597E-2</v>
      </c>
      <c r="AF30" s="127">
        <f t="shared" si="9"/>
        <v>1.5242254634885972E-4</v>
      </c>
      <c r="AH30" s="78">
        <f t="shared" si="10"/>
        <v>1.2900949327791773E-2</v>
      </c>
    </row>
    <row r="31" spans="2:34" x14ac:dyDescent="0.15">
      <c r="B31" s="70" t="str">
        <f t="shared" si="0"/>
        <v>AAA22</v>
      </c>
      <c r="C31" s="71" t="s">
        <v>201</v>
      </c>
      <c r="D31" s="13" t="s">
        <v>202</v>
      </c>
      <c r="E31" s="14"/>
      <c r="F31" s="15">
        <f>SUMIF('[1]Data Results - By County'!$B$10:$B$76,B31,'[1]Data Results - By County'!$F$10:$F$76)</f>
        <v>1840</v>
      </c>
      <c r="G31" s="72">
        <f>SUMIF('[1]Data Results - By County'!$B$10:$B$76,B31,'[1]Data Results - By County'!$G$10:$G$76)</f>
        <v>3.4378707622170529E-3</v>
      </c>
      <c r="H31" s="123">
        <f t="shared" si="1"/>
        <v>1.7876927963528676E-3</v>
      </c>
      <c r="I31" s="15">
        <f>SUMIF('[1]Data Results - By County'!$B$10:$B$76,B31,'[1]Data Results - By County'!$I$10:$I$76)</f>
        <v>312</v>
      </c>
      <c r="J31" s="74">
        <f>SUMIF('[1]Data Results - By County'!$B$10:$B$76,B31,'[1]Data Results - By County'!$J$10:$J$76)</f>
        <v>6.3033741234370358E-4</v>
      </c>
      <c r="K31" s="126">
        <f t="shared" si="2"/>
        <v>1.0715736009842962E-4</v>
      </c>
      <c r="L31" s="15">
        <f>SUMIF('[1]Data Results - By County'!$B$10:$B$76,B31,'[1]Data Results - By County'!$L$10:$L$76)</f>
        <v>11753</v>
      </c>
      <c r="M31" s="72">
        <f>SUMIF('[1]Data Results - By County'!$B$10:$B$76,B31,'[1]Data Results - By County'!$M$10:$M$76)</f>
        <v>1.3464885096515718E-2</v>
      </c>
      <c r="N31" s="127">
        <f t="shared" si="3"/>
        <v>2.0197327644773575E-3</v>
      </c>
      <c r="O31" s="76">
        <f>SUMIF('[1]Data Results - By County'!$B$10:$B$76,B31,'[1]Data Results - By County'!$O$10:$O$76)</f>
        <v>12383</v>
      </c>
      <c r="P31" s="72">
        <f>SUMIF('[1]Data Results - By County'!$B$10:$B$76,B31,'[1]Data Results - By County'!$P$10:$P$76)</f>
        <v>3.6957438508976423E-3</v>
      </c>
      <c r="Q31" s="127">
        <f t="shared" si="4"/>
        <v>1.8478719254488212E-4</v>
      </c>
      <c r="R31" s="76">
        <f>SUMIF('[1]Data Results - By County'!$B$10:$B$76,B31,'[1]Data Results - By County'!$R$10:$R$76)</f>
        <v>3320</v>
      </c>
      <c r="S31" s="72">
        <f>SUMIF('[1]Data Results - By County'!$B$10:$B$76,B31,'[1]Data Results - By County'!$S$10:$S$76)</f>
        <v>3.6148841767155728E-3</v>
      </c>
      <c r="T31" s="127">
        <f t="shared" si="5"/>
        <v>1.8074420883577866E-4</v>
      </c>
      <c r="U31" s="76">
        <f>SUMIF('[1]Data Results - By County'!$B$10:$B$76,B31,'[1]Data Results - By County'!$U$10:$U$76)</f>
        <v>2765</v>
      </c>
      <c r="V31" s="72">
        <f>SUMIF('[1]Data Results - By County'!$B$10:$B$76,B31,'[1]Data Results - By County'!$V$10:$V$76)</f>
        <v>3.2763419671560049E-3</v>
      </c>
      <c r="W31" s="127">
        <f t="shared" si="6"/>
        <v>6.5526839343120095E-5</v>
      </c>
      <c r="X31" s="76">
        <f>SUMIF('[1]Data Results - By County'!$B$10:$B$76,B31,'[1]Data Results - By County'!$X$10:$X$76)</f>
        <v>275</v>
      </c>
      <c r="Y31" s="72">
        <f>SUMIF('[1]Data Results - By County'!$B$10:$B$76,B31,'[1]Data Results - By County'!$Y$10:$Y$76)</f>
        <v>1.1406292125510692E-3</v>
      </c>
      <c r="Z31" s="127">
        <f t="shared" si="7"/>
        <v>2.2812584251021384E-5</v>
      </c>
      <c r="AA31" s="15">
        <f>SUMIF('[1]Data Results - By County'!$B$10:$B$76,B31,'[1]Data Results - By County'!$AA$10:$AA$76)</f>
        <v>860</v>
      </c>
      <c r="AB31" s="72">
        <f>SUMIF('[1]Data Results - By County'!$B$10:$B$76,B31,'[1]Data Results - By County'!$AB$10:$AB$76)</f>
        <v>3.0080447708989155E-3</v>
      </c>
      <c r="AC31" s="127">
        <f t="shared" si="8"/>
        <v>3.0080447708989155E-5</v>
      </c>
      <c r="AD31" s="77">
        <f>_xlfn.XLOOKUP(B31,'[1]12'!$FL$3:$FL$69,'[1]12'!$FO$3:$FO$69)</f>
        <v>6.3182</v>
      </c>
      <c r="AE31" s="72">
        <f>_xlfn.XLOOKUP(B31,'[1]12'!$FL$3:$FL$69,'[1]12'!$FT$3:$FT$69)</f>
        <v>1.5279012094897119E-2</v>
      </c>
      <c r="AF31" s="127">
        <f t="shared" si="9"/>
        <v>1.5279012094897119E-4</v>
      </c>
      <c r="AH31" s="78">
        <f t="shared" si="10"/>
        <v>4.5513243145614167E-3</v>
      </c>
    </row>
    <row r="32" spans="2:34" x14ac:dyDescent="0.15">
      <c r="B32" s="70" t="str">
        <f t="shared" si="0"/>
        <v>AAA23</v>
      </c>
      <c r="C32" s="71" t="s">
        <v>203</v>
      </c>
      <c r="D32" s="13" t="s">
        <v>204</v>
      </c>
      <c r="E32" s="14"/>
      <c r="F32" s="15">
        <f>SUMIF('[1]Data Results - By County'!$B$10:$B$76,B32,'[1]Data Results - By County'!$F$10:$F$76)</f>
        <v>9915</v>
      </c>
      <c r="G32" s="72">
        <f>SUMIF('[1]Data Results - By County'!$B$10:$B$76,B32,'[1]Data Results - By County'!$G$10:$G$76)</f>
        <v>1.8525265547490261E-2</v>
      </c>
      <c r="H32" s="123">
        <f t="shared" si="1"/>
        <v>9.6331380846949363E-3</v>
      </c>
      <c r="I32" s="15">
        <f>SUMIF('[1]Data Results - By County'!$B$10:$B$76,B32,'[1]Data Results - By County'!$I$10:$I$76)</f>
        <v>15680</v>
      </c>
      <c r="J32" s="74">
        <f>SUMIF('[1]Data Results - By County'!$B$10:$B$76,B32,'[1]Data Results - By County'!$J$10:$J$76)</f>
        <v>3.1678495594709206E-2</v>
      </c>
      <c r="K32" s="126">
        <f t="shared" si="2"/>
        <v>5.3853442511005651E-3</v>
      </c>
      <c r="L32" s="15">
        <f>SUMIF('[1]Data Results - By County'!$B$10:$B$76,B32,'[1]Data Results - By County'!$L$10:$L$76)</f>
        <v>11549</v>
      </c>
      <c r="M32" s="72">
        <f>SUMIF('[1]Data Results - By County'!$B$10:$B$76,B32,'[1]Data Results - By County'!$M$10:$M$76)</f>
        <v>1.3231171443857742E-2</v>
      </c>
      <c r="N32" s="127">
        <f t="shared" si="3"/>
        <v>1.9846757165786614E-3</v>
      </c>
      <c r="O32" s="76">
        <f>SUMIF('[1]Data Results - By County'!$B$10:$B$76,B32,'[1]Data Results - By County'!$O$10:$O$76)</f>
        <v>70014</v>
      </c>
      <c r="P32" s="72">
        <f>SUMIF('[1]Data Results - By County'!$B$10:$B$76,B32,'[1]Data Results - By County'!$P$10:$P$76)</f>
        <v>2.089589033164399E-2</v>
      </c>
      <c r="Q32" s="127">
        <f t="shared" si="4"/>
        <v>1.0447945165821995E-3</v>
      </c>
      <c r="R32" s="76">
        <f>SUMIF('[1]Data Results - By County'!$B$10:$B$76,B32,'[1]Data Results - By County'!$R$10:$R$76)</f>
        <v>17620</v>
      </c>
      <c r="S32" s="72">
        <f>SUMIF('[1]Data Results - By County'!$B$10:$B$76,B32,'[1]Data Results - By County'!$S$10:$S$76)</f>
        <v>1.9185017829436265E-2</v>
      </c>
      <c r="T32" s="127">
        <f t="shared" si="5"/>
        <v>9.5925089147181329E-4</v>
      </c>
      <c r="U32" s="76">
        <f>SUMIF('[1]Data Results - By County'!$B$10:$B$76,B32,'[1]Data Results - By County'!$U$10:$U$76)</f>
        <v>17655</v>
      </c>
      <c r="V32" s="72">
        <f>SUMIF('[1]Data Results - By County'!$B$10:$B$76,B32,'[1]Data Results - By County'!$V$10:$V$76)</f>
        <v>2.0920006303847837E-2</v>
      </c>
      <c r="W32" s="127">
        <f t="shared" si="6"/>
        <v>4.1840012607695674E-4</v>
      </c>
      <c r="X32" s="76">
        <f>SUMIF('[1]Data Results - By County'!$B$10:$B$76,B32,'[1]Data Results - By County'!$X$10:$X$76)</f>
        <v>4500</v>
      </c>
      <c r="Y32" s="72">
        <f>SUMIF('[1]Data Results - By County'!$B$10:$B$76,B32,'[1]Data Results - By County'!$Y$10:$Y$76)</f>
        <v>1.8664841659926584E-2</v>
      </c>
      <c r="Z32" s="127">
        <f t="shared" si="7"/>
        <v>3.7329683319853167E-4</v>
      </c>
      <c r="AA32" s="15">
        <f>SUMIF('[1]Data Results - By County'!$B$10:$B$76,B32,'[1]Data Results - By County'!$AA$10:$AA$76)</f>
        <v>5290</v>
      </c>
      <c r="AB32" s="72">
        <f>SUMIF('[1]Data Results - By County'!$B$10:$B$76,B32,'[1]Data Results - By County'!$AB$10:$AB$76)</f>
        <v>1.8502973067506121E-2</v>
      </c>
      <c r="AC32" s="127">
        <f t="shared" si="8"/>
        <v>1.8502973067506122E-4</v>
      </c>
      <c r="AD32" s="77">
        <f>_xlfn.XLOOKUP(B32,'[1]12'!$FL$3:$FL$69,'[1]12'!$FO$3:$FO$69)</f>
        <v>9.1059999999999999</v>
      </c>
      <c r="AE32" s="72">
        <f>_xlfn.XLOOKUP(B32,'[1]12'!$FL$3:$FL$69,'[1]12'!$FT$3:$FT$69)</f>
        <v>2.2020620451415462E-2</v>
      </c>
      <c r="AF32" s="127">
        <f t="shared" si="9"/>
        <v>2.2020620451415463E-4</v>
      </c>
      <c r="AH32" s="78">
        <f t="shared" si="10"/>
        <v>2.0204136354892887E-2</v>
      </c>
    </row>
    <row r="33" spans="2:34" x14ac:dyDescent="0.15">
      <c r="B33" s="70" t="str">
        <f t="shared" si="0"/>
        <v>AAA24</v>
      </c>
      <c r="C33" s="71" t="s">
        <v>205</v>
      </c>
      <c r="D33" s="13" t="s">
        <v>206</v>
      </c>
      <c r="E33" s="14"/>
      <c r="F33" s="15">
        <f>SUMIF('[1]Data Results - By County'!$B$10:$B$76,B33,'[1]Data Results - By County'!$F$10:$F$76)</f>
        <v>5215</v>
      </c>
      <c r="G33" s="72">
        <f>SUMIF('[1]Data Results - By County'!$B$10:$B$76,B33,'[1]Data Results - By County'!$G$10:$G$76)</f>
        <v>9.7437478396532242E-3</v>
      </c>
      <c r="H33" s="123">
        <f t="shared" si="1"/>
        <v>5.0667488766196764E-3</v>
      </c>
      <c r="I33" s="15">
        <f>SUMIF('[1]Data Results - By County'!$B$10:$B$76,B33,'[1]Data Results - By County'!$I$10:$I$76)</f>
        <v>3429</v>
      </c>
      <c r="J33" s="74">
        <f>SUMIF('[1]Data Results - By County'!$B$10:$B$76,B33,'[1]Data Results - By County'!$J$10:$J$76)</f>
        <v>6.9276505991235889E-3</v>
      </c>
      <c r="K33" s="126">
        <f t="shared" si="2"/>
        <v>1.1777006018510103E-3</v>
      </c>
      <c r="L33" s="15">
        <f>SUMIF('[1]Data Results - By County'!$B$10:$B$76,B33,'[1]Data Results - By County'!$L$10:$L$76)</f>
        <v>7969</v>
      </c>
      <c r="M33" s="72">
        <f>SUMIF('[1]Data Results - By County'!$B$10:$B$76,B33,'[1]Data Results - By County'!$M$10:$M$76)</f>
        <v>9.1297259707422591E-3</v>
      </c>
      <c r="N33" s="127">
        <f t="shared" si="3"/>
        <v>1.3694588956113388E-3</v>
      </c>
      <c r="O33" s="76">
        <f>SUMIF('[1]Data Results - By County'!$B$10:$B$76,B33,'[1]Data Results - By County'!$O$10:$O$76)</f>
        <v>38510</v>
      </c>
      <c r="P33" s="72">
        <f>SUMIF('[1]Data Results - By County'!$B$10:$B$76,B33,'[1]Data Results - By County'!$P$10:$P$76)</f>
        <v>1.1493426124369556E-2</v>
      </c>
      <c r="Q33" s="127">
        <f t="shared" si="4"/>
        <v>5.7467130621847778E-4</v>
      </c>
      <c r="R33" s="76">
        <f>SUMIF('[1]Data Results - By County'!$B$10:$B$76,B33,'[1]Data Results - By County'!$R$10:$R$76)</f>
        <v>10155</v>
      </c>
      <c r="S33" s="72">
        <f>SUMIF('[1]Data Results - By County'!$B$10:$B$76,B33,'[1]Data Results - By County'!$S$10:$S$76)</f>
        <v>1.1056972534502E-2</v>
      </c>
      <c r="T33" s="127">
        <f t="shared" si="5"/>
        <v>5.5284862672509997E-4</v>
      </c>
      <c r="U33" s="76">
        <f>SUMIF('[1]Data Results - By County'!$B$10:$B$76,B33,'[1]Data Results - By County'!$U$10:$U$76)</f>
        <v>8640</v>
      </c>
      <c r="V33" s="72">
        <f>SUMIF('[1]Data Results - By County'!$B$10:$B$76,B33,'[1]Data Results - By County'!$V$10:$V$76)</f>
        <v>1.0237828063735219E-2</v>
      </c>
      <c r="W33" s="127">
        <f t="shared" si="6"/>
        <v>2.047565612747044E-4</v>
      </c>
      <c r="X33" s="76">
        <f>SUMIF('[1]Data Results - By County'!$B$10:$B$76,B33,'[1]Data Results - By County'!$X$10:$X$76)</f>
        <v>2755</v>
      </c>
      <c r="Y33" s="72">
        <f>SUMIF('[1]Data Results - By County'!$B$10:$B$76,B33,'[1]Data Results - By County'!$Y$10:$Y$76)</f>
        <v>1.1427030838466164E-2</v>
      </c>
      <c r="Z33" s="127">
        <f t="shared" si="7"/>
        <v>2.2854061676932328E-4</v>
      </c>
      <c r="AA33" s="15">
        <f>SUMIF('[1]Data Results - By County'!$B$10:$B$76,B33,'[1]Data Results - By County'!$AA$10:$AA$76)</f>
        <v>2825</v>
      </c>
      <c r="AB33" s="72">
        <f>SUMIF('[1]Data Results - By County'!$B$10:$B$76,B33,'[1]Data Results - By County'!$AB$10:$AB$76)</f>
        <v>9.8810772997551585E-3</v>
      </c>
      <c r="AC33" s="127">
        <f t="shared" si="8"/>
        <v>9.8810772997551586E-5</v>
      </c>
      <c r="AD33" s="77">
        <f>_xlfn.XLOOKUP(B33,'[1]12'!$FL$3:$FL$69,'[1]12'!$FO$3:$FO$69)</f>
        <v>9.5150000000000006</v>
      </c>
      <c r="AE33" s="72">
        <f>_xlfn.XLOOKUP(B33,'[1]12'!$FL$3:$FL$69,'[1]12'!$FT$3:$FT$69)</f>
        <v>2.3009686316189121E-2</v>
      </c>
      <c r="AF33" s="127">
        <f t="shared" si="9"/>
        <v>2.3009686316189122E-4</v>
      </c>
      <c r="AH33" s="78">
        <f t="shared" si="10"/>
        <v>9.5036331212290746E-3</v>
      </c>
    </row>
    <row r="34" spans="2:34" x14ac:dyDescent="0.15">
      <c r="B34" s="70" t="str">
        <f t="shared" si="0"/>
        <v>AAA25</v>
      </c>
      <c r="C34" s="71" t="s">
        <v>207</v>
      </c>
      <c r="D34" s="13" t="s">
        <v>208</v>
      </c>
      <c r="E34" s="14"/>
      <c r="F34" s="15">
        <f>SUMIF('[1]Data Results - By County'!$B$10:$B$76,B34,'[1]Data Results - By County'!$F$10:$F$76)</f>
        <v>15510</v>
      </c>
      <c r="G34" s="72">
        <f>SUMIF('[1]Data Results - By County'!$B$10:$B$76,B34,'[1]Data Results - By County'!$G$10:$G$76)</f>
        <v>2.8979008435862222E-2</v>
      </c>
      <c r="H34" s="123">
        <f t="shared" si="1"/>
        <v>1.5069084386648356E-2</v>
      </c>
      <c r="I34" s="15">
        <f>SUMIF('[1]Data Results - By County'!$B$10:$B$76,B34,'[1]Data Results - By County'!$I$10:$I$76)</f>
        <v>10071</v>
      </c>
      <c r="J34" s="74">
        <f>SUMIF('[1]Data Results - By County'!$B$10:$B$76,B34,'[1]Data Results - By County'!$J$10:$J$76)</f>
        <v>2.0346564358055895E-2</v>
      </c>
      <c r="K34" s="126">
        <f t="shared" si="2"/>
        <v>3.4589159408695024E-3</v>
      </c>
      <c r="L34" s="15">
        <f>SUMIF('[1]Data Results - By County'!$B$10:$B$76,B34,'[1]Data Results - By County'!$L$10:$L$76)</f>
        <v>25363</v>
      </c>
      <c r="M34" s="72">
        <f>SUMIF('[1]Data Results - By County'!$B$10:$B$76,B34,'[1]Data Results - By County'!$M$10:$M$76)</f>
        <v>2.9057251825315083E-2</v>
      </c>
      <c r="N34" s="127">
        <f t="shared" si="3"/>
        <v>4.3585877737972621E-3</v>
      </c>
      <c r="O34" s="76">
        <f>SUMIF('[1]Data Results - By County'!$B$10:$B$76,B34,'[1]Data Results - By County'!$O$10:$O$76)</f>
        <v>115657</v>
      </c>
      <c r="P34" s="72">
        <f>SUMIF('[1]Data Results - By County'!$B$10:$B$76,B34,'[1]Data Results - By County'!$P$10:$P$76)</f>
        <v>3.4518181907717729E-2</v>
      </c>
      <c r="Q34" s="127">
        <f t="shared" si="4"/>
        <v>1.7259090953858866E-3</v>
      </c>
      <c r="R34" s="76">
        <f>SUMIF('[1]Data Results - By County'!$B$10:$B$76,B34,'[1]Data Results - By County'!$R$10:$R$76)</f>
        <v>30505</v>
      </c>
      <c r="S34" s="72">
        <f>SUMIF('[1]Data Results - By County'!$B$10:$B$76,B34,'[1]Data Results - By County'!$S$10:$S$76)</f>
        <v>3.3214470424912212E-2</v>
      </c>
      <c r="T34" s="127">
        <f t="shared" si="5"/>
        <v>1.6607235212456107E-3</v>
      </c>
      <c r="U34" s="76">
        <f>SUMIF('[1]Data Results - By County'!$B$10:$B$76,B34,'[1]Data Results - By County'!$U$10:$U$76)</f>
        <v>25840</v>
      </c>
      <c r="V34" s="72">
        <f>SUMIF('[1]Data Results - By County'!$B$10:$B$76,B34,'[1]Data Results - By County'!$V$10:$V$76)</f>
        <v>3.0618689486911814E-2</v>
      </c>
      <c r="W34" s="127">
        <f t="shared" si="6"/>
        <v>6.1237378973823633E-4</v>
      </c>
      <c r="X34" s="76">
        <f>SUMIF('[1]Data Results - By County'!$B$10:$B$76,B34,'[1]Data Results - By County'!$X$10:$X$76)</f>
        <v>4700</v>
      </c>
      <c r="Y34" s="72">
        <f>SUMIF('[1]Data Results - By County'!$B$10:$B$76,B34,'[1]Data Results - By County'!$Y$10:$Y$76)</f>
        <v>1.9494390178145544E-2</v>
      </c>
      <c r="Z34" s="127">
        <f t="shared" si="7"/>
        <v>3.8988780356291088E-4</v>
      </c>
      <c r="AA34" s="15">
        <f>SUMIF('[1]Data Results - By County'!$B$10:$B$76,B34,'[1]Data Results - By County'!$AA$10:$AA$76)</f>
        <v>7775</v>
      </c>
      <c r="AB34" s="72">
        <f>SUMIF('[1]Data Results - By County'!$B$10:$B$76,B34,'[1]Data Results - By County'!$AB$10:$AB$76)</f>
        <v>2.7194823364812871E-2</v>
      </c>
      <c r="AC34" s="127">
        <f t="shared" si="8"/>
        <v>2.7194823364812872E-4</v>
      </c>
      <c r="AD34" s="77">
        <f>_xlfn.XLOOKUP(B34,'[1]12'!$FL$3:$FL$69,'[1]12'!$FO$3:$FO$69)</f>
        <v>7.5</v>
      </c>
      <c r="AE34" s="72">
        <f>_xlfn.XLOOKUP(B34,'[1]12'!$FL$3:$FL$69,'[1]12'!$FT$3:$FT$69)</f>
        <v>1.8136904610763886E-2</v>
      </c>
      <c r="AF34" s="127">
        <f t="shared" si="9"/>
        <v>1.8136904610763886E-4</v>
      </c>
      <c r="AH34" s="78">
        <f t="shared" si="10"/>
        <v>2.7728799591003536E-2</v>
      </c>
    </row>
    <row r="35" spans="2:34" x14ac:dyDescent="0.15">
      <c r="B35" s="70" t="str">
        <f t="shared" si="0"/>
        <v>AAA26</v>
      </c>
      <c r="C35" s="71" t="s">
        <v>209</v>
      </c>
      <c r="D35" s="13" t="s">
        <v>210</v>
      </c>
      <c r="E35" s="14"/>
      <c r="F35" s="15">
        <f>SUMIF('[1]Data Results - By County'!$B$10:$B$76,B35,'[1]Data Results - By County'!$F$10:$F$76)</f>
        <v>17080</v>
      </c>
      <c r="G35" s="72">
        <f>SUMIF('[1]Data Results - By County'!$B$10:$B$76,B35,'[1]Data Results - By County'!$G$10:$G$76)</f>
        <v>3.191240903188438E-2</v>
      </c>
      <c r="H35" s="123">
        <f t="shared" si="1"/>
        <v>1.659445269657988E-2</v>
      </c>
      <c r="I35" s="15">
        <f>SUMIF('[1]Data Results - By County'!$B$10:$B$76,B35,'[1]Data Results - By County'!$I$10:$I$76)</f>
        <v>13270</v>
      </c>
      <c r="J35" s="74">
        <f>SUMIF('[1]Data Results - By County'!$B$10:$B$76,B35,'[1]Data Results - By County'!$J$10:$J$76)</f>
        <v>2.6809543146797905E-2</v>
      </c>
      <c r="K35" s="126">
        <f t="shared" si="2"/>
        <v>4.5576223349556438E-3</v>
      </c>
      <c r="L35" s="15">
        <f>SUMIF('[1]Data Results - By County'!$B$10:$B$76,B35,'[1]Data Results - By County'!$L$10:$L$76)</f>
        <v>22783</v>
      </c>
      <c r="M35" s="72">
        <f>SUMIF('[1]Data Results - By County'!$B$10:$B$76,B35,'[1]Data Results - By County'!$M$10:$M$76)</f>
        <v>2.6101461512287726E-2</v>
      </c>
      <c r="N35" s="127">
        <f t="shared" si="3"/>
        <v>3.915219226843159E-3</v>
      </c>
      <c r="O35" s="76">
        <f>SUMIF('[1]Data Results - By County'!$B$10:$B$76,B35,'[1]Data Results - By County'!$O$10:$O$76)</f>
        <v>140517</v>
      </c>
      <c r="P35" s="72">
        <f>SUMIF('[1]Data Results - By County'!$B$10:$B$76,B35,'[1]Data Results - By County'!$P$10:$P$76)</f>
        <v>4.1937724194184282E-2</v>
      </c>
      <c r="Q35" s="127">
        <f t="shared" si="4"/>
        <v>2.096886209709214E-3</v>
      </c>
      <c r="R35" s="76">
        <f>SUMIF('[1]Data Results - By County'!$B$10:$B$76,B35,'[1]Data Results - By County'!$R$10:$R$76)</f>
        <v>32545</v>
      </c>
      <c r="S35" s="72">
        <f>SUMIF('[1]Data Results - By County'!$B$10:$B$76,B35,'[1]Data Results - By County'!$S$10:$S$76)</f>
        <v>3.5435664316629013E-2</v>
      </c>
      <c r="T35" s="127">
        <f t="shared" si="5"/>
        <v>1.7717832158314507E-3</v>
      </c>
      <c r="U35" s="76">
        <f>SUMIF('[1]Data Results - By County'!$B$10:$B$76,B35,'[1]Data Results - By County'!$U$10:$U$76)</f>
        <v>28610</v>
      </c>
      <c r="V35" s="72">
        <f>SUMIF('[1]Data Results - By County'!$B$10:$B$76,B35,'[1]Data Results - By County'!$V$10:$V$76)</f>
        <v>3.3900956123086183E-2</v>
      </c>
      <c r="W35" s="127">
        <f t="shared" si="6"/>
        <v>6.7801912246172368E-4</v>
      </c>
      <c r="X35" s="76">
        <f>SUMIF('[1]Data Results - By County'!$B$10:$B$76,B35,'[1]Data Results - By County'!$X$10:$X$76)</f>
        <v>12935</v>
      </c>
      <c r="Y35" s="72">
        <f>SUMIF('[1]Data Results - By County'!$B$10:$B$76,B35,'[1]Data Results - By County'!$Y$10:$Y$76)</f>
        <v>5.3651050415811197E-2</v>
      </c>
      <c r="Z35" s="127">
        <f t="shared" si="7"/>
        <v>1.073021008316224E-3</v>
      </c>
      <c r="AA35" s="15">
        <f>SUMIF('[1]Data Results - By County'!$B$10:$B$76,B35,'[1]Data Results - By County'!$AA$10:$AA$76)</f>
        <v>9760</v>
      </c>
      <c r="AB35" s="72">
        <f>SUMIF('[1]Data Results - By County'!$B$10:$B$76,B35,'[1]Data Results - By County'!$AB$10:$AB$76)</f>
        <v>3.4137810423224904E-2</v>
      </c>
      <c r="AC35" s="127">
        <f t="shared" si="8"/>
        <v>3.4137810423224906E-4</v>
      </c>
      <c r="AD35" s="77">
        <f>_xlfn.XLOOKUP(B35,'[1]12'!$FL$3:$FL$69,'[1]12'!$FO$3:$FO$69)</f>
        <v>8.8180999999999994</v>
      </c>
      <c r="AE35" s="72">
        <f>_xlfn.XLOOKUP(B35,'[1]12'!$FL$3:$FL$69,'[1]12'!$FT$3:$FT$69)</f>
        <v>2.1324405139756936E-2</v>
      </c>
      <c r="AF35" s="127">
        <f t="shared" si="9"/>
        <v>2.1324405139756938E-4</v>
      </c>
      <c r="AH35" s="78">
        <f t="shared" si="10"/>
        <v>3.1241625970327109E-2</v>
      </c>
    </row>
    <row r="36" spans="2:34" x14ac:dyDescent="0.15">
      <c r="B36" s="70" t="str">
        <f t="shared" si="0"/>
        <v>AAA27</v>
      </c>
      <c r="C36" s="71" t="s">
        <v>211</v>
      </c>
      <c r="D36" s="13" t="s">
        <v>212</v>
      </c>
      <c r="E36" s="14"/>
      <c r="F36" s="15">
        <f>SUMIF('[1]Data Results - By County'!$B$10:$B$76,B36,'[1]Data Results - By County'!$F$10:$F$76)</f>
        <v>11055</v>
      </c>
      <c r="G36" s="72">
        <f>SUMIF('[1]Data Results - By County'!$B$10:$B$76,B36,'[1]Data Results - By County'!$G$10:$G$76)</f>
        <v>2.0655250693646477E-2</v>
      </c>
      <c r="H36" s="123">
        <f t="shared" si="1"/>
        <v>1.0740730360696168E-2</v>
      </c>
      <c r="I36" s="15">
        <f>SUMIF('[1]Data Results - By County'!$B$10:$B$76,B36,'[1]Data Results - By County'!$I$10:$I$76)</f>
        <v>15538</v>
      </c>
      <c r="J36" s="74">
        <f>SUMIF('[1]Data Results - By County'!$B$10:$B$76,B36,'[1]Data Results - By County'!$J$10:$J$76)</f>
        <v>3.139161125960406E-2</v>
      </c>
      <c r="K36" s="126">
        <f t="shared" si="2"/>
        <v>5.3365739141326904E-3</v>
      </c>
      <c r="L36" s="15">
        <f>SUMIF('[1]Data Results - By County'!$B$10:$B$76,B36,'[1]Data Results - By County'!$L$10:$L$76)</f>
        <v>6753</v>
      </c>
      <c r="M36" s="72">
        <f>SUMIF('[1]Data Results - By County'!$B$10:$B$76,B36,'[1]Data Results - By County'!$M$10:$M$76)</f>
        <v>7.7366092960751004E-3</v>
      </c>
      <c r="N36" s="127">
        <f t="shared" si="3"/>
        <v>1.160491394411265E-3</v>
      </c>
      <c r="O36" s="76">
        <f>SUMIF('[1]Data Results - By County'!$B$10:$B$76,B36,'[1]Data Results - By County'!$O$10:$O$76)</f>
        <v>127827</v>
      </c>
      <c r="P36" s="72">
        <f>SUMIF('[1]Data Results - By County'!$B$10:$B$76,B36,'[1]Data Results - By County'!$P$10:$P$76)</f>
        <v>3.8150355263562377E-2</v>
      </c>
      <c r="Q36" s="127">
        <f t="shared" si="4"/>
        <v>1.9075177631781189E-3</v>
      </c>
      <c r="R36" s="76">
        <f>SUMIF('[1]Data Results - By County'!$B$10:$B$76,B36,'[1]Data Results - By County'!$R$10:$R$76)</f>
        <v>24810</v>
      </c>
      <c r="S36" s="72">
        <f>SUMIF('[1]Data Results - By County'!$B$10:$B$76,B36,'[1]Data Results - By County'!$S$10:$S$76)</f>
        <v>2.7013637477202819E-2</v>
      </c>
      <c r="T36" s="127">
        <f t="shared" si="5"/>
        <v>1.350681873860141E-3</v>
      </c>
      <c r="U36" s="76">
        <f>SUMIF('[1]Data Results - By County'!$B$10:$B$76,B36,'[1]Data Results - By County'!$U$10:$U$76)</f>
        <v>25490</v>
      </c>
      <c r="V36" s="72">
        <f>SUMIF('[1]Data Results - By County'!$B$10:$B$76,B36,'[1]Data Results - By County'!$V$10:$V$76)</f>
        <v>3.0203962655626245E-2</v>
      </c>
      <c r="W36" s="127">
        <f t="shared" si="6"/>
        <v>6.0407925311252496E-4</v>
      </c>
      <c r="X36" s="76">
        <f>SUMIF('[1]Data Results - By County'!$B$10:$B$76,B36,'[1]Data Results - By County'!$X$10:$X$76)</f>
        <v>8605</v>
      </c>
      <c r="Y36" s="72">
        <f>SUMIF('[1]Data Results - By County'!$B$10:$B$76,B36,'[1]Data Results - By County'!$Y$10:$Y$76)</f>
        <v>3.5691324996370725E-2</v>
      </c>
      <c r="Z36" s="127">
        <f t="shared" si="7"/>
        <v>7.1382649992741455E-4</v>
      </c>
      <c r="AA36" s="15">
        <f>SUMIF('[1]Data Results - By County'!$B$10:$B$76,B36,'[1]Data Results - By County'!$AA$10:$AA$76)</f>
        <v>5760</v>
      </c>
      <c r="AB36" s="72">
        <f>SUMIF('[1]Data Results - By County'!$B$10:$B$76,B36,'[1]Data Results - By County'!$AB$10:$AB$76)</f>
        <v>2.0146904512067156E-2</v>
      </c>
      <c r="AC36" s="127">
        <f t="shared" si="8"/>
        <v>2.0146904512067157E-4</v>
      </c>
      <c r="AD36" s="77">
        <f>_xlfn.XLOOKUP(B36,'[1]12'!$FL$3:$FL$69,'[1]12'!$FO$3:$FO$69)</f>
        <v>5.6060999999999996</v>
      </c>
      <c r="AE36" s="72">
        <f>_xlfn.XLOOKUP(B36,'[1]12'!$FL$3:$FL$69,'[1]12'!$FT$3:$FT$69)</f>
        <v>1.355697345845379E-2</v>
      </c>
      <c r="AF36" s="127">
        <f t="shared" si="9"/>
        <v>1.3556973458453791E-4</v>
      </c>
      <c r="AH36" s="78">
        <f t="shared" si="10"/>
        <v>2.2150939839023529E-2</v>
      </c>
    </row>
    <row r="37" spans="2:34" x14ac:dyDescent="0.15">
      <c r="B37" s="70" t="str">
        <f t="shared" si="0"/>
        <v>AAA28</v>
      </c>
      <c r="C37" s="71" t="s">
        <v>213</v>
      </c>
      <c r="D37" s="13" t="s">
        <v>214</v>
      </c>
      <c r="E37" s="14"/>
      <c r="F37" s="15">
        <f>SUMIF('[1]Data Results - By County'!$B$10:$B$76,B37,'[1]Data Results - By County'!$F$10:$F$76)</f>
        <v>20445</v>
      </c>
      <c r="G37" s="72">
        <f>SUMIF('[1]Data Results - By County'!$B$10:$B$76,B37,'[1]Data Results - By County'!$G$10:$G$76)</f>
        <v>3.8199602029091111E-2</v>
      </c>
      <c r="H37" s="123">
        <f t="shared" si="1"/>
        <v>1.9863793055127379E-2</v>
      </c>
      <c r="I37" s="15">
        <f>SUMIF('[1]Data Results - By County'!$B$10:$B$76,B37,'[1]Data Results - By County'!$I$10:$I$76)</f>
        <v>37165</v>
      </c>
      <c r="J37" s="74">
        <f>SUMIF('[1]Data Results - By County'!$B$10:$B$76,B37,'[1]Data Results - By County'!$J$10:$J$76)</f>
        <v>7.5084903621005589E-2</v>
      </c>
      <c r="K37" s="126">
        <f t="shared" si="2"/>
        <v>1.276443361557095E-2</v>
      </c>
      <c r="L37" s="15">
        <f>SUMIF('[1]Data Results - By County'!$B$10:$B$76,B37,'[1]Data Results - By County'!$L$10:$L$76)</f>
        <v>802</v>
      </c>
      <c r="M37" s="72">
        <f>SUMIF('[1]Data Results - By County'!$B$10:$B$76,B37,'[1]Data Results - By County'!$M$10:$M$76)</f>
        <v>9.1881543839067523E-4</v>
      </c>
      <c r="N37" s="127">
        <f t="shared" si="3"/>
        <v>1.3782231575860127E-4</v>
      </c>
      <c r="O37" s="76">
        <f>SUMIF('[1]Data Results - By County'!$B$10:$B$76,B37,'[1]Data Results - By County'!$O$10:$O$76)</f>
        <v>215643</v>
      </c>
      <c r="P37" s="72">
        <f>SUMIF('[1]Data Results - By County'!$B$10:$B$76,B37,'[1]Data Results - By County'!$P$10:$P$76)</f>
        <v>6.4359306407100081E-2</v>
      </c>
      <c r="Q37" s="127">
        <f t="shared" si="4"/>
        <v>3.2179653203550044E-3</v>
      </c>
      <c r="R37" s="76">
        <f>SUMIF('[1]Data Results - By County'!$B$10:$B$76,B37,'[1]Data Results - By County'!$R$10:$R$76)</f>
        <v>46415</v>
      </c>
      <c r="S37" s="72">
        <f>SUMIF('[1]Data Results - By County'!$B$10:$B$76,B37,'[1]Data Results - By County'!$S$10:$S$76)</f>
        <v>5.0537605139232923E-2</v>
      </c>
      <c r="T37" s="127">
        <f t="shared" si="5"/>
        <v>2.5268802569616464E-3</v>
      </c>
      <c r="U37" s="76">
        <f>SUMIF('[1]Data Results - By County'!$B$10:$B$76,B37,'[1]Data Results - By County'!$U$10:$U$76)</f>
        <v>49280</v>
      </c>
      <c r="V37" s="72">
        <f>SUMIF('[1]Data Results - By County'!$B$10:$B$76,B37,'[1]Data Results - By County'!$V$10:$V$76)</f>
        <v>5.8393537845008288E-2</v>
      </c>
      <c r="W37" s="127">
        <f t="shared" si="6"/>
        <v>1.1678707569001657E-3</v>
      </c>
      <c r="X37" s="76">
        <f>SUMIF('[1]Data Results - By County'!$B$10:$B$76,B37,'[1]Data Results - By County'!$X$10:$X$76)</f>
        <v>21355</v>
      </c>
      <c r="Y37" s="72">
        <f>SUMIF('[1]Data Results - By County'!$B$10:$B$76,B37,'[1]Data Results - By County'!$Y$10:$Y$76)</f>
        <v>8.8575043032829384E-2</v>
      </c>
      <c r="Z37" s="127">
        <f t="shared" si="7"/>
        <v>1.7715008606565877E-3</v>
      </c>
      <c r="AA37" s="15">
        <f>SUMIF('[1]Data Results - By County'!$B$10:$B$76,B37,'[1]Data Results - By County'!$AA$10:$AA$76)</f>
        <v>11425</v>
      </c>
      <c r="AB37" s="72">
        <f>SUMIF('[1]Data Results - By County'!$B$10:$B$76,B37,'[1]Data Results - By County'!$AB$10:$AB$76)</f>
        <v>3.9961525008744316E-2</v>
      </c>
      <c r="AC37" s="127">
        <f t="shared" si="8"/>
        <v>3.9961525008744319E-4</v>
      </c>
      <c r="AD37" s="77">
        <f>_xlfn.XLOOKUP(B37,'[1]12'!$FL$3:$FL$69,'[1]12'!$FO$3:$FO$69)</f>
        <v>6.3940000000000001</v>
      </c>
      <c r="AE37" s="72">
        <f>_xlfn.XLOOKUP(B37,'[1]12'!$FL$3:$FL$69,'[1]12'!$FT$3:$FT$69)</f>
        <v>1.546231574416324E-2</v>
      </c>
      <c r="AF37" s="127">
        <f t="shared" si="9"/>
        <v>1.546231574416324E-4</v>
      </c>
      <c r="AH37" s="78">
        <f t="shared" si="10"/>
        <v>4.2004504588859418E-2</v>
      </c>
    </row>
    <row r="38" spans="2:34" x14ac:dyDescent="0.15">
      <c r="B38" s="70" t="str">
        <f t="shared" si="0"/>
        <v>AAA29</v>
      </c>
      <c r="C38" s="71" t="s">
        <v>215</v>
      </c>
      <c r="D38" s="13" t="s">
        <v>216</v>
      </c>
      <c r="E38" s="14"/>
      <c r="F38" s="15">
        <f>SUMIF('[1]Data Results - By County'!$B$10:$B$76,B38,'[1]Data Results - By County'!$F$10:$F$76)</f>
        <v>16510</v>
      </c>
      <c r="G38" s="72">
        <f>SUMIF('[1]Data Results - By County'!$B$10:$B$76,B38,'[1]Data Results - By County'!$G$10:$G$76)</f>
        <v>3.0847416458806273E-2</v>
      </c>
      <c r="H38" s="123">
        <f t="shared" si="1"/>
        <v>1.6040656558579263E-2</v>
      </c>
      <c r="I38" s="15">
        <f>SUMIF('[1]Data Results - By County'!$B$10:$B$76,B38,'[1]Data Results - By County'!$I$10:$I$76)</f>
        <v>17606</v>
      </c>
      <c r="J38" s="74">
        <f>SUMIF('[1]Data Results - By County'!$B$10:$B$76,B38,'[1]Data Results - By County'!$J$10:$J$76)</f>
        <v>3.5569616928600147E-2</v>
      </c>
      <c r="K38" s="126">
        <f t="shared" si="2"/>
        <v>6.0468348778620253E-3</v>
      </c>
      <c r="L38" s="15">
        <f>SUMIF('[1]Data Results - By County'!$B$10:$B$76,B38,'[1]Data Results - By County'!$L$10:$L$76)</f>
        <v>8791</v>
      </c>
      <c r="M38" s="72">
        <f>SUMIF('[1]Data Results - By County'!$B$10:$B$76,B38,'[1]Data Results - By County'!$M$10:$M$76)</f>
        <v>1.0071454512334696E-2</v>
      </c>
      <c r="N38" s="127">
        <f t="shared" si="3"/>
        <v>1.5107181768502043E-3</v>
      </c>
      <c r="O38" s="76">
        <f>SUMIF('[1]Data Results - By County'!$B$10:$B$76,B38,'[1]Data Results - By County'!$O$10:$O$76)</f>
        <v>175153</v>
      </c>
      <c r="P38" s="72">
        <f>SUMIF('[1]Data Results - By County'!$B$10:$B$76,B38,'[1]Data Results - By County'!$P$10:$P$76)</f>
        <v>5.2274943286463274E-2</v>
      </c>
      <c r="Q38" s="127">
        <f t="shared" si="4"/>
        <v>2.613747164323164E-3</v>
      </c>
      <c r="R38" s="76">
        <f>SUMIF('[1]Data Results - By County'!$B$10:$B$76,B38,'[1]Data Results - By County'!$R$10:$R$76)</f>
        <v>37680</v>
      </c>
      <c r="S38" s="72">
        <f>SUMIF('[1]Data Results - By County'!$B$10:$B$76,B38,'[1]Data Results - By County'!$S$10:$S$76)</f>
        <v>4.1026757764651443E-2</v>
      </c>
      <c r="T38" s="127">
        <f t="shared" si="5"/>
        <v>2.0513378882325724E-3</v>
      </c>
      <c r="U38" s="76">
        <f>SUMIF('[1]Data Results - By County'!$B$10:$B$76,B38,'[1]Data Results - By County'!$U$10:$U$76)</f>
        <v>34415</v>
      </c>
      <c r="V38" s="72">
        <f>SUMIF('[1]Data Results - By County'!$B$10:$B$76,B38,'[1]Data Results - By County'!$V$10:$V$76)</f>
        <v>4.0779496853408287E-2</v>
      </c>
      <c r="W38" s="127">
        <f t="shared" si="6"/>
        <v>8.1558993706816571E-4</v>
      </c>
      <c r="X38" s="76">
        <f>SUMIF('[1]Data Results - By County'!$B$10:$B$76,B38,'[1]Data Results - By County'!$X$10:$X$76)</f>
        <v>15680</v>
      </c>
      <c r="Y38" s="72">
        <f>SUMIF('[1]Data Results - By County'!$B$10:$B$76,B38,'[1]Data Results - By County'!$Y$10:$Y$76)</f>
        <v>6.5036603828366416E-2</v>
      </c>
      <c r="Z38" s="127">
        <f t="shared" si="7"/>
        <v>1.3007320765673284E-3</v>
      </c>
      <c r="AA38" s="15">
        <f>SUMIF('[1]Data Results - By County'!$B$10:$B$76,B38,'[1]Data Results - By County'!$AA$10:$AA$76)</f>
        <v>8640</v>
      </c>
      <c r="AB38" s="72">
        <f>SUMIF('[1]Data Results - By County'!$B$10:$B$76,B38,'[1]Data Results - By County'!$AB$10:$AB$76)</f>
        <v>3.0220356768100736E-2</v>
      </c>
      <c r="AC38" s="127">
        <f t="shared" si="8"/>
        <v>3.0220356768100737E-4</v>
      </c>
      <c r="AD38" s="77">
        <f>_xlfn.XLOOKUP(B38,'[1]12'!$FL$3:$FL$69,'[1]12'!$FO$3:$FO$69)</f>
        <v>5.6818999999999997</v>
      </c>
      <c r="AE38" s="72">
        <f>_xlfn.XLOOKUP(B38,'[1]12'!$FL$3:$FL$69,'[1]12'!$FT$3:$FT$69)</f>
        <v>1.374027710771991E-2</v>
      </c>
      <c r="AF38" s="127">
        <f t="shared" si="9"/>
        <v>1.3740277107719909E-4</v>
      </c>
      <c r="AH38" s="78">
        <f t="shared" si="10"/>
        <v>3.0819223018240926E-2</v>
      </c>
    </row>
    <row r="39" spans="2:34" x14ac:dyDescent="0.15">
      <c r="B39" s="70" t="str">
        <f t="shared" si="0"/>
        <v>AAA30</v>
      </c>
      <c r="C39" s="71" t="s">
        <v>217</v>
      </c>
      <c r="D39" s="13" t="s">
        <v>218</v>
      </c>
      <c r="E39" s="14"/>
      <c r="F39" s="15">
        <f>SUMIF('[1]Data Results - By County'!$B$10:$B$76,B39,'[1]Data Results - By County'!$F$10:$F$76)</f>
        <v>18210</v>
      </c>
      <c r="G39" s="72">
        <f>SUMIF('[1]Data Results - By County'!$B$10:$B$76,B39,'[1]Data Results - By County'!$G$10:$G$76)</f>
        <v>3.4023710097811161E-2</v>
      </c>
      <c r="H39" s="123">
        <f t="shared" si="1"/>
        <v>1.7692329250861803E-2</v>
      </c>
      <c r="I39" s="15">
        <f>SUMIF('[1]Data Results - By County'!$B$10:$B$76,B39,'[1]Data Results - By County'!$I$10:$I$76)</f>
        <v>31400</v>
      </c>
      <c r="J39" s="74">
        <f>SUMIF('[1]Data Results - By County'!$B$10:$B$76,B39,'[1]Data Results - By County'!$J$10:$J$76)</f>
        <v>6.3437803678180429E-2</v>
      </c>
      <c r="K39" s="126">
        <f t="shared" si="2"/>
        <v>1.0784426625290673E-2</v>
      </c>
      <c r="L39" s="15">
        <f>SUMIF('[1]Data Results - By County'!$B$10:$B$76,B39,'[1]Data Results - By County'!$L$10:$L$76)</f>
        <v>0</v>
      </c>
      <c r="M39" s="72">
        <f>SUMIF('[1]Data Results - By County'!$B$10:$B$76,B39,'[1]Data Results - By County'!$M$10:$M$76)</f>
        <v>0</v>
      </c>
      <c r="N39" s="127">
        <f t="shared" si="3"/>
        <v>0</v>
      </c>
      <c r="O39" s="76">
        <f>SUMIF('[1]Data Results - By County'!$B$10:$B$76,B39,'[1]Data Results - By County'!$O$10:$O$76)</f>
        <v>133471</v>
      </c>
      <c r="P39" s="72">
        <f>SUMIF('[1]Data Results - By County'!$B$10:$B$76,B39,'[1]Data Results - By County'!$P$10:$P$76)</f>
        <v>3.983482415595245E-2</v>
      </c>
      <c r="Q39" s="127">
        <f t="shared" si="4"/>
        <v>1.9917412077976224E-3</v>
      </c>
      <c r="R39" s="76">
        <f>SUMIF('[1]Data Results - By County'!$B$10:$B$76,B39,'[1]Data Results - By County'!$R$10:$R$76)</f>
        <v>32905</v>
      </c>
      <c r="S39" s="72">
        <f>SUMIF('[1]Data Results - By County'!$B$10:$B$76,B39,'[1]Data Results - By County'!$S$10:$S$76)</f>
        <v>3.5827639709284917E-2</v>
      </c>
      <c r="T39" s="127">
        <f t="shared" si="5"/>
        <v>1.7913819854642459E-3</v>
      </c>
      <c r="U39" s="76">
        <f>SUMIF('[1]Data Results - By County'!$B$10:$B$76,B39,'[1]Data Results - By County'!$U$10:$U$76)</f>
        <v>34005</v>
      </c>
      <c r="V39" s="72">
        <f>SUMIF('[1]Data Results - By County'!$B$10:$B$76,B39,'[1]Data Results - By County'!$V$10:$V$76)</f>
        <v>4.0293673993902331E-2</v>
      </c>
      <c r="W39" s="127">
        <f t="shared" si="6"/>
        <v>8.0587347987804662E-4</v>
      </c>
      <c r="X39" s="76">
        <f>SUMIF('[1]Data Results - By County'!$B$10:$B$76,B39,'[1]Data Results - By County'!$X$10:$X$76)</f>
        <v>12130</v>
      </c>
      <c r="Y39" s="72">
        <f>SUMIF('[1]Data Results - By County'!$B$10:$B$76,B39,'[1]Data Results - By County'!$Y$10:$Y$76)</f>
        <v>5.0312117629979884E-2</v>
      </c>
      <c r="Z39" s="127">
        <f t="shared" si="7"/>
        <v>1.0062423525995976E-3</v>
      </c>
      <c r="AA39" s="15">
        <f>SUMIF('[1]Data Results - By County'!$B$10:$B$76,B39,'[1]Data Results - By County'!$AA$10:$AA$76)</f>
        <v>10565</v>
      </c>
      <c r="AB39" s="72">
        <f>SUMIF('[1]Data Results - By County'!$B$10:$B$76,B39,'[1]Data Results - By County'!$AB$10:$AB$76)</f>
        <v>3.69534802378454E-2</v>
      </c>
      <c r="AC39" s="127">
        <f t="shared" si="8"/>
        <v>3.6953480237845402E-4</v>
      </c>
      <c r="AD39" s="77">
        <f>_xlfn.XLOOKUP(B39,'[1]12'!$FL$3:$FL$69,'[1]12'!$FO$3:$FO$69)</f>
        <v>9.3787000000000003</v>
      </c>
      <c r="AE39" s="72">
        <f>_xlfn.XLOOKUP(B39,'[1]12'!$FL$3:$FL$69,'[1]12'!$FT$3:$FT$69)</f>
        <v>2.2680078303062838E-2</v>
      </c>
      <c r="AF39" s="127">
        <f t="shared" si="9"/>
        <v>2.2680078303062838E-4</v>
      </c>
      <c r="AH39" s="78">
        <f t="shared" si="10"/>
        <v>3.4668330487301065E-2</v>
      </c>
    </row>
    <row r="40" spans="2:34" x14ac:dyDescent="0.15">
      <c r="B40" s="70" t="str">
        <f t="shared" si="0"/>
        <v>AAA31</v>
      </c>
      <c r="C40" s="71" t="s">
        <v>219</v>
      </c>
      <c r="D40" s="13" t="s">
        <v>220</v>
      </c>
      <c r="E40" s="14"/>
      <c r="F40" s="15">
        <f>SUMIF('[1]Data Results - By County'!$B$10:$B$76,B40,'[1]Data Results - By County'!$F$10:$F$76)</f>
        <v>95255</v>
      </c>
      <c r="G40" s="72">
        <f>SUMIF('[1]Data Results - By County'!$B$10:$B$76,B40,'[1]Data Results - By County'!$G$10:$G$76)</f>
        <v>0.17797520622553553</v>
      </c>
      <c r="H40" s="123">
        <f t="shared" si="1"/>
        <v>9.2547107237278478E-2</v>
      </c>
      <c r="I40" s="15">
        <f>SUMIF('[1]Data Results - By County'!$B$10:$B$76,B40,'[1]Data Results - By County'!$I$10:$I$76)</f>
        <v>189283</v>
      </c>
      <c r="J40" s="74">
        <f>SUMIF('[1]Data Results - By County'!$B$10:$B$76,B40,'[1]Data Results - By County'!$J$10:$J$76)</f>
        <v>0.38241075775850397</v>
      </c>
      <c r="K40" s="126">
        <f t="shared" si="2"/>
        <v>6.5009828818945681E-2</v>
      </c>
      <c r="L40" s="15">
        <f>SUMIF('[1]Data Results - By County'!$B$10:$B$76,B40,'[1]Data Results - By County'!$L$10:$L$76)</f>
        <v>0</v>
      </c>
      <c r="M40" s="72">
        <f>SUMIF('[1]Data Results - By County'!$B$10:$B$76,B40,'[1]Data Results - By County'!$M$10:$M$76)</f>
        <v>0</v>
      </c>
      <c r="N40" s="127">
        <f t="shared" si="3"/>
        <v>0</v>
      </c>
      <c r="O40" s="76">
        <f>SUMIF('[1]Data Results - By County'!$B$10:$B$76,B40,'[1]Data Results - By County'!$O$10:$O$76)</f>
        <v>316478</v>
      </c>
      <c r="P40" s="72">
        <f>SUMIF('[1]Data Results - By County'!$B$10:$B$76,B40,'[1]Data Results - By County'!$P$10:$P$76)</f>
        <v>9.4453817527609146E-2</v>
      </c>
      <c r="Q40" s="127">
        <f t="shared" si="4"/>
        <v>4.7226908763804577E-3</v>
      </c>
      <c r="R40" s="76">
        <f>SUMIF('[1]Data Results - By County'!$B$10:$B$76,B40,'[1]Data Results - By County'!$R$10:$R$76)</f>
        <v>119335</v>
      </c>
      <c r="S40" s="72">
        <f>SUMIF('[1]Data Results - By County'!$B$10:$B$76,B40,'[1]Data Results - By County'!$S$10:$S$76)</f>
        <v>0.1299343985627569</v>
      </c>
      <c r="T40" s="127">
        <f t="shared" si="5"/>
        <v>6.4967199281378459E-3</v>
      </c>
      <c r="U40" s="76">
        <f>SUMIF('[1]Data Results - By County'!$B$10:$B$76,B40,'[1]Data Results - By County'!$U$10:$U$76)</f>
        <v>101530</v>
      </c>
      <c r="V40" s="72">
        <f>SUMIF('[1]Data Results - By County'!$B$10:$B$76,B40,'[1]Data Results - By County'!$V$10:$V$76)</f>
        <v>0.12030632908692555</v>
      </c>
      <c r="W40" s="127">
        <f t="shared" si="6"/>
        <v>2.4061265817385113E-3</v>
      </c>
      <c r="X40" s="76">
        <f>SUMIF('[1]Data Results - By County'!$B$10:$B$76,B40,'[1]Data Results - By County'!$X$10:$X$76)</f>
        <v>61780</v>
      </c>
      <c r="Y40" s="72">
        <f>SUMIF('[1]Data Results - By County'!$B$10:$B$76,B40,'[1]Data Results - By County'!$Y$10:$Y$76)</f>
        <v>0.25624753727783656</v>
      </c>
      <c r="Z40" s="127">
        <f t="shared" si="7"/>
        <v>5.1249507455567314E-3</v>
      </c>
      <c r="AA40" s="15">
        <f>SUMIF('[1]Data Results - By County'!$B$10:$B$76,B40,'[1]Data Results - By County'!$AA$10:$AA$76)</f>
        <v>61800</v>
      </c>
      <c r="AB40" s="72">
        <f>SUMIF('[1]Data Results - By County'!$B$10:$B$76,B40,'[1]Data Results - By County'!$AB$10:$AB$76)</f>
        <v>0.21615949632738721</v>
      </c>
      <c r="AC40" s="127">
        <f t="shared" si="8"/>
        <v>2.1615949632738723E-3</v>
      </c>
      <c r="AD40" s="77">
        <f>_xlfn.XLOOKUP(B40,'[1]12'!$FL$3:$FL$69,'[1]12'!$FO$3:$FO$69)</f>
        <v>12.772600000000001</v>
      </c>
      <c r="AE40" s="72">
        <f>_xlfn.XLOOKUP(B40,'[1]12'!$FL$3:$FL$69,'[1]12'!$FT$3:$FT$69)</f>
        <v>3.0887390377525713E-2</v>
      </c>
      <c r="AF40" s="127">
        <f t="shared" si="9"/>
        <v>3.0887390377525714E-4</v>
      </c>
      <c r="AH40" s="78">
        <f t="shared" si="10"/>
        <v>0.17877789305508687</v>
      </c>
    </row>
    <row r="41" spans="2:34" x14ac:dyDescent="0.15">
      <c r="B41" s="70" t="str">
        <f t="shared" si="0"/>
        <v>AAA32</v>
      </c>
      <c r="C41" s="71" t="s">
        <v>221</v>
      </c>
      <c r="D41" s="13" t="s">
        <v>222</v>
      </c>
      <c r="E41" s="14"/>
      <c r="F41" s="15">
        <f>SUMIF('[1]Data Results - By County'!$B$10:$B$76,B41,'[1]Data Results - By County'!$F$10:$F$76)</f>
        <v>15430</v>
      </c>
      <c r="G41" s="72">
        <f>SUMIF('[1]Data Results - By County'!$B$10:$B$76,B41,'[1]Data Results - By County'!$G$10:$G$76)</f>
        <v>2.8829535794026698E-2</v>
      </c>
      <c r="H41" s="123">
        <f t="shared" si="1"/>
        <v>1.4991358612893883E-2</v>
      </c>
      <c r="I41" s="15">
        <f>SUMIF('[1]Data Results - By County'!$B$10:$B$76,B41,'[1]Data Results - By County'!$I$10:$I$76)</f>
        <v>15151</v>
      </c>
      <c r="J41" s="74">
        <f>SUMIF('[1]Data Results - By County'!$B$10:$B$76,B41,'[1]Data Results - By County'!$J$10:$J$76)</f>
        <v>3.060975043083158E-2</v>
      </c>
      <c r="K41" s="126">
        <f t="shared" si="2"/>
        <v>5.2036575732413689E-3</v>
      </c>
      <c r="L41" s="15">
        <f>SUMIF('[1]Data Results - By County'!$B$10:$B$76,B41,'[1]Data Results - By County'!$L$10:$L$76)</f>
        <v>23810</v>
      </c>
      <c r="M41" s="72">
        <f>SUMIF('[1]Data Results - By County'!$B$10:$B$76,B41,'[1]Data Results - By County'!$M$10:$M$76)</f>
        <v>2.7278049361698229E-2</v>
      </c>
      <c r="N41" s="127">
        <f t="shared" si="3"/>
        <v>4.0917074042547338E-3</v>
      </c>
      <c r="O41" s="76">
        <f>SUMIF('[1]Data Results - By County'!$B$10:$B$76,B41,'[1]Data Results - By County'!$O$10:$O$76)</f>
        <v>104007</v>
      </c>
      <c r="P41" s="72">
        <f>SUMIF('[1]Data Results - By County'!$B$10:$B$76,B41,'[1]Data Results - By County'!$P$10:$P$76)</f>
        <v>3.1041204126650332E-2</v>
      </c>
      <c r="Q41" s="127">
        <f t="shared" si="4"/>
        <v>1.5520602063325167E-3</v>
      </c>
      <c r="R41" s="76">
        <f>SUMIF('[1]Data Results - By County'!$B$10:$B$76,B41,'[1]Data Results - By County'!$R$10:$R$76)</f>
        <v>29115</v>
      </c>
      <c r="S41" s="72">
        <f>SUMIF('[1]Data Results - By County'!$B$10:$B$76,B41,'[1]Data Results - By County'!$S$10:$S$76)</f>
        <v>3.1701009881046356E-2</v>
      </c>
      <c r="T41" s="127">
        <f t="shared" si="5"/>
        <v>1.5850504940523179E-3</v>
      </c>
      <c r="U41" s="76">
        <f>SUMIF('[1]Data Results - By County'!$B$10:$B$76,B41,'[1]Data Results - By County'!$U$10:$U$76)</f>
        <v>24390</v>
      </c>
      <c r="V41" s="72">
        <f>SUMIF('[1]Data Results - By County'!$B$10:$B$76,B41,'[1]Data Results - By County'!$V$10:$V$76)</f>
        <v>2.8900535471585879E-2</v>
      </c>
      <c r="W41" s="127">
        <f t="shared" si="6"/>
        <v>5.7801070943171759E-4</v>
      </c>
      <c r="X41" s="76">
        <f>SUMIF('[1]Data Results - By County'!$B$10:$B$76,B41,'[1]Data Results - By County'!$X$10:$X$76)</f>
        <v>11465</v>
      </c>
      <c r="Y41" s="72">
        <f>SUMIF('[1]Data Results - By County'!$B$10:$B$76,B41,'[1]Data Results - By County'!$Y$10:$Y$76)</f>
        <v>4.7553868806901843E-2</v>
      </c>
      <c r="Z41" s="127">
        <f t="shared" si="7"/>
        <v>9.5107737613803688E-4</v>
      </c>
      <c r="AA41" s="15">
        <f>SUMIF('[1]Data Results - By County'!$B$10:$B$76,B41,'[1]Data Results - By County'!$AA$10:$AA$76)</f>
        <v>8395</v>
      </c>
      <c r="AB41" s="72">
        <f>SUMIF('[1]Data Results - By County'!$B$10:$B$76,B41,'[1]Data Results - By County'!$AB$10:$AB$76)</f>
        <v>2.9363413781042322E-2</v>
      </c>
      <c r="AC41" s="127">
        <f t="shared" si="8"/>
        <v>2.9363413781042326E-4</v>
      </c>
      <c r="AD41" s="77">
        <f>_xlfn.XLOOKUP(B41,'[1]12'!$FL$3:$FL$69,'[1]12'!$FO$3:$FO$69)</f>
        <v>10.3636</v>
      </c>
      <c r="AE41" s="72">
        <f>_xlfn.XLOOKUP(B41,'[1]12'!$FL$3:$FL$69,'[1]12'!$FT$3:$FT$69)</f>
        <v>2.5061816616548351E-2</v>
      </c>
      <c r="AF41" s="127">
        <f t="shared" si="9"/>
        <v>2.5061816616548353E-4</v>
      </c>
      <c r="AH41" s="78">
        <f t="shared" si="10"/>
        <v>2.9497174680320485E-2</v>
      </c>
    </row>
    <row r="42" spans="2:34" x14ac:dyDescent="0.15">
      <c r="B42" s="70" t="str">
        <f t="shared" si="0"/>
        <v>AAA33</v>
      </c>
      <c r="C42" s="71" t="s">
        <v>223</v>
      </c>
      <c r="D42" s="13" t="s">
        <v>224</v>
      </c>
      <c r="E42" s="14"/>
      <c r="F42" s="15">
        <f>SUMIF('[1]Data Results - By County'!$B$10:$B$76,B42,'[1]Data Results - By County'!$F$10:$F$76)</f>
        <v>13790</v>
      </c>
      <c r="G42" s="72">
        <f>SUMIF('[1]Data Results - By County'!$B$10:$B$76,B42,'[1]Data Results - By County'!$G$10:$G$76)</f>
        <v>2.5765346636398456E-2</v>
      </c>
      <c r="H42" s="123">
        <f t="shared" si="1"/>
        <v>1.3397980250927198E-2</v>
      </c>
      <c r="I42" s="15">
        <f>SUMIF('[1]Data Results - By County'!$B$10:$B$76,B42,'[1]Data Results - By County'!$I$10:$I$76)</f>
        <v>17006</v>
      </c>
      <c r="J42" s="74">
        <f>SUMIF('[1]Data Results - By County'!$B$10:$B$76,B42,'[1]Data Results - By County'!$J$10:$J$76)</f>
        <v>3.4357429597169947E-2</v>
      </c>
      <c r="K42" s="126">
        <f t="shared" si="2"/>
        <v>5.8407630315188913E-3</v>
      </c>
      <c r="L42" s="15">
        <f>SUMIF('[1]Data Results - By County'!$B$10:$B$76,B42,'[1]Data Results - By County'!$L$10:$L$76)</f>
        <v>7000</v>
      </c>
      <c r="M42" s="72">
        <f>SUMIF('[1]Data Results - By County'!$B$10:$B$76,B42,'[1]Data Results - By County'!$M$10:$M$76)</f>
        <v>8.0195861206168659E-3</v>
      </c>
      <c r="N42" s="127">
        <f t="shared" si="3"/>
        <v>1.2029379180925298E-3</v>
      </c>
      <c r="O42" s="76">
        <f>SUMIF('[1]Data Results - By County'!$B$10:$B$76,B42,'[1]Data Results - By County'!$O$10:$O$76)</f>
        <v>87252</v>
      </c>
      <c r="P42" s="72">
        <f>SUMIF('[1]Data Results - By County'!$B$10:$B$76,B42,'[1]Data Results - By County'!$P$10:$P$76)</f>
        <v>2.604062363551006E-2</v>
      </c>
      <c r="Q42" s="127">
        <f t="shared" si="4"/>
        <v>1.302031181775503E-3</v>
      </c>
      <c r="R42" s="76">
        <f>SUMIF('[1]Data Results - By County'!$B$10:$B$76,B42,'[1]Data Results - By County'!$R$10:$R$76)</f>
        <v>21720</v>
      </c>
      <c r="S42" s="72">
        <f>SUMIF('[1]Data Results - By County'!$B$10:$B$76,B42,'[1]Data Results - By County'!$S$10:$S$76)</f>
        <v>2.3649182023572964E-2</v>
      </c>
      <c r="T42" s="127">
        <f t="shared" si="5"/>
        <v>1.1824591011786482E-3</v>
      </c>
      <c r="U42" s="76">
        <f>SUMIF('[1]Data Results - By County'!$B$10:$B$76,B42,'[1]Data Results - By County'!$U$10:$U$76)</f>
        <v>19675</v>
      </c>
      <c r="V42" s="72">
        <f>SUMIF('[1]Data Results - By County'!$B$10:$B$76,B42,'[1]Data Results - By County'!$V$10:$V$76)</f>
        <v>2.3313572587267413E-2</v>
      </c>
      <c r="W42" s="127">
        <f t="shared" si="6"/>
        <v>4.6627145174534825E-4</v>
      </c>
      <c r="X42" s="76">
        <f>SUMIF('[1]Data Results - By County'!$B$10:$B$76,B42,'[1]Data Results - By County'!$X$10:$X$76)</f>
        <v>13045</v>
      </c>
      <c r="Y42" s="72">
        <f>SUMIF('[1]Data Results - By County'!$B$10:$B$76,B42,'[1]Data Results - By County'!$Y$10:$Y$76)</f>
        <v>5.4107302100831624E-2</v>
      </c>
      <c r="Z42" s="127">
        <f t="shared" si="7"/>
        <v>1.0821460420166326E-3</v>
      </c>
      <c r="AA42" s="15">
        <f>SUMIF('[1]Data Results - By County'!$B$10:$B$76,B42,'[1]Data Results - By County'!$AA$10:$AA$76)</f>
        <v>6885</v>
      </c>
      <c r="AB42" s="72">
        <f>SUMIF('[1]Data Results - By County'!$B$10:$B$76,B42,'[1]Data Results - By County'!$AB$10:$AB$76)</f>
        <v>2.4081846799580274E-2</v>
      </c>
      <c r="AC42" s="127">
        <f t="shared" si="8"/>
        <v>2.4081846799580274E-4</v>
      </c>
      <c r="AD42" s="77">
        <f>_xlfn.XLOOKUP(B42,'[1]12'!$FL$3:$FL$69,'[1]12'!$FO$3:$FO$69)</f>
        <v>10.545199999999999</v>
      </c>
      <c r="AE42" s="72">
        <f>_xlfn.XLOOKUP(B42,'[1]12'!$FL$3:$FL$69,'[1]12'!$FT$3:$FT$69)</f>
        <v>2.5500971533523646E-2</v>
      </c>
      <c r="AF42" s="127">
        <f t="shared" si="9"/>
        <v>2.5500971533523646E-4</v>
      </c>
      <c r="AH42" s="78">
        <f t="shared" si="10"/>
        <v>2.4970417160585789E-2</v>
      </c>
    </row>
    <row r="43" spans="2:34" x14ac:dyDescent="0.15">
      <c r="B43" s="70" t="str">
        <f t="shared" si="0"/>
        <v>AAA34</v>
      </c>
      <c r="C43" s="71" t="s">
        <v>225</v>
      </c>
      <c r="D43" s="13" t="s">
        <v>226</v>
      </c>
      <c r="E43" s="14"/>
      <c r="F43" s="15">
        <f>SUMIF('[1]Data Results - By County'!$B$10:$B$76,B43,'[1]Data Results - By County'!$F$10:$F$76)</f>
        <v>9820</v>
      </c>
      <c r="G43" s="72">
        <f>SUMIF('[1]Data Results - By County'!$B$10:$B$76,B43,'[1]Data Results - By County'!$G$10:$G$76)</f>
        <v>1.8347766785310575E-2</v>
      </c>
      <c r="H43" s="123">
        <f t="shared" si="1"/>
        <v>9.540838728361499E-3</v>
      </c>
      <c r="I43" s="15">
        <f>SUMIF('[1]Data Results - By County'!$B$10:$B$76,B43,'[1]Data Results - By County'!$I$10:$I$76)</f>
        <v>11103</v>
      </c>
      <c r="J43" s="74">
        <f>SUMIF('[1]Data Results - By County'!$B$10:$B$76,B43,'[1]Data Results - By County'!$J$10:$J$76)</f>
        <v>2.2431526568115836E-2</v>
      </c>
      <c r="K43" s="126">
        <f t="shared" si="2"/>
        <v>3.8133595165796923E-3</v>
      </c>
      <c r="L43" s="15">
        <f>SUMIF('[1]Data Results - By County'!$B$10:$B$76,B43,'[1]Data Results - By County'!$L$10:$L$76)</f>
        <v>9852</v>
      </c>
      <c r="M43" s="72">
        <f>SUMIF('[1]Data Results - By County'!$B$10:$B$76,B43,'[1]Data Results - By County'!$M$10:$M$76)</f>
        <v>1.1286994637188196E-2</v>
      </c>
      <c r="N43" s="127">
        <f t="shared" si="3"/>
        <v>1.6930491955782295E-3</v>
      </c>
      <c r="O43" s="76">
        <f>SUMIF('[1]Data Results - By County'!$B$10:$B$76,B43,'[1]Data Results - By County'!$O$10:$O$76)</f>
        <v>83118</v>
      </c>
      <c r="P43" s="72">
        <f>SUMIF('[1]Data Results - By County'!$B$10:$B$76,B43,'[1]Data Results - By County'!$P$10:$P$76)</f>
        <v>2.4806818816030866E-2</v>
      </c>
      <c r="Q43" s="127">
        <f t="shared" si="4"/>
        <v>1.2403409408015434E-3</v>
      </c>
      <c r="R43" s="76">
        <f>SUMIF('[1]Data Results - By County'!$B$10:$B$76,B43,'[1]Data Results - By County'!$R$10:$R$76)</f>
        <v>20375</v>
      </c>
      <c r="S43" s="72">
        <f>SUMIF('[1]Data Results - By County'!$B$10:$B$76,B43,'[1]Data Results - By County'!$S$10:$S$76)</f>
        <v>2.2184718403789095E-2</v>
      </c>
      <c r="T43" s="127">
        <f t="shared" si="5"/>
        <v>1.1092359201894549E-3</v>
      </c>
      <c r="U43" s="76">
        <f>SUMIF('[1]Data Results - By County'!$B$10:$B$76,B43,'[1]Data Results - By County'!$U$10:$U$76)</f>
        <v>18295</v>
      </c>
      <c r="V43" s="72">
        <f>SUMIF('[1]Data Results - By County'!$B$10:$B$76,B43,'[1]Data Results - By County'!$V$10:$V$76)</f>
        <v>2.1678363938198591E-2</v>
      </c>
      <c r="W43" s="127">
        <f t="shared" si="6"/>
        <v>4.335672787639718E-4</v>
      </c>
      <c r="X43" s="76">
        <f>SUMIF('[1]Data Results - By County'!$B$10:$B$76,B43,'[1]Data Results - By County'!$X$10:$X$76)</f>
        <v>7710</v>
      </c>
      <c r="Y43" s="72">
        <f>SUMIF('[1]Data Results - By County'!$B$10:$B$76,B43,'[1]Data Results - By County'!$Y$10:$Y$76)</f>
        <v>3.197909537734088E-2</v>
      </c>
      <c r="Z43" s="127">
        <f t="shared" si="7"/>
        <v>6.395819075468176E-4</v>
      </c>
      <c r="AA43" s="15">
        <f>SUMIF('[1]Data Results - By County'!$B$10:$B$76,B43,'[1]Data Results - By County'!$AA$10:$AA$76)</f>
        <v>4870</v>
      </c>
      <c r="AB43" s="72">
        <f>SUMIF('[1]Data Results - By County'!$B$10:$B$76,B43,'[1]Data Results - By County'!$AB$10:$AB$76)</f>
        <v>1.7033927946834556E-2</v>
      </c>
      <c r="AC43" s="127">
        <f t="shared" si="8"/>
        <v>1.7033927946834556E-4</v>
      </c>
      <c r="AD43" s="77">
        <f>_xlfn.XLOOKUP(B43,'[1]12'!$FL$3:$FL$69,'[1]12'!$FO$3:$FO$69)</f>
        <v>7.6665000000000001</v>
      </c>
      <c r="AE43" s="72">
        <f>_xlfn.XLOOKUP(B43,'[1]12'!$FL$3:$FL$69,'[1]12'!$FT$3:$FT$69)</f>
        <v>1.8539543893122845E-2</v>
      </c>
      <c r="AF43" s="127">
        <f t="shared" si="9"/>
        <v>1.8539543893122845E-4</v>
      </c>
      <c r="AH43" s="78">
        <f t="shared" si="10"/>
        <v>1.8825708206220787E-2</v>
      </c>
    </row>
    <row r="44" spans="2:34" x14ac:dyDescent="0.15">
      <c r="B44" s="70" t="str">
        <f t="shared" si="0"/>
        <v>AAA35</v>
      </c>
      <c r="C44" s="71" t="s">
        <v>227</v>
      </c>
      <c r="D44" s="13" t="s">
        <v>228</v>
      </c>
      <c r="E44" s="14"/>
      <c r="F44" s="15">
        <f>SUMIF('[1]Data Results - By County'!$B$10:$B$76,B44,'[1]Data Results - By County'!$F$10:$F$76)</f>
        <v>2685</v>
      </c>
      <c r="G44" s="72">
        <f>SUMIF('[1]Data Results - By County'!$B$10:$B$76,B44,'[1]Data Results - By County'!$G$10:$G$76)</f>
        <v>5.0166755416047757E-3</v>
      </c>
      <c r="H44" s="123">
        <f t="shared" si="1"/>
        <v>2.6086712816344834E-3</v>
      </c>
      <c r="I44" s="15">
        <f>SUMIF('[1]Data Results - By County'!$B$10:$B$76,B44,'[1]Data Results - By County'!$I$10:$I$76)</f>
        <v>2699</v>
      </c>
      <c r="J44" s="74">
        <f>SUMIF('[1]Data Results - By County'!$B$10:$B$76,B44,'[1]Data Results - By County'!$J$10:$J$76)</f>
        <v>5.4528226792168464E-3</v>
      </c>
      <c r="K44" s="126">
        <f t="shared" si="2"/>
        <v>9.2697985546686399E-4</v>
      </c>
      <c r="L44" s="15">
        <f>SUMIF('[1]Data Results - By County'!$B$10:$B$76,B44,'[1]Data Results - By County'!$L$10:$L$76)</f>
        <v>18213</v>
      </c>
      <c r="M44" s="72">
        <f>SUMIF('[1]Data Results - By County'!$B$10:$B$76,B44,'[1]Data Results - By County'!$M$10:$M$76)</f>
        <v>2.0865817430685E-2</v>
      </c>
      <c r="N44" s="127">
        <f t="shared" si="3"/>
        <v>3.1298726146027499E-3</v>
      </c>
      <c r="O44" s="76">
        <f>SUMIF('[1]Data Results - By County'!$B$10:$B$76,B44,'[1]Data Results - By County'!$O$10:$O$76)</f>
        <v>18213</v>
      </c>
      <c r="P44" s="72">
        <f>SUMIF('[1]Data Results - By County'!$B$10:$B$76,B44,'[1]Data Results - By County'!$P$10:$P$76)</f>
        <v>5.4357250065734282E-3</v>
      </c>
      <c r="Q44" s="127">
        <f t="shared" si="4"/>
        <v>2.7178625032867141E-4</v>
      </c>
      <c r="R44" s="76">
        <f>SUMIF('[1]Data Results - By County'!$B$10:$B$76,B44,'[1]Data Results - By County'!$R$10:$R$76)</f>
        <v>4665</v>
      </c>
      <c r="S44" s="72">
        <f>SUMIF('[1]Data Results - By County'!$B$10:$B$76,B44,'[1]Data Results - By County'!$S$10:$S$76)</f>
        <v>5.0793477964994416E-3</v>
      </c>
      <c r="T44" s="127">
        <f t="shared" si="5"/>
        <v>2.5396738982497207E-4</v>
      </c>
      <c r="U44" s="76">
        <f>SUMIF('[1]Data Results - By County'!$B$10:$B$76,B44,'[1]Data Results - By County'!$U$10:$U$76)</f>
        <v>3925</v>
      </c>
      <c r="V44" s="72">
        <f>SUMIF('[1]Data Results - By County'!$B$10:$B$76,B44,'[1]Data Results - By County'!$V$10:$V$76)</f>
        <v>4.650865179416752E-3</v>
      </c>
      <c r="W44" s="127">
        <f t="shared" si="6"/>
        <v>9.3017303588335048E-5</v>
      </c>
      <c r="X44" s="76">
        <f>SUMIF('[1]Data Results - By County'!$B$10:$B$76,B44,'[1]Data Results - By County'!$X$10:$X$76)</f>
        <v>1685</v>
      </c>
      <c r="Y44" s="72">
        <f>SUMIF('[1]Data Results - By County'!$B$10:$B$76,B44,'[1]Data Results - By County'!$Y$10:$Y$76)</f>
        <v>6.9889462659947325E-3</v>
      </c>
      <c r="Z44" s="127">
        <f t="shared" si="7"/>
        <v>1.3977892531989464E-4</v>
      </c>
      <c r="AA44" s="15">
        <f>SUMIF('[1]Data Results - By County'!$B$10:$B$76,B44,'[1]Data Results - By County'!$AA$10:$AA$76)</f>
        <v>1120</v>
      </c>
      <c r="AB44" s="72">
        <f>SUMIF('[1]Data Results - By County'!$B$10:$B$76,B44,'[1]Data Results - By County'!$AB$10:$AB$76)</f>
        <v>3.9174536551241689E-3</v>
      </c>
      <c r="AC44" s="127">
        <f t="shared" si="8"/>
        <v>3.9174536551241691E-5</v>
      </c>
      <c r="AD44" s="77">
        <f>_xlfn.XLOOKUP(B44,'[1]12'!$FL$3:$FL$69,'[1]12'!$FO$3:$FO$69)</f>
        <v>6.8636999999999997</v>
      </c>
      <c r="AE44" s="72">
        <f>_xlfn.XLOOKUP(B44,'[1]12'!$FL$3:$FL$69,'[1]12'!$FT$3:$FT$69)</f>
        <v>1.6598169623586678E-2</v>
      </c>
      <c r="AF44" s="127">
        <f t="shared" si="9"/>
        <v>1.6598169623586678E-4</v>
      </c>
      <c r="AH44" s="78">
        <f t="shared" si="10"/>
        <v>7.6292298535530784E-3</v>
      </c>
    </row>
    <row r="45" spans="2:34" x14ac:dyDescent="0.15">
      <c r="B45" s="70" t="str">
        <f t="shared" si="0"/>
        <v>AAA36</v>
      </c>
      <c r="C45" s="71" t="s">
        <v>229</v>
      </c>
      <c r="D45" s="13" t="s">
        <v>230</v>
      </c>
      <c r="E45" s="14"/>
      <c r="F45" s="15">
        <f>SUMIF('[1]Data Results - By County'!$B$10:$B$76,B45,'[1]Data Results - By County'!$F$10:$F$76)</f>
        <v>8495</v>
      </c>
      <c r="G45" s="72">
        <f>SUMIF('[1]Data Results - By County'!$B$10:$B$76,B45,'[1]Data Results - By County'!$G$10:$G$76)</f>
        <v>1.587212615490971E-2</v>
      </c>
      <c r="H45" s="123">
        <f t="shared" si="1"/>
        <v>8.2535056005530495E-3</v>
      </c>
      <c r="I45" s="15">
        <f>SUMIF('[1]Data Results - By County'!$B$10:$B$76,B45,'[1]Data Results - By County'!$I$10:$I$76)</f>
        <v>1305</v>
      </c>
      <c r="J45" s="74">
        <f>SUMIF('[1]Data Results - By County'!$B$10:$B$76,B45,'[1]Data Results - By County'!$J$10:$J$76)</f>
        <v>2.6365074458606832E-3</v>
      </c>
      <c r="K45" s="126">
        <f t="shared" si="2"/>
        <v>4.4820626579631615E-4</v>
      </c>
      <c r="L45" s="15">
        <f>SUMIF('[1]Data Results - By County'!$B$10:$B$76,B45,'[1]Data Results - By County'!$L$10:$L$76)</f>
        <v>40581</v>
      </c>
      <c r="M45" s="72">
        <f>SUMIF('[1]Data Results - By County'!$B$10:$B$76,B45,'[1]Data Results - By County'!$M$10:$M$76)</f>
        <v>4.6491832051536154E-2</v>
      </c>
      <c r="N45" s="127">
        <f t="shared" si="3"/>
        <v>6.9737748077304228E-3</v>
      </c>
      <c r="O45" s="76">
        <f>SUMIF('[1]Data Results - By County'!$B$10:$B$76,B45,'[1]Data Results - By County'!$O$10:$O$76)</f>
        <v>45115</v>
      </c>
      <c r="P45" s="72">
        <f>SUMIF('[1]Data Results - By County'!$B$10:$B$76,B45,'[1]Data Results - By County'!$P$10:$P$76)</f>
        <v>1.3464708377069139E-2</v>
      </c>
      <c r="Q45" s="127">
        <f t="shared" si="4"/>
        <v>6.7323541885345702E-4</v>
      </c>
      <c r="R45" s="76">
        <f>SUMIF('[1]Data Results - By County'!$B$10:$B$76,B45,'[1]Data Results - By County'!$R$10:$R$76)</f>
        <v>12915</v>
      </c>
      <c r="S45" s="72">
        <f>SUMIF('[1]Data Results - By County'!$B$10:$B$76,B45,'[1]Data Results - By County'!$S$10:$S$76)</f>
        <v>1.406211721153061E-2</v>
      </c>
      <c r="T45" s="127">
        <f t="shared" si="5"/>
        <v>7.0310586057653049E-4</v>
      </c>
      <c r="U45" s="76">
        <f>SUMIF('[1]Data Results - By County'!$B$10:$B$76,B45,'[1]Data Results - By County'!$U$10:$U$76)</f>
        <v>10325</v>
      </c>
      <c r="V45" s="72">
        <f>SUMIF('[1]Data Results - By County'!$B$10:$B$76,B45,'[1]Data Results - By County'!$V$10:$V$76)</f>
        <v>1.2234441522924321E-2</v>
      </c>
      <c r="W45" s="127">
        <f t="shared" si="6"/>
        <v>2.4468883045848644E-4</v>
      </c>
      <c r="X45" s="76">
        <f>SUMIF('[1]Data Results - By County'!$B$10:$B$76,B45,'[1]Data Results - By County'!$X$10:$X$76)</f>
        <v>845</v>
      </c>
      <c r="Y45" s="72">
        <f>SUMIF('[1]Data Results - By County'!$B$10:$B$76,B45,'[1]Data Results - By County'!$Y$10:$Y$76)</f>
        <v>3.5048424894751034E-3</v>
      </c>
      <c r="Z45" s="127">
        <f t="shared" si="7"/>
        <v>7.0096849789502073E-5</v>
      </c>
      <c r="AA45" s="15">
        <f>SUMIF('[1]Data Results - By County'!$B$10:$B$76,B45,'[1]Data Results - By County'!$AA$10:$AA$76)</f>
        <v>4185</v>
      </c>
      <c r="AB45" s="72">
        <f>SUMIF('[1]Data Results - By County'!$B$10:$B$76,B45,'[1]Data Results - By County'!$AB$10:$AB$76)</f>
        <v>1.4637985309548794E-2</v>
      </c>
      <c r="AC45" s="127">
        <f t="shared" si="8"/>
        <v>1.4637985309548794E-4</v>
      </c>
      <c r="AD45" s="77">
        <f>_xlfn.XLOOKUP(B45,'[1]12'!$FL$3:$FL$69,'[1]12'!$FO$3:$FO$69)</f>
        <v>7.2349499999999995</v>
      </c>
      <c r="AE45" s="72">
        <f>_xlfn.XLOOKUP(B45,'[1]12'!$FL$3:$FL$69,'[1]12'!$FT$3:$FT$69)</f>
        <v>1.7495946401819489E-2</v>
      </c>
      <c r="AF45" s="127">
        <f t="shared" si="9"/>
        <v>1.7495946401819488E-4</v>
      </c>
      <c r="AH45" s="78">
        <f t="shared" si="10"/>
        <v>1.7687952950871444E-2</v>
      </c>
    </row>
    <row r="46" spans="2:34" x14ac:dyDescent="0.15">
      <c r="B46" s="70" t="str">
        <f t="shared" si="0"/>
        <v>AAA37</v>
      </c>
      <c r="C46" s="71" t="s">
        <v>231</v>
      </c>
      <c r="D46" s="13" t="s">
        <v>232</v>
      </c>
      <c r="E46" s="14"/>
      <c r="F46" s="15">
        <f>SUMIF('[1]Data Results - By County'!$B$10:$B$76,B46,'[1]Data Results - By County'!$F$10:$F$76)</f>
        <v>17235</v>
      </c>
      <c r="G46" s="72">
        <f>SUMIF('[1]Data Results - By County'!$B$10:$B$76,B46,'[1]Data Results - By County'!$G$10:$G$76)</f>
        <v>3.2202012275440714E-2</v>
      </c>
      <c r="H46" s="123">
        <f t="shared" si="1"/>
        <v>1.674504638322917E-2</v>
      </c>
      <c r="I46" s="15">
        <f>SUMIF('[1]Data Results - By County'!$B$10:$B$76,B46,'[1]Data Results - By County'!$I$10:$I$76)</f>
        <v>7052</v>
      </c>
      <c r="J46" s="74">
        <f>SUMIF('[1]Data Results - By County'!$B$10:$B$76,B46,'[1]Data Results - By County'!$J$10:$J$76)</f>
        <v>1.4247241768742942E-2</v>
      </c>
      <c r="K46" s="126">
        <f t="shared" si="2"/>
        <v>2.4220311006863003E-3</v>
      </c>
      <c r="L46" s="15">
        <f>SUMIF('[1]Data Results - By County'!$B$10:$B$76,B46,'[1]Data Results - By County'!$L$10:$L$76)</f>
        <v>30985</v>
      </c>
      <c r="M46" s="72">
        <f>SUMIF('[1]Data Results - By County'!$B$10:$B$76,B46,'[1]Data Results - By County'!$M$10:$M$76)</f>
        <v>3.5498125135330516E-2</v>
      </c>
      <c r="N46" s="127">
        <f t="shared" si="3"/>
        <v>5.3247187702995776E-3</v>
      </c>
      <c r="O46" s="76">
        <f>SUMIF('[1]Data Results - By County'!$B$10:$B$76,B46,'[1]Data Results - By County'!$O$10:$O$76)</f>
        <v>95146</v>
      </c>
      <c r="P46" s="72">
        <f>SUMIF('[1]Data Results - By County'!$B$10:$B$76,B46,'[1]Data Results - By County'!$P$10:$P$76)</f>
        <v>2.839661184184019E-2</v>
      </c>
      <c r="Q46" s="127">
        <f t="shared" si="4"/>
        <v>1.4198305920920095E-3</v>
      </c>
      <c r="R46" s="76">
        <f>SUMIF('[1]Data Results - By County'!$B$10:$B$76,B46,'[1]Data Results - By County'!$R$10:$R$76)</f>
        <v>27430</v>
      </c>
      <c r="S46" s="72">
        <f>SUMIF('[1]Data Results - By County'!$B$10:$B$76,B46,'[1]Data Results - By County'!$S$10:$S$76)</f>
        <v>2.9866347279309688E-2</v>
      </c>
      <c r="T46" s="127">
        <f t="shared" si="5"/>
        <v>1.4933173639654846E-3</v>
      </c>
      <c r="U46" s="76">
        <f>SUMIF('[1]Data Results - By County'!$B$10:$B$76,B46,'[1]Data Results - By County'!$U$10:$U$76)</f>
        <v>26350</v>
      </c>
      <c r="V46" s="72">
        <f>SUMIF('[1]Data Results - By County'!$B$10:$B$76,B46,'[1]Data Results - By County'!$V$10:$V$76)</f>
        <v>3.1223005726785071E-2</v>
      </c>
      <c r="W46" s="127">
        <f t="shared" si="6"/>
        <v>6.2446011453570142E-4</v>
      </c>
      <c r="X46" s="76">
        <f>SUMIF('[1]Data Results - By County'!$B$10:$B$76,B46,'[1]Data Results - By County'!$X$10:$X$76)</f>
        <v>5600</v>
      </c>
      <c r="Y46" s="72">
        <f>SUMIF('[1]Data Results - By County'!$B$10:$B$76,B46,'[1]Data Results - By County'!$Y$10:$Y$76)</f>
        <v>2.3227358510130865E-2</v>
      </c>
      <c r="Z46" s="127">
        <f t="shared" si="7"/>
        <v>4.645471702026173E-4</v>
      </c>
      <c r="AA46" s="15">
        <f>SUMIF('[1]Data Results - By County'!$B$10:$B$76,B46,'[1]Data Results - By County'!$AA$10:$AA$76)</f>
        <v>7945</v>
      </c>
      <c r="AB46" s="72">
        <f>SUMIF('[1]Data Results - By County'!$B$10:$B$76,B46,'[1]Data Results - By County'!$AB$10:$AB$76)</f>
        <v>2.7789436866037076E-2</v>
      </c>
      <c r="AC46" s="127">
        <f t="shared" si="8"/>
        <v>2.7789436866037078E-4</v>
      </c>
      <c r="AD46" s="77">
        <f>_xlfn.XLOOKUP(B46,'[1]12'!$FL$3:$FL$69,'[1]12'!$FO$3:$FO$69)</f>
        <v>7.6287500000000001</v>
      </c>
      <c r="AE46" s="72">
        <f>_xlfn.XLOOKUP(B46,'[1]12'!$FL$3:$FL$69,'[1]12'!$FT$3:$FT$69)</f>
        <v>1.8448254806582E-2</v>
      </c>
      <c r="AF46" s="127">
        <f t="shared" si="9"/>
        <v>1.8448254806582E-4</v>
      </c>
      <c r="AH46" s="78">
        <f t="shared" si="10"/>
        <v>2.8956328411737054E-2</v>
      </c>
    </row>
    <row r="47" spans="2:34" x14ac:dyDescent="0.15">
      <c r="B47" s="70" t="str">
        <f t="shared" si="0"/>
        <v>AAA38</v>
      </c>
      <c r="C47" s="71" t="s">
        <v>233</v>
      </c>
      <c r="D47" s="13" t="s">
        <v>234</v>
      </c>
      <c r="E47" s="14"/>
      <c r="F47" s="15">
        <f>SUMIF('[1]Data Results - By County'!$B$10:$B$76,B47,'[1]Data Results - By County'!$F$10:$F$76)</f>
        <v>10375</v>
      </c>
      <c r="G47" s="72">
        <f>SUMIF('[1]Data Results - By County'!$B$10:$B$76,B47,'[1]Data Results - By County'!$G$10:$G$76)</f>
        <v>1.9384733238044523E-2</v>
      </c>
      <c r="H47" s="123">
        <f t="shared" si="1"/>
        <v>1.0080061283783153E-2</v>
      </c>
      <c r="I47" s="15">
        <f>SUMIF('[1]Data Results - By County'!$B$10:$B$76,B47,'[1]Data Results - By County'!$I$10:$I$76)</f>
        <v>3962</v>
      </c>
      <c r="J47" s="74">
        <f>SUMIF('[1]Data Results - By County'!$B$10:$B$76,B47,'[1]Data Results - By County'!$J$10:$J$76)</f>
        <v>8.0044770118774151E-3</v>
      </c>
      <c r="K47" s="126">
        <f t="shared" si="2"/>
        <v>1.3607610920191606E-3</v>
      </c>
      <c r="L47" s="15">
        <f>SUMIF('[1]Data Results - By County'!$B$10:$B$76,B47,'[1]Data Results - By County'!$L$10:$L$76)</f>
        <v>10379</v>
      </c>
      <c r="M47" s="72">
        <f>SUMIF('[1]Data Results - By County'!$B$10:$B$76,B47,'[1]Data Results - By County'!$M$10:$M$76)</f>
        <v>1.1890754906554637E-2</v>
      </c>
      <c r="N47" s="127">
        <f t="shared" si="3"/>
        <v>1.7836132359831955E-3</v>
      </c>
      <c r="O47" s="76">
        <f>SUMIF('[1]Data Results - By County'!$B$10:$B$76,B47,'[1]Data Results - By County'!$O$10:$O$76)</f>
        <v>58995</v>
      </c>
      <c r="P47" s="72">
        <f>SUMIF('[1]Data Results - By County'!$B$10:$B$76,B47,'[1]Data Results - By County'!$P$10:$P$76)</f>
        <v>1.7607236411508229E-2</v>
      </c>
      <c r="Q47" s="127">
        <f t="shared" si="4"/>
        <v>8.8036182057541152E-4</v>
      </c>
      <c r="R47" s="76">
        <f>SUMIF('[1]Data Results - By County'!$B$10:$B$76,B47,'[1]Data Results - By County'!$R$10:$R$76)</f>
        <v>16840</v>
      </c>
      <c r="S47" s="72">
        <f>SUMIF('[1]Data Results - By County'!$B$10:$B$76,B47,'[1]Data Results - By County'!$S$10:$S$76)</f>
        <v>1.8335737812015133E-2</v>
      </c>
      <c r="T47" s="127">
        <f t="shared" si="5"/>
        <v>9.1678689060075672E-4</v>
      </c>
      <c r="U47" s="76">
        <f>SUMIF('[1]Data Results - By County'!$B$10:$B$76,B47,'[1]Data Results - By County'!$U$10:$U$76)</f>
        <v>16835</v>
      </c>
      <c r="V47" s="72">
        <f>SUMIF('[1]Data Results - By County'!$B$10:$B$76,B47,'[1]Data Results - By County'!$V$10:$V$76)</f>
        <v>1.9948360584835928E-2</v>
      </c>
      <c r="W47" s="127">
        <f t="shared" si="6"/>
        <v>3.9896721169671855E-4</v>
      </c>
      <c r="X47" s="76">
        <f>SUMIF('[1]Data Results - By County'!$B$10:$B$76,B47,'[1]Data Results - By County'!$X$10:$X$76)</f>
        <v>3550</v>
      </c>
      <c r="Y47" s="72">
        <f>SUMIF('[1]Data Results - By County'!$B$10:$B$76,B47,'[1]Data Results - By County'!$Y$10:$Y$76)</f>
        <v>1.4724486198386528E-2</v>
      </c>
      <c r="Z47" s="127">
        <f t="shared" si="7"/>
        <v>2.9448972396773054E-4</v>
      </c>
      <c r="AA47" s="15">
        <f>SUMIF('[1]Data Results - By County'!$B$10:$B$76,B47,'[1]Data Results - By County'!$AA$10:$AA$76)</f>
        <v>5030</v>
      </c>
      <c r="AB47" s="72">
        <f>SUMIF('[1]Data Results - By County'!$B$10:$B$76,B47,'[1]Data Results - By County'!$AB$10:$AB$76)</f>
        <v>1.7593564183280869E-2</v>
      </c>
      <c r="AC47" s="127">
        <f t="shared" si="8"/>
        <v>1.7593564183280869E-4</v>
      </c>
      <c r="AD47" s="77">
        <f>_xlfn.XLOOKUP(B47,'[1]12'!$FL$3:$FL$69,'[1]12'!$FO$3:$FO$69)</f>
        <v>9.3332999999999995</v>
      </c>
      <c r="AE47" s="72">
        <f>_xlfn.XLOOKUP(B47,'[1]12'!$FL$3:$FL$69,'[1]12'!$FT$3:$FT$69)</f>
        <v>2.257028957381901E-2</v>
      </c>
      <c r="AF47" s="127">
        <f t="shared" si="9"/>
        <v>2.257028957381901E-4</v>
      </c>
      <c r="AH47" s="78">
        <f t="shared" si="10"/>
        <v>1.6116679796197124E-2</v>
      </c>
    </row>
    <row r="48" spans="2:34" x14ac:dyDescent="0.15">
      <c r="B48" s="70" t="str">
        <f t="shared" si="0"/>
        <v>AAA39</v>
      </c>
      <c r="C48" s="71" t="s">
        <v>235</v>
      </c>
      <c r="D48" s="13" t="s">
        <v>236</v>
      </c>
      <c r="E48" s="14"/>
      <c r="F48" s="15">
        <f>SUMIF('[1]Data Results - By County'!$B$10:$B$76,B48,'[1]Data Results - By County'!$F$10:$F$76)</f>
        <v>3380</v>
      </c>
      <c r="G48" s="72">
        <f>SUMIF('[1]Data Results - By County'!$B$10:$B$76,B48,'[1]Data Results - By County'!$G$10:$G$76)</f>
        <v>6.3152191175508904E-3</v>
      </c>
      <c r="H48" s="123">
        <f t="shared" si="1"/>
        <v>3.2839139411264631E-3</v>
      </c>
      <c r="I48" s="15">
        <f>SUMIF('[1]Data Results - By County'!$B$10:$B$76,B48,'[1]Data Results - By County'!$I$10:$I$76)</f>
        <v>943</v>
      </c>
      <c r="J48" s="74">
        <f>SUMIF('[1]Data Results - By County'!$B$10:$B$76,B48,'[1]Data Results - By County'!$J$10:$J$76)</f>
        <v>1.9051544225644631E-3</v>
      </c>
      <c r="K48" s="126">
        <f t="shared" si="2"/>
        <v>3.2387625183595873E-4</v>
      </c>
      <c r="L48" s="15">
        <f>SUMIF('[1]Data Results - By County'!$B$10:$B$76,B48,'[1]Data Results - By County'!$L$10:$L$76)</f>
        <v>12584</v>
      </c>
      <c r="M48" s="72">
        <f>SUMIF('[1]Data Results - By County'!$B$10:$B$76,B48,'[1]Data Results - By County'!$M$10:$M$76)</f>
        <v>1.441692453454895E-2</v>
      </c>
      <c r="N48" s="127">
        <f t="shared" si="3"/>
        <v>2.1625386801823422E-3</v>
      </c>
      <c r="O48" s="76">
        <f>SUMIF('[1]Data Results - By County'!$B$10:$B$76,B48,'[1]Data Results - By County'!$O$10:$O$76)</f>
        <v>19588</v>
      </c>
      <c r="P48" s="72">
        <f>SUMIF('[1]Data Results - By County'!$B$10:$B$76,B48,'[1]Data Results - By County'!$P$10:$P$76)</f>
        <v>5.8460979206479058E-3</v>
      </c>
      <c r="Q48" s="127">
        <f t="shared" si="4"/>
        <v>2.9230489603239532E-4</v>
      </c>
      <c r="R48" s="76">
        <f>SUMIF('[1]Data Results - By County'!$B$10:$B$76,B48,'[1]Data Results - By County'!$R$10:$R$76)</f>
        <v>5695</v>
      </c>
      <c r="S48" s="72">
        <f>SUMIF('[1]Data Results - By County'!$B$10:$B$76,B48,'[1]Data Results - By County'!$S$10:$S$76)</f>
        <v>6.2008329477093935E-3</v>
      </c>
      <c r="T48" s="127">
        <f t="shared" si="5"/>
        <v>3.1004164738546972E-4</v>
      </c>
      <c r="U48" s="76">
        <f>SUMIF('[1]Data Results - By County'!$B$10:$B$76,B48,'[1]Data Results - By County'!$U$10:$U$76)</f>
        <v>4905</v>
      </c>
      <c r="V48" s="72">
        <f>SUMIF('[1]Data Results - By County'!$B$10:$B$76,B48,'[1]Data Results - By County'!$V$10:$V$76)</f>
        <v>5.8121003070163487E-3</v>
      </c>
      <c r="W48" s="127">
        <f t="shared" si="6"/>
        <v>1.1624200614032698E-4</v>
      </c>
      <c r="X48" s="76">
        <f>SUMIF('[1]Data Results - By County'!$B$10:$B$76,B48,'[1]Data Results - By County'!$X$10:$X$76)</f>
        <v>700</v>
      </c>
      <c r="Y48" s="72">
        <f>SUMIF('[1]Data Results - By County'!$B$10:$B$76,B48,'[1]Data Results - By County'!$Y$10:$Y$76)</f>
        <v>2.9034198137663576E-3</v>
      </c>
      <c r="Z48" s="127">
        <f t="shared" si="7"/>
        <v>5.8068396275327155E-5</v>
      </c>
      <c r="AA48" s="15">
        <f>SUMIF('[1]Data Results - By County'!$B$10:$B$76,B48,'[1]Data Results - By County'!$AA$10:$AA$76)</f>
        <v>1620</v>
      </c>
      <c r="AB48" s="72">
        <f>SUMIF('[1]Data Results - By County'!$B$10:$B$76,B48,'[1]Data Results - By County'!$AB$10:$AB$76)</f>
        <v>5.6663168940188878E-3</v>
      </c>
      <c r="AC48" s="127">
        <f t="shared" si="8"/>
        <v>5.6663168940188881E-5</v>
      </c>
      <c r="AD48" s="77">
        <f>_xlfn.XLOOKUP(B48,'[1]12'!$FL$3:$FL$69,'[1]12'!$FO$3:$FO$69)</f>
        <v>7.5606</v>
      </c>
      <c r="AE48" s="72">
        <f>_xlfn.XLOOKUP(B48,'[1]12'!$FL$3:$FL$69,'[1]12'!$FT$3:$FT$69)</f>
        <v>1.828345080001886E-2</v>
      </c>
      <c r="AF48" s="127">
        <f t="shared" si="9"/>
        <v>1.8283450800018859E-4</v>
      </c>
      <c r="AH48" s="78">
        <f t="shared" si="10"/>
        <v>6.7864834959186606E-3</v>
      </c>
    </row>
    <row r="49" spans="2:34" x14ac:dyDescent="0.15">
      <c r="B49" s="70" t="str">
        <f t="shared" si="0"/>
        <v>AAA40</v>
      </c>
      <c r="C49" s="71" t="s">
        <v>237</v>
      </c>
      <c r="D49" s="13" t="s">
        <v>238</v>
      </c>
      <c r="E49" s="14"/>
      <c r="F49" s="15">
        <f>SUMIF('[1]Data Results - By County'!$B$10:$B$76,B49,'[1]Data Results - By County'!$F$10:$F$76)</f>
        <v>7080</v>
      </c>
      <c r="G49" s="72">
        <f>SUMIF('[1]Data Results - By County'!$B$10:$B$76,B49,'[1]Data Results - By County'!$G$10:$G$76)</f>
        <v>1.3228328802443878E-2</v>
      </c>
      <c r="H49" s="123">
        <f t="shared" si="1"/>
        <v>6.8787309772708168E-3</v>
      </c>
      <c r="I49" s="15">
        <f>SUMIF('[1]Data Results - By County'!$B$10:$B$76,B49,'[1]Data Results - By County'!$I$10:$I$76)</f>
        <v>1294</v>
      </c>
      <c r="J49" s="74">
        <f>SUMIF('[1]Data Results - By County'!$B$10:$B$76,B49,'[1]Data Results - By County'!$J$10:$J$76)</f>
        <v>2.6142840114511297E-3</v>
      </c>
      <c r="K49" s="126">
        <f t="shared" si="2"/>
        <v>4.4442828194669209E-4</v>
      </c>
      <c r="L49" s="15">
        <f>SUMIF('[1]Data Results - By County'!$B$10:$B$76,B49,'[1]Data Results - By County'!$L$10:$L$76)</f>
        <v>28354</v>
      </c>
      <c r="M49" s="72">
        <f>SUMIF('[1]Data Results - By County'!$B$10:$B$76,B49,'[1]Data Results - By County'!$M$10:$M$76)</f>
        <v>3.248390640913866E-2</v>
      </c>
      <c r="N49" s="127">
        <f t="shared" si="3"/>
        <v>4.8725859613707985E-3</v>
      </c>
      <c r="O49" s="76">
        <f>SUMIF('[1]Data Results - By County'!$B$10:$B$76,B49,'[1]Data Results - By County'!$O$10:$O$76)</f>
        <v>39762</v>
      </c>
      <c r="P49" s="72">
        <f>SUMIF('[1]Data Results - By County'!$B$10:$B$76,B49,'[1]Data Results - By County'!$P$10:$P$76)</f>
        <v>1.1867089315948643E-2</v>
      </c>
      <c r="Q49" s="127">
        <f t="shared" si="4"/>
        <v>5.9335446579743224E-4</v>
      </c>
      <c r="R49" s="76">
        <f>SUMIF('[1]Data Results - By County'!$B$10:$B$76,B49,'[1]Data Results - By County'!$R$10:$R$76)</f>
        <v>12320</v>
      </c>
      <c r="S49" s="72">
        <f>SUMIF('[1]Data Results - By County'!$B$10:$B$76,B49,'[1]Data Results - By County'!$S$10:$S$76)</f>
        <v>1.341426899311321E-2</v>
      </c>
      <c r="T49" s="127">
        <f t="shared" si="5"/>
        <v>6.7071344965566055E-4</v>
      </c>
      <c r="U49" s="76">
        <f>SUMIF('[1]Data Results - By County'!$B$10:$B$76,B49,'[1]Data Results - By County'!$U$10:$U$76)</f>
        <v>9815</v>
      </c>
      <c r="V49" s="72">
        <f>SUMIF('[1]Data Results - By County'!$B$10:$B$76,B49,'[1]Data Results - By County'!$V$10:$V$76)</f>
        <v>1.1630125283051062E-2</v>
      </c>
      <c r="W49" s="127">
        <f t="shared" si="6"/>
        <v>2.3260250566102124E-4</v>
      </c>
      <c r="X49" s="76">
        <f>SUMIF('[1]Data Results - By County'!$B$10:$B$76,B49,'[1]Data Results - By County'!$X$10:$X$76)</f>
        <v>1330</v>
      </c>
      <c r="Y49" s="72">
        <f>SUMIF('[1]Data Results - By County'!$B$10:$B$76,B49,'[1]Data Results - By County'!$Y$10:$Y$76)</f>
        <v>5.5164976461560796E-3</v>
      </c>
      <c r="Z49" s="127">
        <f t="shared" si="7"/>
        <v>1.1032995292312159E-4</v>
      </c>
      <c r="AA49" s="15">
        <f>SUMIF('[1]Data Results - By County'!$B$10:$B$76,B49,'[1]Data Results - By County'!$AA$10:$AA$76)</f>
        <v>3330</v>
      </c>
      <c r="AB49" s="72">
        <f>SUMIF('[1]Data Results - By County'!$B$10:$B$76,B49,'[1]Data Results - By County'!$AB$10:$AB$76)</f>
        <v>1.1647429171038825E-2</v>
      </c>
      <c r="AC49" s="127">
        <f t="shared" si="8"/>
        <v>1.1647429171038825E-4</v>
      </c>
      <c r="AD49" s="77">
        <f>_xlfn.XLOOKUP(B49,'[1]12'!$FL$3:$FL$69,'[1]12'!$FO$3:$FO$69)</f>
        <v>9.3635999999999999</v>
      </c>
      <c r="AE49" s="72">
        <f>_xlfn.XLOOKUP(B49,'[1]12'!$FL$3:$FL$69,'[1]12'!$FT$3:$FT$69)</f>
        <v>2.2643562668446499E-2</v>
      </c>
      <c r="AF49" s="127">
        <f t="shared" si="9"/>
        <v>2.2643562668446499E-4</v>
      </c>
      <c r="AH49" s="78">
        <f t="shared" si="10"/>
        <v>1.4145655513020397E-2</v>
      </c>
    </row>
    <row r="50" spans="2:34" x14ac:dyDescent="0.15">
      <c r="B50" s="70" t="str">
        <f t="shared" si="0"/>
        <v>AAA41</v>
      </c>
      <c r="C50" s="71" t="s">
        <v>239</v>
      </c>
      <c r="D50" s="13" t="s">
        <v>240</v>
      </c>
      <c r="E50" s="14"/>
      <c r="F50" s="15">
        <f>SUMIF('[1]Data Results - By County'!$B$10:$B$76,B50,'[1]Data Results - By County'!$F$10:$F$76)</f>
        <v>4620</v>
      </c>
      <c r="G50" s="72">
        <f>SUMIF('[1]Data Results - By County'!$B$10:$B$76,B50,'[1]Data Results - By County'!$G$10:$G$76)</f>
        <v>8.6320450660015129E-3</v>
      </c>
      <c r="H50" s="123">
        <f t="shared" si="1"/>
        <v>4.4886634343207872E-3</v>
      </c>
      <c r="I50" s="15">
        <f>SUMIF('[1]Data Results - By County'!$B$10:$B$76,B50,'[1]Data Results - By County'!$I$10:$I$76)</f>
        <v>476</v>
      </c>
      <c r="J50" s="74">
        <f>SUMIF('[1]Data Results - By County'!$B$10:$B$76,B50,'[1]Data Results - By County'!$J$10:$J$76)</f>
        <v>9.6166861626795805E-4</v>
      </c>
      <c r="K50" s="126">
        <f t="shared" si="2"/>
        <v>1.6348366476555287E-4</v>
      </c>
      <c r="L50" s="15">
        <f>SUMIF('[1]Data Results - By County'!$B$10:$B$76,B50,'[1]Data Results - By County'!$L$10:$L$76)</f>
        <v>18499</v>
      </c>
      <c r="M50" s="72">
        <f>SUMIF('[1]Data Results - By County'!$B$10:$B$76,B50,'[1]Data Results - By County'!$M$10:$M$76)</f>
        <v>2.1193474806470203E-2</v>
      </c>
      <c r="N50" s="127">
        <f t="shared" si="3"/>
        <v>3.1790212209705303E-3</v>
      </c>
      <c r="O50" s="76">
        <f>SUMIF('[1]Data Results - By County'!$B$10:$B$76,B50,'[1]Data Results - By County'!$O$10:$O$76)</f>
        <v>22563</v>
      </c>
      <c r="P50" s="72">
        <f>SUMIF('[1]Data Results - By County'!$B$10:$B$76,B50,'[1]Data Results - By County'!$P$10:$P$76)</f>
        <v>6.7339956801908667E-3</v>
      </c>
      <c r="Q50" s="127">
        <f t="shared" si="4"/>
        <v>3.3669978400954336E-4</v>
      </c>
      <c r="R50" s="76">
        <f>SUMIF('[1]Data Results - By County'!$B$10:$B$76,B50,'[1]Data Results - By County'!$R$10:$R$76)</f>
        <v>7485</v>
      </c>
      <c r="S50" s="72">
        <f>SUMIF('[1]Data Results - By County'!$B$10:$B$76,B50,'[1]Data Results - By County'!$S$10:$S$76)</f>
        <v>8.1498217056373678E-3</v>
      </c>
      <c r="T50" s="127">
        <f t="shared" si="5"/>
        <v>4.0749108528186843E-4</v>
      </c>
      <c r="U50" s="76">
        <f>SUMIF('[1]Data Results - By County'!$B$10:$B$76,B50,'[1]Data Results - By County'!$U$10:$U$76)</f>
        <v>5620</v>
      </c>
      <c r="V50" s="72">
        <f>SUMIF('[1]Data Results - By County'!$B$10:$B$76,B50,'[1]Data Results - By County'!$V$10:$V$76)</f>
        <v>6.659327976642585E-3</v>
      </c>
      <c r="W50" s="127">
        <f t="shared" si="6"/>
        <v>1.331865595328517E-4</v>
      </c>
      <c r="X50" s="76">
        <f>SUMIF('[1]Data Results - By County'!$B$10:$B$76,B50,'[1]Data Results - By County'!$X$10:$X$76)</f>
        <v>540</v>
      </c>
      <c r="Y50" s="72">
        <f>SUMIF('[1]Data Results - By County'!$B$10:$B$76,B50,'[1]Data Results - By County'!$Y$10:$Y$76)</f>
        <v>2.2397809991911901E-3</v>
      </c>
      <c r="Z50" s="127">
        <f t="shared" si="7"/>
        <v>4.4795619983823802E-5</v>
      </c>
      <c r="AA50" s="15">
        <f>SUMIF('[1]Data Results - By County'!$B$10:$B$76,B50,'[1]Data Results - By County'!$AA$10:$AA$76)</f>
        <v>2430</v>
      </c>
      <c r="AB50" s="72">
        <f>SUMIF('[1]Data Results - By County'!$B$10:$B$76,B50,'[1]Data Results - By County'!$AB$10:$AB$76)</f>
        <v>8.4994753410283317E-3</v>
      </c>
      <c r="AC50" s="127">
        <f t="shared" si="8"/>
        <v>8.4994753410283318E-5</v>
      </c>
      <c r="AD50" s="77">
        <f>_xlfn.XLOOKUP(B50,'[1]12'!$FL$3:$FL$69,'[1]12'!$FO$3:$FO$69)</f>
        <v>9.1818000000000008</v>
      </c>
      <c r="AE50" s="72">
        <f>_xlfn.XLOOKUP(B50,'[1]12'!$FL$3:$FL$69,'[1]12'!$FT$3:$FT$69)</f>
        <v>2.2203924100681584E-2</v>
      </c>
      <c r="AF50" s="127">
        <f t="shared" si="9"/>
        <v>2.2203924100681584E-4</v>
      </c>
      <c r="AH50" s="78">
        <f t="shared" si="10"/>
        <v>9.0603753632820562E-3</v>
      </c>
    </row>
    <row r="51" spans="2:34" x14ac:dyDescent="0.15">
      <c r="B51" s="70" t="str">
        <f t="shared" si="0"/>
        <v>AAA42</v>
      </c>
      <c r="C51" s="71" t="s">
        <v>241</v>
      </c>
      <c r="D51" s="13" t="s">
        <v>242</v>
      </c>
      <c r="E51" s="14"/>
      <c r="F51" s="15">
        <f>SUMIF('[1]Data Results - By County'!$B$10:$B$76,B51,'[1]Data Results - By County'!$F$10:$F$76)</f>
        <v>2365</v>
      </c>
      <c r="G51" s="72">
        <f>SUMIF('[1]Data Results - By County'!$B$10:$B$76,B51,'[1]Data Results - By County'!$G$10:$G$76)</f>
        <v>4.4187849742626795E-3</v>
      </c>
      <c r="H51" s="123">
        <f t="shared" si="1"/>
        <v>2.2977681866165932E-3</v>
      </c>
      <c r="I51" s="15">
        <f>SUMIF('[1]Data Results - By County'!$B$10:$B$76,B51,'[1]Data Results - By County'!$I$10:$I$76)</f>
        <v>235</v>
      </c>
      <c r="J51" s="74">
        <f>SUMIF('[1]Data Results - By County'!$B$10:$B$76,B51,'[1]Data Results - By County'!$J$10:$J$76)</f>
        <v>4.7477337147682803E-4</v>
      </c>
      <c r="K51" s="126">
        <f t="shared" si="2"/>
        <v>8.0711473151060778E-5</v>
      </c>
      <c r="L51" s="15">
        <f>SUMIF('[1]Data Results - By County'!$B$10:$B$76,B51,'[1]Data Results - By County'!$L$10:$L$76)</f>
        <v>9411</v>
      </c>
      <c r="M51" s="72">
        <f>SUMIF('[1]Data Results - By County'!$B$10:$B$76,B51,'[1]Data Results - By County'!$M$10:$M$76)</f>
        <v>1.0781760711589332E-2</v>
      </c>
      <c r="N51" s="127">
        <f t="shared" si="3"/>
        <v>1.6172641067383998E-3</v>
      </c>
      <c r="O51" s="76">
        <f>SUMIF('[1]Data Results - By County'!$B$10:$B$76,B51,'[1]Data Results - By County'!$O$10:$O$76)</f>
        <v>12929</v>
      </c>
      <c r="P51" s="72">
        <f>SUMIF('[1]Data Results - By County'!$B$10:$B$76,B51,'[1]Data Results - By County'!$P$10:$P$76)</f>
        <v>3.8586992044137621E-3</v>
      </c>
      <c r="Q51" s="127">
        <f t="shared" si="4"/>
        <v>1.9293496022068811E-4</v>
      </c>
      <c r="R51" s="76">
        <f>SUMIF('[1]Data Results - By County'!$B$10:$B$76,B51,'[1]Data Results - By County'!$R$10:$R$76)</f>
        <v>3775</v>
      </c>
      <c r="S51" s="72">
        <f>SUMIF('[1]Data Results - By County'!$B$10:$B$76,B51,'[1]Data Results - By County'!$S$10:$S$76)</f>
        <v>4.1102975202112315E-3</v>
      </c>
      <c r="T51" s="127">
        <f t="shared" si="5"/>
        <v>2.0551487601056157E-4</v>
      </c>
      <c r="U51" s="76">
        <f>SUMIF('[1]Data Results - By County'!$B$10:$B$76,B51,'[1]Data Results - By County'!$U$10:$U$76)</f>
        <v>3635</v>
      </c>
      <c r="V51" s="72">
        <f>SUMIF('[1]Data Results - By County'!$B$10:$B$76,B51,'[1]Data Results - By County'!$V$10:$V$76)</f>
        <v>4.3072343763515654E-3</v>
      </c>
      <c r="W51" s="127">
        <f t="shared" si="6"/>
        <v>8.6144687527031313E-5</v>
      </c>
      <c r="X51" s="76">
        <f>SUMIF('[1]Data Results - By County'!$B$10:$B$76,B51,'[1]Data Results - By County'!$X$10:$X$76)</f>
        <v>165</v>
      </c>
      <c r="Y51" s="72">
        <f>SUMIF('[1]Data Results - By County'!$B$10:$B$76,B51,'[1]Data Results - By County'!$Y$10:$Y$76)</f>
        <v>6.8437752753064147E-4</v>
      </c>
      <c r="Z51" s="127">
        <f t="shared" si="7"/>
        <v>1.368755055061283E-5</v>
      </c>
      <c r="AA51" s="15">
        <f>SUMIF('[1]Data Results - By County'!$B$10:$B$76,B51,'[1]Data Results - By County'!$AA$10:$AA$76)</f>
        <v>1170</v>
      </c>
      <c r="AB51" s="72">
        <f>SUMIF('[1]Data Results - By County'!$B$10:$B$76,B51,'[1]Data Results - By County'!$AB$10:$AB$76)</f>
        <v>4.0923399790136414E-3</v>
      </c>
      <c r="AC51" s="127">
        <f t="shared" si="8"/>
        <v>4.0923399790136415E-5</v>
      </c>
      <c r="AD51" s="77">
        <f>_xlfn.XLOOKUP(B51,'[1]12'!$FL$3:$FL$69,'[1]12'!$FO$3:$FO$69)</f>
        <v>8.1362000000000005</v>
      </c>
      <c r="AE51" s="72">
        <f>_xlfn.XLOOKUP(B51,'[1]12'!$FL$3:$FL$69,'[1]12'!$FT$3:$FT$69)</f>
        <v>1.9675397772546288E-2</v>
      </c>
      <c r="AF51" s="127">
        <f t="shared" si="9"/>
        <v>1.9675397772546288E-4</v>
      </c>
      <c r="AH51" s="78">
        <f t="shared" si="10"/>
        <v>4.7317032183305475E-3</v>
      </c>
    </row>
    <row r="52" spans="2:34" x14ac:dyDescent="0.15">
      <c r="B52" s="70" t="str">
        <f t="shared" si="0"/>
        <v>AAA43</v>
      </c>
      <c r="C52" s="71" t="s">
        <v>243</v>
      </c>
      <c r="D52" s="13" t="s">
        <v>244</v>
      </c>
      <c r="E52" s="14"/>
      <c r="F52" s="15">
        <f>SUMIF('[1]Data Results - By County'!$B$10:$B$76,B52,'[1]Data Results - By County'!$F$10:$F$76)</f>
        <v>2470</v>
      </c>
      <c r="G52" s="72">
        <f>SUMIF('[1]Data Results - By County'!$B$10:$B$76,B52,'[1]Data Results - By County'!$G$10:$G$76)</f>
        <v>4.614967816671805E-3</v>
      </c>
      <c r="H52" s="123">
        <f t="shared" si="1"/>
        <v>2.3997832646693389E-3</v>
      </c>
      <c r="I52" s="15">
        <f>SUMIF('[1]Data Results - By County'!$B$10:$B$76,B52,'[1]Data Results - By County'!$I$10:$I$76)</f>
        <v>321</v>
      </c>
      <c r="J52" s="74">
        <f>SUMIF('[1]Data Results - By County'!$B$10:$B$76,B52,'[1]Data Results - By County'!$J$10:$J$76)</f>
        <v>6.485202223151566E-4</v>
      </c>
      <c r="K52" s="126">
        <f t="shared" si="2"/>
        <v>1.1024843779357662E-4</v>
      </c>
      <c r="L52" s="15">
        <f>SUMIF('[1]Data Results - By County'!$B$10:$B$76,B52,'[1]Data Results - By County'!$L$10:$L$76)</f>
        <v>12158</v>
      </c>
      <c r="M52" s="72">
        <f>SUMIF('[1]Data Results - By County'!$B$10:$B$76,B52,'[1]Data Results - By County'!$M$10:$M$76)</f>
        <v>1.392887543635141E-2</v>
      </c>
      <c r="N52" s="127">
        <f t="shared" si="3"/>
        <v>2.0893313154527115E-3</v>
      </c>
      <c r="O52" s="76">
        <f>SUMIF('[1]Data Results - By County'!$B$10:$B$76,B52,'[1]Data Results - By County'!$O$10:$O$76)</f>
        <v>14863</v>
      </c>
      <c r="P52" s="72">
        <f>SUMIF('[1]Data Results - By County'!$B$10:$B$76,B52,'[1]Data Results - By County'!$P$10:$P$76)</f>
        <v>4.4359073613737914E-3</v>
      </c>
      <c r="Q52" s="127">
        <f t="shared" si="4"/>
        <v>2.2179536806868957E-4</v>
      </c>
      <c r="R52" s="76">
        <f>SUMIF('[1]Data Results - By County'!$B$10:$B$76,B52,'[1]Data Results - By County'!$R$10:$R$76)</f>
        <v>4320</v>
      </c>
      <c r="S52" s="72">
        <f>SUMIF('[1]Data Results - By County'!$B$10:$B$76,B52,'[1]Data Results - By County'!$S$10:$S$76)</f>
        <v>4.7037047118708656E-3</v>
      </c>
      <c r="T52" s="127">
        <f t="shared" si="5"/>
        <v>2.351852355935433E-4</v>
      </c>
      <c r="U52" s="76">
        <f>SUMIF('[1]Data Results - By County'!$B$10:$B$76,B52,'[1]Data Results - By County'!$U$10:$U$76)</f>
        <v>3225</v>
      </c>
      <c r="V52" s="72">
        <f>SUMIF('[1]Data Results - By County'!$B$10:$B$76,B52,'[1]Data Results - By County'!$V$10:$V$76)</f>
        <v>3.8214115168456117E-3</v>
      </c>
      <c r="W52" s="127">
        <f t="shared" si="6"/>
        <v>7.642823033691223E-5</v>
      </c>
      <c r="X52" s="76">
        <f>SUMIF('[1]Data Results - By County'!$B$10:$B$76,B52,'[1]Data Results - By County'!$X$10:$X$76)</f>
        <v>390</v>
      </c>
      <c r="Y52" s="72">
        <f>SUMIF('[1]Data Results - By County'!$B$10:$B$76,B52,'[1]Data Results - By County'!$Y$10:$Y$76)</f>
        <v>1.6176196105269706E-3</v>
      </c>
      <c r="Z52" s="127">
        <f t="shared" si="7"/>
        <v>3.2352392210539414E-5</v>
      </c>
      <c r="AA52" s="15">
        <f>SUMIF('[1]Data Results - By County'!$B$10:$B$76,B52,'[1]Data Results - By County'!$AA$10:$AA$76)</f>
        <v>1210</v>
      </c>
      <c r="AB52" s="72">
        <f>SUMIF('[1]Data Results - By County'!$B$10:$B$76,B52,'[1]Data Results - By County'!$AB$10:$AB$76)</f>
        <v>4.2322490381252187E-3</v>
      </c>
      <c r="AC52" s="127">
        <f t="shared" si="8"/>
        <v>4.2322490381252185E-5</v>
      </c>
      <c r="AD52" s="77">
        <f>_xlfn.XLOOKUP(B52,'[1]12'!$FL$3:$FL$69,'[1]12'!$FO$3:$FO$69)</f>
        <v>7.23475</v>
      </c>
      <c r="AE52" s="72">
        <f>_xlfn.XLOOKUP(B52,'[1]12'!$FL$3:$FL$69,'[1]12'!$FT$3:$FT$69)</f>
        <v>1.749546275102987E-2</v>
      </c>
      <c r="AF52" s="127">
        <f t="shared" si="9"/>
        <v>1.7495462751029869E-4</v>
      </c>
      <c r="AH52" s="78">
        <f t="shared" si="10"/>
        <v>5.3824013620168629E-3</v>
      </c>
    </row>
    <row r="53" spans="2:34" x14ac:dyDescent="0.15">
      <c r="B53" s="70" t="str">
        <f t="shared" si="0"/>
        <v>AAA44</v>
      </c>
      <c r="C53" s="71" t="s">
        <v>245</v>
      </c>
      <c r="D53" s="13" t="s">
        <v>246</v>
      </c>
      <c r="E53" s="14"/>
      <c r="F53" s="15">
        <f>SUMIF('[1]Data Results - By County'!$B$10:$B$76,B53,'[1]Data Results - By County'!$F$10:$F$76)</f>
        <v>2745</v>
      </c>
      <c r="G53" s="72">
        <f>SUMIF('[1]Data Results - By County'!$B$10:$B$76,B53,'[1]Data Results - By County'!$G$10:$G$76)</f>
        <v>5.1287800229814183E-3</v>
      </c>
      <c r="H53" s="123">
        <f t="shared" si="1"/>
        <v>2.6669656119503375E-3</v>
      </c>
      <c r="I53" s="15">
        <f>SUMIF('[1]Data Results - By County'!$B$10:$B$76,B53,'[1]Data Results - By County'!$I$10:$I$76)</f>
        <v>399</v>
      </c>
      <c r="J53" s="74">
        <f>SUMIF('[1]Data Results - By County'!$B$10:$B$76,B53,'[1]Data Results - By County'!$J$10:$J$76)</f>
        <v>8.0610457540108245E-4</v>
      </c>
      <c r="K53" s="126">
        <f t="shared" si="2"/>
        <v>1.3703777781818403E-4</v>
      </c>
      <c r="L53" s="15">
        <f>SUMIF('[1]Data Results - By County'!$B$10:$B$76,B53,'[1]Data Results - By County'!$L$10:$L$76)</f>
        <v>12168</v>
      </c>
      <c r="M53" s="72">
        <f>SUMIF('[1]Data Results - By County'!$B$10:$B$76,B53,'[1]Data Results - By County'!$M$10:$M$76)</f>
        <v>1.394033198795229E-2</v>
      </c>
      <c r="N53" s="127">
        <f t="shared" si="3"/>
        <v>2.0910497981928432E-3</v>
      </c>
      <c r="O53" s="76">
        <f>SUMIF('[1]Data Results - By County'!$B$10:$B$76,B53,'[1]Data Results - By County'!$O$10:$O$76)</f>
        <v>16563</v>
      </c>
      <c r="P53" s="72">
        <f>SUMIF('[1]Data Results - By County'!$B$10:$B$76,B53,'[1]Data Results - By County'!$P$10:$P$76)</f>
        <v>4.9432775096840548E-3</v>
      </c>
      <c r="Q53" s="127">
        <f t="shared" si="4"/>
        <v>2.4716387548420277E-4</v>
      </c>
      <c r="R53" s="76">
        <f>SUMIF('[1]Data Results - By County'!$B$10:$B$76,B53,'[1]Data Results - By County'!$R$10:$R$76)</f>
        <v>5320</v>
      </c>
      <c r="S53" s="72">
        <f>SUMIF('[1]Data Results - By County'!$B$10:$B$76,B53,'[1]Data Results - By County'!$S$10:$S$76)</f>
        <v>5.7925252470261588E-3</v>
      </c>
      <c r="T53" s="127">
        <f t="shared" si="5"/>
        <v>2.8962626235130796E-4</v>
      </c>
      <c r="U53" s="76">
        <f>SUMIF('[1]Data Results - By County'!$B$10:$B$76,B53,'[1]Data Results - By County'!$U$10:$U$76)</f>
        <v>3755</v>
      </c>
      <c r="V53" s="72">
        <f>SUMIF('[1]Data Results - By County'!$B$10:$B$76,B53,'[1]Data Results - By County'!$V$10:$V$76)</f>
        <v>4.4494264327923317E-3</v>
      </c>
      <c r="W53" s="127">
        <f t="shared" si="6"/>
        <v>8.8988528655846634E-5</v>
      </c>
      <c r="X53" s="76">
        <f>SUMIF('[1]Data Results - By County'!$B$10:$B$76,B53,'[1]Data Results - By County'!$X$10:$X$76)</f>
        <v>185</v>
      </c>
      <c r="Y53" s="72">
        <f>SUMIF('[1]Data Results - By County'!$B$10:$B$76,B53,'[1]Data Results - By County'!$Y$10:$Y$76)</f>
        <v>7.6733237935253736E-4</v>
      </c>
      <c r="Z53" s="127">
        <f t="shared" si="7"/>
        <v>1.5346647587050748E-5</v>
      </c>
      <c r="AA53" s="15">
        <f>SUMIF('[1]Data Results - By County'!$B$10:$B$76,B53,'[1]Data Results - By County'!$AA$10:$AA$76)</f>
        <v>1380</v>
      </c>
      <c r="AB53" s="72">
        <f>SUMIF('[1]Data Results - By County'!$B$10:$B$76,B53,'[1]Data Results - By County'!$AB$10:$AB$76)</f>
        <v>4.8268625393494231E-3</v>
      </c>
      <c r="AC53" s="127">
        <f t="shared" si="8"/>
        <v>4.8268625393494233E-5</v>
      </c>
      <c r="AD53" s="77">
        <f>_xlfn.XLOOKUP(B53,'[1]12'!$FL$3:$FL$69,'[1]12'!$FO$3:$FO$69)</f>
        <v>7.6665999999999999</v>
      </c>
      <c r="AE53" s="72">
        <f>_xlfn.XLOOKUP(B53,'[1]12'!$FL$3:$FL$69,'[1]12'!$FT$3:$FT$69)</f>
        <v>1.8539785718517655E-2</v>
      </c>
      <c r="AF53" s="127">
        <f t="shared" si="9"/>
        <v>1.8539785718517656E-4</v>
      </c>
      <c r="AH53" s="78">
        <f t="shared" si="10"/>
        <v>5.7698449846184437E-3</v>
      </c>
    </row>
    <row r="54" spans="2:34" x14ac:dyDescent="0.15">
      <c r="B54" s="70" t="str">
        <f t="shared" si="0"/>
        <v>AAA45</v>
      </c>
      <c r="C54" s="71" t="s">
        <v>247</v>
      </c>
      <c r="D54" s="13" t="s">
        <v>248</v>
      </c>
      <c r="E54" s="14"/>
      <c r="F54" s="15">
        <f>SUMIF('[1]Data Results - By County'!$B$10:$B$76,B54,'[1]Data Results - By County'!$F$10:$F$76)</f>
        <v>3885</v>
      </c>
      <c r="G54" s="72">
        <f>SUMIF('[1]Data Results - By County'!$B$10:$B$76,B54,'[1]Data Results - By County'!$G$10:$G$76)</f>
        <v>7.2587651691376365E-3</v>
      </c>
      <c r="H54" s="123">
        <f t="shared" si="1"/>
        <v>3.7745578879515712E-3</v>
      </c>
      <c r="I54" s="15">
        <f>SUMIF('[1]Data Results - By County'!$B$10:$B$76,B54,'[1]Data Results - By County'!$I$10:$I$76)</f>
        <v>389</v>
      </c>
      <c r="J54" s="74">
        <f>SUMIF('[1]Data Results - By County'!$B$10:$B$76,B54,'[1]Data Results - By County'!$J$10:$J$76)</f>
        <v>7.8590145321057918E-4</v>
      </c>
      <c r="K54" s="126">
        <f t="shared" si="2"/>
        <v>1.3360324704579847E-4</v>
      </c>
      <c r="L54" s="15">
        <f>SUMIF('[1]Data Results - By County'!$B$10:$B$76,B54,'[1]Data Results - By County'!$L$10:$L$76)</f>
        <v>18790</v>
      </c>
      <c r="M54" s="72">
        <f>SUMIF('[1]Data Results - By County'!$B$10:$B$76,B54,'[1]Data Results - By County'!$M$10:$M$76)</f>
        <v>2.1526860458055845E-2</v>
      </c>
      <c r="N54" s="127">
        <f t="shared" si="3"/>
        <v>3.2290290687083767E-3</v>
      </c>
      <c r="O54" s="76">
        <f>SUMIF('[1]Data Results - By County'!$B$10:$B$76,B54,'[1]Data Results - By County'!$O$10:$O$76)</f>
        <v>20887</v>
      </c>
      <c r="P54" s="72">
        <f>SUMIF('[1]Data Results - By County'!$B$10:$B$76,B54,'[1]Data Results - By County'!$P$10:$P$76)</f>
        <v>6.2337884045626304E-3</v>
      </c>
      <c r="Q54" s="127">
        <f t="shared" si="4"/>
        <v>3.1168942022813157E-4</v>
      </c>
      <c r="R54" s="76">
        <f>SUMIF('[1]Data Results - By County'!$B$10:$B$76,B54,'[1]Data Results - By County'!$R$10:$R$76)</f>
        <v>6480</v>
      </c>
      <c r="S54" s="72">
        <f>SUMIF('[1]Data Results - By County'!$B$10:$B$76,B54,'[1]Data Results - By County'!$S$10:$S$76)</f>
        <v>7.0555570678062984E-3</v>
      </c>
      <c r="T54" s="127">
        <f t="shared" si="5"/>
        <v>3.5277785339031493E-4</v>
      </c>
      <c r="U54" s="76">
        <f>SUMIF('[1]Data Results - By County'!$B$10:$B$76,B54,'[1]Data Results - By County'!$U$10:$U$76)</f>
        <v>4855</v>
      </c>
      <c r="V54" s="72">
        <f>SUMIF('[1]Data Results - By County'!$B$10:$B$76,B54,'[1]Data Results - By County'!$V$10:$V$76)</f>
        <v>5.7528536168326956E-3</v>
      </c>
      <c r="W54" s="127">
        <f t="shared" si="6"/>
        <v>1.1505707233665391E-4</v>
      </c>
      <c r="X54" s="76">
        <f>SUMIF('[1]Data Results - By County'!$B$10:$B$76,B54,'[1]Data Results - By County'!$X$10:$X$76)</f>
        <v>305</v>
      </c>
      <c r="Y54" s="72">
        <f>SUMIF('[1]Data Results - By County'!$B$10:$B$76,B54,'[1]Data Results - By County'!$Y$10:$Y$76)</f>
        <v>1.2650614902839129E-3</v>
      </c>
      <c r="Z54" s="127">
        <f t="shared" si="7"/>
        <v>2.5301229805678258E-5</v>
      </c>
      <c r="AA54" s="15">
        <f>SUMIF('[1]Data Results - By County'!$B$10:$B$76,B54,'[1]Data Results - By County'!$AA$10:$AA$76)</f>
        <v>1860</v>
      </c>
      <c r="AB54" s="72">
        <f>SUMIF('[1]Data Results - By County'!$B$10:$B$76,B54,'[1]Data Results - By County'!$AB$10:$AB$76)</f>
        <v>6.5057712486883525E-3</v>
      </c>
      <c r="AC54" s="127">
        <f t="shared" si="8"/>
        <v>6.5057712486883522E-5</v>
      </c>
      <c r="AD54" s="77">
        <f>_xlfn.XLOOKUP(B54,'[1]12'!$FL$3:$FL$69,'[1]12'!$FO$3:$FO$69)</f>
        <v>5.2728000000000002</v>
      </c>
      <c r="AE54" s="72">
        <f>_xlfn.XLOOKUP(B54,'[1]12'!$FL$3:$FL$69,'[1]12'!$FT$3:$FT$69)</f>
        <v>1.2750969417551444E-2</v>
      </c>
      <c r="AF54" s="127">
        <f t="shared" si="9"/>
        <v>1.2750969417551445E-4</v>
      </c>
      <c r="AH54" s="78">
        <f t="shared" si="10"/>
        <v>8.1345831861289238E-3</v>
      </c>
    </row>
    <row r="55" spans="2:34" x14ac:dyDescent="0.15">
      <c r="B55" s="70" t="str">
        <f t="shared" si="0"/>
        <v>AAA46</v>
      </c>
      <c r="C55" s="71" t="s">
        <v>249</v>
      </c>
      <c r="D55" s="13" t="s">
        <v>250</v>
      </c>
      <c r="E55" s="14"/>
      <c r="F55" s="15">
        <f>SUMIF('[1]Data Results - By County'!$B$10:$B$76,B55,'[1]Data Results - By County'!$F$10:$F$76)</f>
        <v>5040</v>
      </c>
      <c r="G55" s="72">
        <f>SUMIF('[1]Data Results - By County'!$B$10:$B$76,B55,'[1]Data Results - By County'!$G$10:$G$76)</f>
        <v>9.4167764356380152E-3</v>
      </c>
      <c r="H55" s="123">
        <f t="shared" si="1"/>
        <v>4.8967237465317682E-3</v>
      </c>
      <c r="I55" s="15">
        <f>SUMIF('[1]Data Results - By County'!$B$10:$B$76,B55,'[1]Data Results - By County'!$I$10:$I$76)</f>
        <v>1053</v>
      </c>
      <c r="J55" s="74">
        <f>SUMIF('[1]Data Results - By County'!$B$10:$B$76,B55,'[1]Data Results - By County'!$J$10:$J$76)</f>
        <v>2.1273887666599998E-3</v>
      </c>
      <c r="K55" s="126">
        <f t="shared" si="2"/>
        <v>3.6165609033220002E-4</v>
      </c>
      <c r="L55" s="15">
        <f>SUMIF('[1]Data Results - By County'!$B$10:$B$76,B55,'[1]Data Results - By County'!$L$10:$L$76)</f>
        <v>10829</v>
      </c>
      <c r="M55" s="72">
        <f>SUMIF('[1]Data Results - By County'!$B$10:$B$76,B55,'[1]Data Results - By County'!$M$10:$M$76)</f>
        <v>1.2406299728594293E-2</v>
      </c>
      <c r="N55" s="127">
        <f t="shared" si="3"/>
        <v>1.860944959289144E-3</v>
      </c>
      <c r="O55" s="76">
        <f>SUMIF('[1]Data Results - By County'!$B$10:$B$76,B55,'[1]Data Results - By County'!$O$10:$O$76)</f>
        <v>26618</v>
      </c>
      <c r="P55" s="72">
        <f>SUMIF('[1]Data Results - By County'!$B$10:$B$76,B55,'[1]Data Results - By County'!$P$10:$P$76)</f>
        <v>7.9442227104250546E-3</v>
      </c>
      <c r="Q55" s="127">
        <f t="shared" si="4"/>
        <v>3.9721113552125276E-4</v>
      </c>
      <c r="R55" s="76">
        <f>SUMIF('[1]Data Results - By County'!$B$10:$B$76,B55,'[1]Data Results - By County'!$R$10:$R$76)</f>
        <v>8320</v>
      </c>
      <c r="S55" s="72">
        <f>SUMIF('[1]Data Results - By County'!$B$10:$B$76,B55,'[1]Data Results - By County'!$S$10:$S$76)</f>
        <v>9.0589868524920385E-3</v>
      </c>
      <c r="T55" s="127">
        <f t="shared" si="5"/>
        <v>4.5294934262460194E-4</v>
      </c>
      <c r="U55" s="76">
        <f>SUMIF('[1]Data Results - By County'!$B$10:$B$76,B55,'[1]Data Results - By County'!$U$10:$U$76)</f>
        <v>6990</v>
      </c>
      <c r="V55" s="72">
        <f>SUMIF('[1]Data Results - By County'!$B$10:$B$76,B55,'[1]Data Results - By County'!$V$10:$V$76)</f>
        <v>8.2826872876746744E-3</v>
      </c>
      <c r="W55" s="127">
        <f t="shared" si="6"/>
        <v>1.656537457534935E-4</v>
      </c>
      <c r="X55" s="76">
        <f>SUMIF('[1]Data Results - By County'!$B$10:$B$76,B55,'[1]Data Results - By County'!$X$10:$X$76)</f>
        <v>790</v>
      </c>
      <c r="Y55" s="72">
        <f>SUMIF('[1]Data Results - By County'!$B$10:$B$76,B55,'[1]Data Results - By County'!$Y$10:$Y$76)</f>
        <v>3.2767166469648895E-3</v>
      </c>
      <c r="Z55" s="127">
        <f t="shared" si="7"/>
        <v>6.5534332939297794E-5</v>
      </c>
      <c r="AA55" s="15">
        <f>SUMIF('[1]Data Results - By County'!$B$10:$B$76,B55,'[1]Data Results - By County'!$AA$10:$AA$76)</f>
        <v>2150</v>
      </c>
      <c r="AB55" s="72">
        <f>SUMIF('[1]Data Results - By County'!$B$10:$B$76,B55,'[1]Data Results - By County'!$AB$10:$AB$76)</f>
        <v>7.5201119272472888E-3</v>
      </c>
      <c r="AC55" s="127">
        <f t="shared" si="8"/>
        <v>7.5201119272472894E-5</v>
      </c>
      <c r="AD55" s="77">
        <f>_xlfn.XLOOKUP(B55,'[1]12'!$FL$3:$FL$69,'[1]12'!$FO$3:$FO$69)</f>
        <v>9.2272999999999996</v>
      </c>
      <c r="AE55" s="72">
        <f>_xlfn.XLOOKUP(B55,'[1]12'!$FL$3:$FL$69,'[1]12'!$FT$3:$FT$69)</f>
        <v>2.2313954655320215E-2</v>
      </c>
      <c r="AF55" s="127">
        <f t="shared" si="9"/>
        <v>2.2313954655320216E-4</v>
      </c>
      <c r="AH55" s="78">
        <f t="shared" si="10"/>
        <v>8.4990140188174346E-3</v>
      </c>
    </row>
    <row r="56" spans="2:34" x14ac:dyDescent="0.15">
      <c r="B56" s="70" t="str">
        <f t="shared" si="0"/>
        <v>AAA47</v>
      </c>
      <c r="C56" s="71" t="s">
        <v>251</v>
      </c>
      <c r="D56" s="13" t="s">
        <v>252</v>
      </c>
      <c r="E56" s="14"/>
      <c r="F56" s="15">
        <f>SUMIF('[1]Data Results - By County'!$B$10:$B$76,B56,'[1]Data Results - By County'!$F$10:$F$76)</f>
        <v>5120</v>
      </c>
      <c r="G56" s="72">
        <f>SUMIF('[1]Data Results - By County'!$B$10:$B$76,B56,'[1]Data Results - By County'!$G$10:$G$76)</f>
        <v>9.5662490774735386E-3</v>
      </c>
      <c r="H56" s="123">
        <f t="shared" si="1"/>
        <v>4.97444952028624E-3</v>
      </c>
      <c r="I56" s="15">
        <f>SUMIF('[1]Data Results - By County'!$B$10:$B$76,B56,'[1]Data Results - By County'!$I$10:$I$76)</f>
        <v>1679</v>
      </c>
      <c r="J56" s="74">
        <f>SUMIF('[1]Data Results - By County'!$B$10:$B$76,B56,'[1]Data Results - By County'!$J$10:$J$76)</f>
        <v>3.3921042157855075E-3</v>
      </c>
      <c r="K56" s="126">
        <f t="shared" si="2"/>
        <v>5.7665771668353636E-4</v>
      </c>
      <c r="L56" s="15">
        <f>SUMIF('[1]Data Results - By County'!$B$10:$B$76,B56,'[1]Data Results - By County'!$L$10:$L$76)</f>
        <v>19053</v>
      </c>
      <c r="M56" s="72">
        <f>SUMIF('[1]Data Results - By County'!$B$10:$B$76,B56,'[1]Data Results - By County'!$M$10:$M$76)</f>
        <v>2.1828167765159022E-2</v>
      </c>
      <c r="N56" s="127">
        <f t="shared" si="3"/>
        <v>3.2742251647738534E-3</v>
      </c>
      <c r="O56" s="76">
        <f>SUMIF('[1]Data Results - By County'!$B$10:$B$76,B56,'[1]Data Results - By County'!$O$10:$O$76)</f>
        <v>33424</v>
      </c>
      <c r="P56" s="72">
        <f>SUMIF('[1]Data Results - By County'!$B$10:$B$76,B56,'[1]Data Results - By County'!$P$10:$P$76)</f>
        <v>9.9754940218366138E-3</v>
      </c>
      <c r="Q56" s="127">
        <f t="shared" si="4"/>
        <v>4.9877470109183075E-4</v>
      </c>
      <c r="R56" s="76">
        <f>SUMIF('[1]Data Results - By County'!$B$10:$B$76,B56,'[1]Data Results - By County'!$R$10:$R$76)</f>
        <v>10090</v>
      </c>
      <c r="S56" s="72">
        <f>SUMIF('[1]Data Results - By County'!$B$10:$B$76,B56,'[1]Data Results - By County'!$S$10:$S$76)</f>
        <v>1.0986199199716907E-2</v>
      </c>
      <c r="T56" s="127">
        <f t="shared" si="5"/>
        <v>5.4930995998584537E-4</v>
      </c>
      <c r="U56" s="76">
        <f>SUMIF('[1]Data Results - By County'!$B$10:$B$76,B56,'[1]Data Results - By County'!$U$10:$U$76)</f>
        <v>9185</v>
      </c>
      <c r="V56" s="72">
        <f>SUMIF('[1]Data Results - By County'!$B$10:$B$76,B56,'[1]Data Results - By County'!$V$10:$V$76)</f>
        <v>1.0883616986737036E-2</v>
      </c>
      <c r="W56" s="127">
        <f t="shared" si="6"/>
        <v>2.1767233973474072E-4</v>
      </c>
      <c r="X56" s="76">
        <f>SUMIF('[1]Data Results - By County'!$B$10:$B$76,B56,'[1]Data Results - By County'!$X$10:$X$76)</f>
        <v>815</v>
      </c>
      <c r="Y56" s="72">
        <f>SUMIF('[1]Data Results - By County'!$B$10:$B$76,B56,'[1]Data Results - By County'!$Y$10:$Y$76)</f>
        <v>3.3804102117422591E-3</v>
      </c>
      <c r="Z56" s="127">
        <f t="shared" si="7"/>
        <v>6.7608204234845189E-5</v>
      </c>
      <c r="AA56" s="15">
        <f>SUMIF('[1]Data Results - By County'!$B$10:$B$76,B56,'[1]Data Results - By County'!$AA$10:$AA$76)</f>
        <v>2245</v>
      </c>
      <c r="AB56" s="72">
        <f>SUMIF('[1]Data Results - By County'!$B$10:$B$76,B56,'[1]Data Results - By County'!$AB$10:$AB$76)</f>
        <v>7.8523959426372858E-3</v>
      </c>
      <c r="AC56" s="127">
        <f t="shared" si="8"/>
        <v>7.8523959426372855E-5</v>
      </c>
      <c r="AD56" s="77">
        <f>_xlfn.XLOOKUP(B56,'[1]12'!$FL$3:$FL$69,'[1]12'!$FO$3:$FO$69)</f>
        <v>9.5304000000000002</v>
      </c>
      <c r="AE56" s="72">
        <f>_xlfn.XLOOKUP(B56,'[1]12'!$FL$3:$FL$69,'[1]12'!$FT$3:$FT$69)</f>
        <v>2.3046927426989886E-2</v>
      </c>
      <c r="AF56" s="127">
        <f t="shared" si="9"/>
        <v>2.3046927426989886E-4</v>
      </c>
      <c r="AH56" s="78">
        <f t="shared" si="10"/>
        <v>1.0467690840487162E-2</v>
      </c>
    </row>
    <row r="57" spans="2:34" x14ac:dyDescent="0.15">
      <c r="B57" s="70" t="str">
        <f t="shared" si="0"/>
        <v>AAA48</v>
      </c>
      <c r="C57" s="71" t="s">
        <v>253</v>
      </c>
      <c r="D57" s="13" t="s">
        <v>254</v>
      </c>
      <c r="E57" s="14"/>
      <c r="F57" s="15">
        <f>SUMIF('[1]Data Results - By County'!$B$10:$B$76,B57,'[1]Data Results - By County'!$F$10:$F$76)</f>
        <v>6260</v>
      </c>
      <c r="G57" s="72">
        <f>SUMIF('[1]Data Results - By County'!$B$10:$B$76,B57,'[1]Data Results - By County'!$G$10:$G$76)</f>
        <v>1.1696234223629757E-2</v>
      </c>
      <c r="H57" s="123">
        <f t="shared" si="1"/>
        <v>6.0820417962874742E-3</v>
      </c>
      <c r="I57" s="15">
        <f>SUMIF('[1]Data Results - By County'!$B$10:$B$76,B57,'[1]Data Results - By County'!$I$10:$I$76)</f>
        <v>11789</v>
      </c>
      <c r="J57" s="74">
        <f>SUMIF('[1]Data Results - By County'!$B$10:$B$76,B57,'[1]Data Results - By County'!$J$10:$J$76)</f>
        <v>2.3817460750384364E-2</v>
      </c>
      <c r="K57" s="126">
        <f t="shared" si="2"/>
        <v>4.048968327565342E-3</v>
      </c>
      <c r="L57" s="15">
        <f>SUMIF('[1]Data Results - By County'!$B$10:$B$76,B57,'[1]Data Results - By County'!$L$10:$L$76)</f>
        <v>21006</v>
      </c>
      <c r="M57" s="72">
        <f>SUMIF('[1]Data Results - By County'!$B$10:$B$76,B57,'[1]Data Results - By County'!$M$10:$M$76)</f>
        <v>2.406563229281113E-2</v>
      </c>
      <c r="N57" s="127">
        <f t="shared" si="3"/>
        <v>3.6098448439216692E-3</v>
      </c>
      <c r="O57" s="76">
        <f>SUMIF('[1]Data Results - By County'!$B$10:$B$76,B57,'[1]Data Results - By County'!$O$10:$O$76)</f>
        <v>43837</v>
      </c>
      <c r="P57" s="72">
        <f>SUMIF('[1]Data Results - By County'!$B$10:$B$76,B57,'[1]Data Results - By County'!$P$10:$P$76)</f>
        <v>1.3083285406751187E-2</v>
      </c>
      <c r="Q57" s="127">
        <f t="shared" si="4"/>
        <v>6.5416427033755935E-4</v>
      </c>
      <c r="R57" s="76">
        <f>SUMIF('[1]Data Results - By County'!$B$10:$B$76,B57,'[1]Data Results - By County'!$R$10:$R$76)</f>
        <v>11945</v>
      </c>
      <c r="S57" s="72">
        <f>SUMIF('[1]Data Results - By County'!$B$10:$B$76,B57,'[1]Data Results - By County'!$S$10:$S$76)</f>
        <v>1.3005961292429976E-2</v>
      </c>
      <c r="T57" s="127">
        <f t="shared" si="5"/>
        <v>6.502980646214988E-4</v>
      </c>
      <c r="U57" s="76">
        <f>SUMIF('[1]Data Results - By County'!$B$10:$B$76,B57,'[1]Data Results - By County'!$U$10:$U$76)</f>
        <v>7970</v>
      </c>
      <c r="V57" s="72">
        <f>SUMIF('[1]Data Results - By County'!$B$10:$B$76,B57,'[1]Data Results - By County'!$V$10:$V$76)</f>
        <v>9.4439224152742703E-3</v>
      </c>
      <c r="W57" s="127">
        <f t="shared" si="6"/>
        <v>1.8887844830548542E-4</v>
      </c>
      <c r="X57" s="76">
        <f>SUMIF('[1]Data Results - By County'!$B$10:$B$76,B57,'[1]Data Results - By County'!$X$10:$X$76)</f>
        <v>6115</v>
      </c>
      <c r="Y57" s="72">
        <f>SUMIF('[1]Data Results - By County'!$B$10:$B$76,B57,'[1]Data Results - By County'!$Y$10:$Y$76)</f>
        <v>2.536344594454468E-2</v>
      </c>
      <c r="Z57" s="127">
        <f t="shared" si="7"/>
        <v>5.0726891889089367E-4</v>
      </c>
      <c r="AA57" s="15">
        <f>SUMIF('[1]Data Results - By County'!$B$10:$B$76,B57,'[1]Data Results - By County'!$AA$10:$AA$76)</f>
        <v>3275</v>
      </c>
      <c r="AB57" s="72">
        <f>SUMIF('[1]Data Results - By County'!$B$10:$B$76,B57,'[1]Data Results - By County'!$AB$10:$AB$76)</f>
        <v>1.1455054214760405E-2</v>
      </c>
      <c r="AC57" s="127">
        <f t="shared" si="8"/>
        <v>1.1455054214760405E-4</v>
      </c>
      <c r="AD57" s="77">
        <f>_xlfn.XLOOKUP(B57,'[1]12'!$FL$3:$FL$69,'[1]12'!$FO$3:$FO$69)</f>
        <v>8.1971000000000007</v>
      </c>
      <c r="AE57" s="72">
        <f>_xlfn.XLOOKUP(B57,'[1]12'!$FL$3:$FL$69,'[1]12'!$FT$3:$FT$69)</f>
        <v>1.982266943798569E-2</v>
      </c>
      <c r="AF57" s="127">
        <f t="shared" si="9"/>
        <v>1.9822669437985691E-4</v>
      </c>
      <c r="AH57" s="78">
        <f t="shared" si="10"/>
        <v>1.6054241906457385E-2</v>
      </c>
    </row>
    <row r="58" spans="2:34" x14ac:dyDescent="0.15">
      <c r="B58" s="70" t="str">
        <f t="shared" si="0"/>
        <v>AAA49</v>
      </c>
      <c r="C58" s="71" t="s">
        <v>255</v>
      </c>
      <c r="D58" s="13" t="s">
        <v>256</v>
      </c>
      <c r="E58" s="14"/>
      <c r="F58" s="15">
        <f>SUMIF('[1]Data Results - By County'!$B$10:$B$76,B58,'[1]Data Results - By County'!$F$10:$F$76)</f>
        <v>2255</v>
      </c>
      <c r="G58" s="72">
        <f>SUMIF('[1]Data Results - By County'!$B$10:$B$76,B58,'[1]Data Results - By County'!$G$10:$G$76)</f>
        <v>4.2132600917388343E-3</v>
      </c>
      <c r="H58" s="123">
        <f t="shared" si="1"/>
        <v>2.190895247704194E-3</v>
      </c>
      <c r="I58" s="15">
        <f>SUMIF('[1]Data Results - By County'!$B$10:$B$76,B58,'[1]Data Results - By County'!$I$10:$I$76)</f>
        <v>224</v>
      </c>
      <c r="J58" s="74">
        <f>SUMIF('[1]Data Results - By County'!$B$10:$B$76,B58,'[1]Data Results - By County'!$J$10:$J$76)</f>
        <v>4.5254993706727437E-4</v>
      </c>
      <c r="K58" s="126">
        <f t="shared" si="2"/>
        <v>7.6933489301436652E-5</v>
      </c>
      <c r="L58" s="15">
        <f>SUMIF('[1]Data Results - By County'!$B$10:$B$76,B58,'[1]Data Results - By County'!$L$10:$L$76)</f>
        <v>9650</v>
      </c>
      <c r="M58" s="72">
        <f>SUMIF('[1]Data Results - By County'!$B$10:$B$76,B58,'[1]Data Results - By County'!$M$10:$M$76)</f>
        <v>1.1055572294850395E-2</v>
      </c>
      <c r="N58" s="127">
        <f t="shared" si="3"/>
        <v>1.6583358442275593E-3</v>
      </c>
      <c r="O58" s="76">
        <f>SUMIF('[1]Data Results - By County'!$B$10:$B$76,B58,'[1]Data Results - By County'!$O$10:$O$76)</f>
        <v>10288</v>
      </c>
      <c r="P58" s="72">
        <f>SUMIF('[1]Data Results - By County'!$B$10:$B$76,B58,'[1]Data Results - By County'!$P$10:$P$76)</f>
        <v>3.0704847563623469E-3</v>
      </c>
      <c r="Q58" s="127">
        <f t="shared" si="4"/>
        <v>1.5352423781811735E-4</v>
      </c>
      <c r="R58" s="76">
        <f>SUMIF('[1]Data Results - By County'!$B$10:$B$76,B58,'[1]Data Results - By County'!$R$10:$R$76)</f>
        <v>3100</v>
      </c>
      <c r="S58" s="72">
        <f>SUMIF('[1]Data Results - By County'!$B$10:$B$76,B58,'[1]Data Results - By County'!$S$10:$S$76)</f>
        <v>3.3753436589814083E-3</v>
      </c>
      <c r="T58" s="127">
        <f t="shared" si="5"/>
        <v>1.6876718294907042E-4</v>
      </c>
      <c r="U58" s="76">
        <f>SUMIF('[1]Data Results - By County'!$B$10:$B$76,B58,'[1]Data Results - By County'!$U$10:$U$76)</f>
        <v>2490</v>
      </c>
      <c r="V58" s="72">
        <f>SUMIF('[1]Data Results - By County'!$B$10:$B$76,B58,'[1]Data Results - By County'!$V$10:$V$76)</f>
        <v>2.9504851711459139E-3</v>
      </c>
      <c r="W58" s="127">
        <f t="shared" si="6"/>
        <v>5.9009703422918279E-5</v>
      </c>
      <c r="X58" s="76">
        <f>SUMIF('[1]Data Results - By County'!$B$10:$B$76,B58,'[1]Data Results - By County'!$X$10:$X$76)</f>
        <v>115</v>
      </c>
      <c r="Y58" s="72">
        <f>SUMIF('[1]Data Results - By County'!$B$10:$B$76,B58,'[1]Data Results - By County'!$Y$10:$Y$76)</f>
        <v>4.7699039797590164E-4</v>
      </c>
      <c r="Z58" s="127">
        <f t="shared" si="7"/>
        <v>9.5398079595180321E-6</v>
      </c>
      <c r="AA58" s="15">
        <f>SUMIF('[1]Data Results - By County'!$B$10:$B$76,B58,'[1]Data Results - By County'!$AA$10:$AA$76)</f>
        <v>1115</v>
      </c>
      <c r="AB58" s="72">
        <f>SUMIF('[1]Data Results - By County'!$B$10:$B$76,B58,'[1]Data Results - By County'!$AB$10:$AB$76)</f>
        <v>3.8999650227352222E-3</v>
      </c>
      <c r="AC58" s="127">
        <f t="shared" si="8"/>
        <v>3.8999650227352224E-5</v>
      </c>
      <c r="AD58" s="77">
        <f>_xlfn.XLOOKUP(B58,'[1]12'!$FL$3:$FL$69,'[1]12'!$FO$3:$FO$69)</f>
        <v>7.2880000000000003</v>
      </c>
      <c r="AE58" s="72">
        <f>_xlfn.XLOOKUP(B58,'[1]12'!$FL$3:$FL$69,'[1]12'!$FT$3:$FT$69)</f>
        <v>1.7624234773766297E-2</v>
      </c>
      <c r="AF58" s="127">
        <f t="shared" si="9"/>
        <v>1.7624234773766298E-4</v>
      </c>
      <c r="AH58" s="78">
        <f t="shared" si="10"/>
        <v>4.5322475113478292E-3</v>
      </c>
    </row>
    <row r="59" spans="2:34" x14ac:dyDescent="0.15">
      <c r="B59" s="70" t="str">
        <f t="shared" si="0"/>
        <v>AAA50</v>
      </c>
      <c r="C59" s="71" t="s">
        <v>257</v>
      </c>
      <c r="D59" s="13" t="s">
        <v>258</v>
      </c>
      <c r="E59" s="14"/>
      <c r="F59" s="15">
        <f>SUMIF('[1]Data Results - By County'!$B$10:$B$76,B59,'[1]Data Results - By County'!$F$10:$F$76)</f>
        <v>6970</v>
      </c>
      <c r="G59" s="72">
        <f>SUMIF('[1]Data Results - By County'!$B$10:$B$76,B59,'[1]Data Results - By County'!$G$10:$G$76)</f>
        <v>1.3022803919920032E-2</v>
      </c>
      <c r="H59" s="123">
        <f t="shared" si="1"/>
        <v>6.7718580383584167E-3</v>
      </c>
      <c r="I59" s="15">
        <f>SUMIF('[1]Data Results - By County'!$B$10:$B$76,B59,'[1]Data Results - By County'!$I$10:$I$76)</f>
        <v>1480</v>
      </c>
      <c r="J59" s="74">
        <f>SUMIF('[1]Data Results - By County'!$B$10:$B$76,B59,'[1]Data Results - By County'!$J$10:$J$76)</f>
        <v>2.9900620841944916E-3</v>
      </c>
      <c r="K59" s="126">
        <f t="shared" si="2"/>
        <v>5.0831055431306365E-4</v>
      </c>
      <c r="L59" s="15">
        <f>SUMIF('[1]Data Results - By County'!$B$10:$B$76,B59,'[1]Data Results - By County'!$L$10:$L$76)</f>
        <v>24457</v>
      </c>
      <c r="M59" s="72">
        <f>SUMIF('[1]Data Results - By County'!$B$10:$B$76,B59,'[1]Data Results - By County'!$M$10:$M$76)</f>
        <v>2.8019288250275245E-2</v>
      </c>
      <c r="N59" s="127">
        <f t="shared" si="3"/>
        <v>4.2028932375412862E-3</v>
      </c>
      <c r="O59" s="76">
        <f>SUMIF('[1]Data Results - By County'!$B$10:$B$76,B59,'[1]Data Results - By County'!$O$10:$O$76)</f>
        <v>53653</v>
      </c>
      <c r="P59" s="72">
        <f>SUMIF('[1]Data Results - By County'!$B$10:$B$76,B59,'[1]Data Results - By County'!$P$10:$P$76)</f>
        <v>1.6012900333700331E-2</v>
      </c>
      <c r="Q59" s="127">
        <f t="shared" si="4"/>
        <v>8.0064501668501665E-4</v>
      </c>
      <c r="R59" s="76">
        <f>SUMIF('[1]Data Results - By County'!$B$10:$B$76,B59,'[1]Data Results - By County'!$R$10:$R$76)</f>
        <v>13365</v>
      </c>
      <c r="S59" s="72">
        <f>SUMIF('[1]Data Results - By County'!$B$10:$B$76,B59,'[1]Data Results - By County'!$S$10:$S$76)</f>
        <v>1.4552086452350491E-2</v>
      </c>
      <c r="T59" s="127">
        <f t="shared" si="5"/>
        <v>7.2760432261752457E-4</v>
      </c>
      <c r="U59" s="76">
        <f>SUMIF('[1]Data Results - By County'!$B$10:$B$76,B59,'[1]Data Results - By County'!$U$10:$U$76)</f>
        <v>12925</v>
      </c>
      <c r="V59" s="72">
        <f>SUMIF('[1]Data Results - By County'!$B$10:$B$76,B59,'[1]Data Results - By County'!$V$10:$V$76)</f>
        <v>1.5315269412474273E-2</v>
      </c>
      <c r="W59" s="127">
        <f t="shared" si="6"/>
        <v>3.0630538824948545E-4</v>
      </c>
      <c r="X59" s="76">
        <f>SUMIF('[1]Data Results - By County'!$B$10:$B$76,B59,'[1]Data Results - By County'!$X$10:$X$76)</f>
        <v>1395</v>
      </c>
      <c r="Y59" s="72">
        <f>SUMIF('[1]Data Results - By County'!$B$10:$B$76,B59,'[1]Data Results - By County'!$Y$10:$Y$76)</f>
        <v>5.7861009145772409E-3</v>
      </c>
      <c r="Z59" s="127">
        <f t="shared" si="7"/>
        <v>1.1572201829154482E-4</v>
      </c>
      <c r="AA59" s="15">
        <f>SUMIF('[1]Data Results - By County'!$B$10:$B$76,B59,'[1]Data Results - By County'!$AA$10:$AA$76)</f>
        <v>3315</v>
      </c>
      <c r="AB59" s="72">
        <f>SUMIF('[1]Data Results - By County'!$B$10:$B$76,B59,'[1]Data Results - By County'!$AB$10:$AB$76)</f>
        <v>1.1594963273871984E-2</v>
      </c>
      <c r="AC59" s="127">
        <f t="shared" si="8"/>
        <v>1.1594963273871984E-4</v>
      </c>
      <c r="AD59" s="77">
        <f>_xlfn.XLOOKUP(B59,'[1]12'!$FL$3:$FL$69,'[1]12'!$FO$3:$FO$69)</f>
        <v>4.2423999999999999</v>
      </c>
      <c r="AE59" s="72">
        <f>_xlfn.XLOOKUP(B59,'[1]12'!$FL$3:$FL$69,'[1]12'!$FT$3:$FT$69)</f>
        <v>1.0259200549427295E-2</v>
      </c>
      <c r="AF59" s="127">
        <f t="shared" si="9"/>
        <v>1.0259200549427295E-4</v>
      </c>
      <c r="AH59" s="78">
        <f t="shared" si="10"/>
        <v>1.3651880214289331E-2</v>
      </c>
    </row>
    <row r="60" spans="2:34" x14ac:dyDescent="0.15">
      <c r="B60" s="70" t="str">
        <f t="shared" si="0"/>
        <v>AAA51</v>
      </c>
      <c r="C60" s="71" t="s">
        <v>259</v>
      </c>
      <c r="D60" s="13" t="s">
        <v>260</v>
      </c>
      <c r="E60" s="14"/>
      <c r="F60" s="15">
        <f>SUMIF('[1]Data Results - By County'!$B$10:$B$76,B60,'[1]Data Results - By County'!$F$10:$F$76)</f>
        <v>1035</v>
      </c>
      <c r="G60" s="72">
        <f>SUMIF('[1]Data Results - By County'!$B$10:$B$76,B60,'[1]Data Results - By County'!$G$10:$G$76)</f>
        <v>1.9338023037470922E-3</v>
      </c>
      <c r="H60" s="123">
        <f t="shared" si="1"/>
        <v>1.005577197948488E-3</v>
      </c>
      <c r="I60" s="15">
        <f>SUMIF('[1]Data Results - By County'!$B$10:$B$76,B60,'[1]Data Results - By County'!$I$10:$I$76)</f>
        <v>139</v>
      </c>
      <c r="J60" s="74">
        <f>SUMIF('[1]Data Results - By County'!$B$10:$B$76,B60,'[1]Data Results - By County'!$J$10:$J$76)</f>
        <v>2.8082339844799615E-4</v>
      </c>
      <c r="K60" s="126">
        <f t="shared" si="2"/>
        <v>4.7739977736159347E-5</v>
      </c>
      <c r="L60" s="15">
        <f>SUMIF('[1]Data Results - By County'!$B$10:$B$76,B60,'[1]Data Results - By County'!$L$10:$L$76)</f>
        <v>5535</v>
      </c>
      <c r="M60" s="72">
        <f>SUMIF('[1]Data Results - By County'!$B$10:$B$76,B60,'[1]Data Results - By County'!$M$10:$M$76)</f>
        <v>6.3412013110877652E-3</v>
      </c>
      <c r="N60" s="127">
        <f t="shared" si="3"/>
        <v>9.5118019666316474E-4</v>
      </c>
      <c r="O60" s="76">
        <f>SUMIF('[1]Data Results - By County'!$B$10:$B$76,B60,'[1]Data Results - By County'!$O$10:$O$76)</f>
        <v>5535</v>
      </c>
      <c r="P60" s="72">
        <f>SUMIF('[1]Data Results - By County'!$B$10:$B$76,B60,'[1]Data Results - By County'!$P$10:$P$76)</f>
        <v>1.6519375122925342E-3</v>
      </c>
      <c r="Q60" s="127">
        <f t="shared" si="4"/>
        <v>8.259687561462671E-5</v>
      </c>
      <c r="R60" s="76">
        <f>SUMIF('[1]Data Results - By County'!$B$10:$B$76,B60,'[1]Data Results - By County'!$R$10:$R$76)</f>
        <v>1735</v>
      </c>
      <c r="S60" s="72">
        <f>SUMIF('[1]Data Results - By County'!$B$10:$B$76,B60,'[1]Data Results - By County'!$S$10:$S$76)</f>
        <v>1.8891036284944334E-3</v>
      </c>
      <c r="T60" s="127">
        <f t="shared" si="5"/>
        <v>9.4455181424721671E-5</v>
      </c>
      <c r="U60" s="76">
        <f>SUMIF('[1]Data Results - By County'!$B$10:$B$76,B60,'[1]Data Results - By County'!$U$10:$U$76)</f>
        <v>1080</v>
      </c>
      <c r="V60" s="72">
        <f>SUMIF('[1]Data Results - By County'!$B$10:$B$76,B60,'[1]Data Results - By County'!$V$10:$V$76)</f>
        <v>1.2797285079669024E-3</v>
      </c>
      <c r="W60" s="127">
        <f t="shared" si="6"/>
        <v>2.559457015933805E-5</v>
      </c>
      <c r="X60" s="76">
        <f>SUMIF('[1]Data Results - By County'!$B$10:$B$76,B60,'[1]Data Results - By County'!$X$10:$X$76)</f>
        <v>110</v>
      </c>
      <c r="Y60" s="72">
        <f>SUMIF('[1]Data Results - By County'!$B$10:$B$76,B60,'[1]Data Results - By County'!$Y$10:$Y$76)</f>
        <v>4.5625168502042761E-4</v>
      </c>
      <c r="Z60" s="127">
        <f t="shared" si="7"/>
        <v>9.1250337004085525E-6</v>
      </c>
      <c r="AA60" s="15">
        <f>SUMIF('[1]Data Results - By County'!$B$10:$B$76,B60,'[1]Data Results - By County'!$AA$10:$AA$76)</f>
        <v>420</v>
      </c>
      <c r="AB60" s="72">
        <f>SUMIF('[1]Data Results - By County'!$B$10:$B$76,B60,'[1]Data Results - By County'!$AB$10:$AB$76)</f>
        <v>1.4690451206715634E-3</v>
      </c>
      <c r="AC60" s="127">
        <f t="shared" si="8"/>
        <v>1.4690451206715635E-5</v>
      </c>
      <c r="AD60" s="77">
        <f>_xlfn.XLOOKUP(B60,'[1]12'!$FL$3:$FL$69,'[1]12'!$FO$3:$FO$69)</f>
        <v>8.8180999999999994</v>
      </c>
      <c r="AE60" s="72">
        <f>_xlfn.XLOOKUP(B60,'[1]12'!$FL$3:$FL$69,'[1]12'!$FT$3:$FT$69)</f>
        <v>2.1324405139756936E-2</v>
      </c>
      <c r="AF60" s="127">
        <f t="shared" si="9"/>
        <v>2.1324405139756938E-4</v>
      </c>
      <c r="AH60" s="78">
        <f t="shared" si="10"/>
        <v>2.4442035358511922E-3</v>
      </c>
    </row>
    <row r="61" spans="2:34" x14ac:dyDescent="0.15">
      <c r="B61" s="79" t="str">
        <f t="shared" si="0"/>
        <v>AAA52</v>
      </c>
      <c r="C61" s="80" t="s">
        <v>261</v>
      </c>
      <c r="D61" s="21" t="s">
        <v>262</v>
      </c>
      <c r="E61" s="128"/>
      <c r="F61" s="22">
        <f>SUMIF('[1]Data Results - By County'!$B$10:$B$76,B61,'[1]Data Results - By County'!$F$10:$F$76)</f>
        <v>2560</v>
      </c>
      <c r="G61" s="82">
        <f>SUMIF('[1]Data Results - By County'!$B$10:$B$76,B61,'[1]Data Results - By County'!$G$10:$G$76)</f>
        <v>4.7831245387367693E-3</v>
      </c>
      <c r="H61" s="123">
        <f t="shared" si="1"/>
        <v>2.48722476014312E-3</v>
      </c>
      <c r="I61" s="22">
        <f>SUMIF('[1]Data Results - By County'!$B$10:$B$76,B61,'[1]Data Results - By County'!$I$10:$I$76)</f>
        <v>841</v>
      </c>
      <c r="J61" s="84">
        <f>SUMIF('[1]Data Results - By County'!$B$10:$B$76,B61,'[1]Data Results - By County'!$J$10:$J$76)</f>
        <v>1.6990825762213293E-3</v>
      </c>
      <c r="K61" s="129">
        <f t="shared" si="2"/>
        <v>2.8884403795762599E-4</v>
      </c>
      <c r="L61" s="22">
        <f>SUMIF('[1]Data Results - By County'!$B$10:$B$76,B61,'[1]Data Results - By County'!$L$10:$L$76)</f>
        <v>15602</v>
      </c>
      <c r="M61" s="82">
        <f>SUMIF('[1]Data Results - By County'!$B$10:$B$76,B61,'[1]Data Results - By County'!$M$10:$M$76)</f>
        <v>1.7874511807694907E-2</v>
      </c>
      <c r="N61" s="130">
        <f t="shared" si="3"/>
        <v>2.6811767711542359E-3</v>
      </c>
      <c r="O61" s="85">
        <f>SUMIF('[1]Data Results - By County'!$B$10:$B$76,B61,'[1]Data Results - By County'!$O$10:$O$76)</f>
        <v>16954</v>
      </c>
      <c r="P61" s="82">
        <f>SUMIF('[1]Data Results - By County'!$B$10:$B$76,B61,'[1]Data Results - By County'!$P$10:$P$76)</f>
        <v>5.0599726437954148E-3</v>
      </c>
      <c r="Q61" s="130">
        <f t="shared" si="4"/>
        <v>2.5299863218977074E-4</v>
      </c>
      <c r="R61" s="85">
        <f>SUMIF('[1]Data Results - By County'!$B$10:$B$76,B61,'[1]Data Results - By County'!$R$10:$R$76)</f>
        <v>4930</v>
      </c>
      <c r="S61" s="82">
        <f>SUMIF('[1]Data Results - By County'!$B$10:$B$76,B61,'[1]Data Results - By County'!$S$10:$S$76)</f>
        <v>5.3678852383155949E-3</v>
      </c>
      <c r="T61" s="130">
        <f t="shared" si="5"/>
        <v>2.6839426191577973E-4</v>
      </c>
      <c r="U61" s="85">
        <f>SUMIF('[1]Data Results - By County'!$B$10:$B$76,B61,'[1]Data Results - By County'!$U$10:$U$76)</f>
        <v>3725</v>
      </c>
      <c r="V61" s="82">
        <f>SUMIF('[1]Data Results - By County'!$B$10:$B$76,B61,'[1]Data Results - By County'!$V$10:$V$76)</f>
        <v>4.4138784186821406E-3</v>
      </c>
      <c r="W61" s="130">
        <f t="shared" si="6"/>
        <v>8.827756837364281E-5</v>
      </c>
      <c r="X61" s="85">
        <f>SUMIF('[1]Data Results - By County'!$B$10:$B$76,B61,'[1]Data Results - By County'!$X$10:$X$76)</f>
        <v>905</v>
      </c>
      <c r="Y61" s="82">
        <f>SUMIF('[1]Data Results - By County'!$B$10:$B$76,B61,'[1]Data Results - By County'!$Y$10:$Y$76)</f>
        <v>3.7537070449407909E-3</v>
      </c>
      <c r="Z61" s="130">
        <f t="shared" si="7"/>
        <v>7.5074140898815815E-5</v>
      </c>
      <c r="AA61" s="22">
        <f>SUMIF('[1]Data Results - By County'!$B$10:$B$76,B61,'[1]Data Results - By County'!$AA$10:$AA$76)</f>
        <v>1210</v>
      </c>
      <c r="AB61" s="82">
        <f>SUMIF('[1]Data Results - By County'!$B$10:$B$76,B61,'[1]Data Results - By County'!$AB$10:$AB$76)</f>
        <v>4.2322490381252187E-3</v>
      </c>
      <c r="AC61" s="130">
        <f t="shared" si="8"/>
        <v>4.2322490381252185E-5</v>
      </c>
      <c r="AD61" s="86">
        <f>_xlfn.XLOOKUP(B61,'[1]12'!$FL$3:$FL$69,'[1]12'!$FO$3:$FO$69)</f>
        <v>8.4393999999999991</v>
      </c>
      <c r="AE61" s="82">
        <f>_xlfn.XLOOKUP(B61,'[1]12'!$FL$3:$FL$69,'[1]12'!$FT$3:$FT$69)</f>
        <v>2.0408612369610765E-2</v>
      </c>
      <c r="AF61" s="130">
        <f t="shared" si="9"/>
        <v>2.0408612369610766E-4</v>
      </c>
      <c r="AH61" s="87">
        <f t="shared" si="10"/>
        <v>6.3883987867103514E-3</v>
      </c>
    </row>
    <row r="62" spans="2:34" x14ac:dyDescent="0.15">
      <c r="B62" s="88"/>
      <c r="C62" s="131"/>
      <c r="D62" s="90" t="s">
        <v>11</v>
      </c>
      <c r="F62" s="22">
        <f t="shared" ref="F62:AE62" si="11">SUM(F10:F61)</f>
        <v>535215</v>
      </c>
      <c r="G62" s="132">
        <f t="shared" si="11"/>
        <v>0.99999999999999956</v>
      </c>
      <c r="H62" s="133">
        <f>SUM(H10:H61)</f>
        <v>0.51999999999999991</v>
      </c>
      <c r="I62" s="22">
        <f t="shared" si="11"/>
        <v>494973</v>
      </c>
      <c r="J62" s="132">
        <f t="shared" si="11"/>
        <v>1.0000000000000002</v>
      </c>
      <c r="K62" s="133">
        <f>SUM(K10:K61)</f>
        <v>0.16999999999999998</v>
      </c>
      <c r="L62" s="22">
        <f t="shared" si="11"/>
        <v>872863</v>
      </c>
      <c r="M62" s="132">
        <f t="shared" si="11"/>
        <v>1</v>
      </c>
      <c r="N62" s="133">
        <f>SUM(N10:N61)</f>
        <v>0.14999999999999997</v>
      </c>
      <c r="O62" s="85">
        <f t="shared" si="11"/>
        <v>3350611</v>
      </c>
      <c r="P62" s="132">
        <f t="shared" si="11"/>
        <v>0.99999999999999989</v>
      </c>
      <c r="Q62" s="133">
        <f>SUM(Q10:Q61)</f>
        <v>4.9999999999999989E-2</v>
      </c>
      <c r="R62" s="85">
        <f t="shared" si="11"/>
        <v>918425</v>
      </c>
      <c r="S62" s="132">
        <f t="shared" si="11"/>
        <v>0.99999999999999978</v>
      </c>
      <c r="T62" s="133">
        <f>SUM(T10:T61)</f>
        <v>4.9999999999999989E-2</v>
      </c>
      <c r="U62" s="85">
        <f t="shared" si="11"/>
        <v>843929</v>
      </c>
      <c r="V62" s="132">
        <f t="shared" si="11"/>
        <v>1</v>
      </c>
      <c r="W62" s="133">
        <f>SUM(W10:W61)</f>
        <v>2.0000000000000004E-2</v>
      </c>
      <c r="X62" s="85">
        <f t="shared" si="11"/>
        <v>241095</v>
      </c>
      <c r="Y62" s="132">
        <f t="shared" si="11"/>
        <v>1</v>
      </c>
      <c r="Z62" s="133">
        <f>SUM(Z10:Z61)</f>
        <v>1.9999999999999997E-2</v>
      </c>
      <c r="AA62" s="85">
        <f t="shared" si="11"/>
        <v>285900</v>
      </c>
      <c r="AB62" s="132">
        <f t="shared" si="11"/>
        <v>1</v>
      </c>
      <c r="AC62" s="133">
        <f>SUM(AC10:AC61)</f>
        <v>1.0000000000000002E-2</v>
      </c>
      <c r="AD62" s="86">
        <f t="shared" si="11"/>
        <v>413.52150000000006</v>
      </c>
      <c r="AE62" s="132">
        <f t="shared" si="11"/>
        <v>0.99999999999999978</v>
      </c>
      <c r="AF62" s="133">
        <f>SUM(AF10:AF61)</f>
        <v>1.0000000000000004E-2</v>
      </c>
      <c r="AH62" s="96">
        <f>SUM(AH10:AH61)</f>
        <v>1.0000000000000002</v>
      </c>
    </row>
    <row r="63" spans="2:34" ht="12" thickBot="1" x14ac:dyDescent="0.2">
      <c r="AH63" s="100"/>
    </row>
    <row r="64" spans="2:34" ht="12" hidden="1" thickBot="1" x14ac:dyDescent="0.2">
      <c r="D64" s="1" t="s">
        <v>20</v>
      </c>
      <c r="F64" s="16">
        <f>F62-'[1]Data Results - By County'!F77</f>
        <v>0</v>
      </c>
      <c r="G64" s="16">
        <f>G62-'[1]Data Results - By County'!G77</f>
        <v>0</v>
      </c>
      <c r="H64" s="97">
        <f>F5-H62</f>
        <v>0</v>
      </c>
      <c r="I64" s="16">
        <f>I62-'[1]Data Results - By County'!I77</f>
        <v>0</v>
      </c>
      <c r="J64" s="16">
        <f>J62-'[1]Data Results - By County'!J77</f>
        <v>0</v>
      </c>
      <c r="K64" s="97">
        <f>I5-K62</f>
        <v>0</v>
      </c>
      <c r="L64" s="16">
        <f>L62-'[1]Data Results - By County'!L77</f>
        <v>0</v>
      </c>
      <c r="M64" s="16">
        <f>M62-'[1]Data Results - By County'!M77</f>
        <v>0</v>
      </c>
      <c r="N64" s="97">
        <f>L5-N62</f>
        <v>0</v>
      </c>
      <c r="O64" s="16">
        <f>O62-'[1]Data Results - By County'!O77</f>
        <v>0</v>
      </c>
      <c r="P64" s="16">
        <f>P62-'[1]Data Results - By County'!P77</f>
        <v>0</v>
      </c>
      <c r="Q64" s="97">
        <f>O5-Q62</f>
        <v>0</v>
      </c>
      <c r="R64" s="16">
        <f>R62-'[1]Data Results - By County'!R77</f>
        <v>0</v>
      </c>
      <c r="S64" s="16">
        <f>S62-'[1]Data Results - By County'!S77</f>
        <v>0</v>
      </c>
      <c r="T64" s="97">
        <f>R5-T62</f>
        <v>0</v>
      </c>
      <c r="U64" s="16">
        <f>U62-'[1]Data Results - By County'!U77</f>
        <v>0</v>
      </c>
      <c r="V64" s="16">
        <f>V62-'[1]Data Results - By County'!V77</f>
        <v>0</v>
      </c>
      <c r="W64" s="97">
        <f>U5-W62</f>
        <v>0</v>
      </c>
      <c r="X64" s="16">
        <f>X62-'[1]Data Results - By County'!X77</f>
        <v>0</v>
      </c>
      <c r="Y64" s="16">
        <f>Y62-'[1]Data Results - By County'!Y77</f>
        <v>0</v>
      </c>
      <c r="Z64" s="97">
        <f>X5-Z62</f>
        <v>0</v>
      </c>
      <c r="AA64" s="16">
        <f>AA62-'[1]Data Results - By County'!AA77</f>
        <v>0</v>
      </c>
      <c r="AB64" s="16">
        <f>AB62-'[1]Data Results - By County'!AB77</f>
        <v>0</v>
      </c>
      <c r="AC64" s="97">
        <f>AA5-AC62</f>
        <v>0</v>
      </c>
      <c r="AD64" s="16">
        <f>AD62-'[1]12'!FO70</f>
        <v>0</v>
      </c>
      <c r="AE64" s="16">
        <f>AE62-'[1]Data Results - By County'!AE77</f>
        <v>0</v>
      </c>
      <c r="AF64" s="97">
        <f>AD5-AF62</f>
        <v>0</v>
      </c>
      <c r="AH64" s="100">
        <f>AH5-AH62</f>
        <v>0</v>
      </c>
    </row>
    <row r="65" spans="2:34" ht="12" hidden="1" thickBot="1" x14ac:dyDescent="0.2">
      <c r="AH65" s="100"/>
    </row>
    <row r="66" spans="2:34" x14ac:dyDescent="0.15">
      <c r="B66" s="101"/>
      <c r="C66" s="102" t="s">
        <v>156</v>
      </c>
      <c r="D66" s="103" t="str">
        <f>D10</f>
        <v>Erie</v>
      </c>
      <c r="E66" s="104"/>
      <c r="F66" s="105" t="s">
        <v>263</v>
      </c>
      <c r="G66" s="104"/>
      <c r="H66" s="106"/>
      <c r="I66" s="104"/>
      <c r="J66" s="104"/>
      <c r="K66" s="106"/>
      <c r="L66" s="104"/>
      <c r="M66" s="104"/>
      <c r="N66" s="106"/>
      <c r="O66" s="107"/>
      <c r="P66" s="104"/>
      <c r="Q66" s="106"/>
      <c r="R66" s="107"/>
      <c r="S66" s="104"/>
      <c r="T66" s="106"/>
      <c r="U66" s="104"/>
      <c r="V66" s="104"/>
      <c r="W66" s="106"/>
      <c r="X66" s="104"/>
      <c r="Y66" s="104"/>
      <c r="Z66" s="106"/>
      <c r="AA66" s="108"/>
    </row>
    <row r="67" spans="2:34" ht="12" thickBot="1" x14ac:dyDescent="0.2">
      <c r="B67" s="134"/>
      <c r="C67" s="47"/>
      <c r="D67" s="47"/>
      <c r="E67" s="47"/>
      <c r="F67" s="111"/>
      <c r="G67" s="47"/>
      <c r="H67" s="112"/>
      <c r="I67" s="47"/>
      <c r="J67" s="47"/>
      <c r="K67" s="112"/>
      <c r="L67" s="47"/>
      <c r="M67" s="47"/>
      <c r="N67" s="112"/>
      <c r="O67" s="113"/>
      <c r="P67" s="47"/>
      <c r="Q67" s="112"/>
      <c r="R67" s="113"/>
      <c r="S67" s="47"/>
      <c r="T67" s="112"/>
      <c r="U67" s="47"/>
      <c r="V67" s="47"/>
      <c r="W67" s="112"/>
      <c r="X67" s="47"/>
      <c r="Y67" s="47"/>
      <c r="Z67" s="112"/>
      <c r="AA67" s="114"/>
    </row>
    <row r="68" spans="2:34" x14ac:dyDescent="0.15">
      <c r="AH68" s="100"/>
    </row>
    <row r="69" spans="2:34" x14ac:dyDescent="0.15">
      <c r="AH69" s="100"/>
    </row>
    <row r="70" spans="2:34" x14ac:dyDescent="0.15">
      <c r="AH70" s="100"/>
    </row>
    <row r="71" spans="2:34" x14ac:dyDescent="0.15">
      <c r="AH71" s="100"/>
    </row>
    <row r="72" spans="2:34" x14ac:dyDescent="0.15">
      <c r="AH72" s="100"/>
    </row>
    <row r="73" spans="2:34" x14ac:dyDescent="0.15">
      <c r="AH73" s="100"/>
    </row>
    <row r="74" spans="2:34" x14ac:dyDescent="0.15">
      <c r="AH74" s="100"/>
    </row>
    <row r="75" spans="2:34" x14ac:dyDescent="0.15">
      <c r="AH75" s="100"/>
    </row>
    <row r="76" spans="2:34" x14ac:dyDescent="0.15">
      <c r="AH76" s="100"/>
    </row>
    <row r="77" spans="2:34" x14ac:dyDescent="0.15">
      <c r="AH77" s="100"/>
    </row>
    <row r="78" spans="2:34" x14ac:dyDescent="0.15">
      <c r="G78" s="97"/>
      <c r="AH78" s="100"/>
    </row>
    <row r="79" spans="2:34" x14ac:dyDescent="0.15">
      <c r="AH79" s="100"/>
    </row>
    <row r="81" spans="34:34" x14ac:dyDescent="0.15">
      <c r="AH81" s="100"/>
    </row>
  </sheetData>
  <mergeCells count="46">
    <mergeCell ref="B2:AF2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X4:Y4"/>
    <mergeCell ref="AA4:AB4"/>
    <mergeCell ref="AD4:AE4"/>
    <mergeCell ref="F5:H5"/>
    <mergeCell ref="I5:K5"/>
    <mergeCell ref="L5:N5"/>
    <mergeCell ref="O5:Q5"/>
    <mergeCell ref="R5:T5"/>
    <mergeCell ref="U5:W5"/>
    <mergeCell ref="X5:Z5"/>
    <mergeCell ref="F4:G4"/>
    <mergeCell ref="I4:J4"/>
    <mergeCell ref="L4:M4"/>
    <mergeCell ref="O4:P4"/>
    <mergeCell ref="R4:S4"/>
    <mergeCell ref="U4:V4"/>
    <mergeCell ref="AA5:AC5"/>
    <mergeCell ref="AD5:AF5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U7:W7"/>
    <mergeCell ref="X7:Z7"/>
    <mergeCell ref="AA7:AC7"/>
    <mergeCell ref="AD7:AF7"/>
    <mergeCell ref="F7:H7"/>
    <mergeCell ref="I7:K7"/>
    <mergeCell ref="L7:N7"/>
    <mergeCell ref="O7:Q7"/>
    <mergeCell ref="R7:T7"/>
  </mergeCells>
  <hyperlinks>
    <hyperlink ref="I7" r:id="rId1" xr:uid="{E4C762F6-FBFA-49CC-AD69-0B4446184000}"/>
    <hyperlink ref="O7" r:id="rId2" display="https://data.census.gov/table/ACSST5Y2022.S0101" xr:uid="{CE3C1FFC-AD67-4266-9A25-C911919192E5}"/>
    <hyperlink ref="AD7" r:id="rId3" display="https://www.atsdr.cdc.gov/placeandhealth/svi/data_documentation_download.html" xr:uid="{E6563C74-03DF-4330-A3E0-5DB252B904A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667490-9873-435a-981e-228c77f421bb">
      <Terms xmlns="http://schemas.microsoft.com/office/infopath/2007/PartnerControls"/>
    </lcf76f155ced4ddcb4097134ff3c332f>
    <TaxCatchAll xmlns="fbaf888a-5b8b-4cb0-896d-cfad4971f3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AA18654E4C2D428E107F31BAB559F2" ma:contentTypeVersion="16" ma:contentTypeDescription="Create a new document." ma:contentTypeScope="" ma:versionID="70ce2508a2c3387845e9ffff64f84ec9">
  <xsd:schema xmlns:xsd="http://www.w3.org/2001/XMLSchema" xmlns:xs="http://www.w3.org/2001/XMLSchema" xmlns:p="http://schemas.microsoft.com/office/2006/metadata/properties" xmlns:ns2="60667490-9873-435a-981e-228c77f421bb" xmlns:ns3="fbaf888a-5b8b-4cb0-896d-cfad4971f321" targetNamespace="http://schemas.microsoft.com/office/2006/metadata/properties" ma:root="true" ma:fieldsID="56b3da1ab8f6b0affb341b865d7fe1c8" ns2:_="" ns3:_="">
    <xsd:import namespace="60667490-9873-435a-981e-228c77f421bb"/>
    <xsd:import namespace="fbaf888a-5b8b-4cb0-896d-cfad4971f3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67490-9873-435a-981e-228c77f42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f888a-5b8b-4cb0-896d-cfad4971f32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705d32-d966-4e1b-85cd-ee5f9de765fe}" ma:internalName="TaxCatchAll" ma:showField="CatchAllData" ma:web="fbaf888a-5b8b-4cb0-896d-cfad4971f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92E5A-DC54-403C-B555-922299965FA7}">
  <ds:schemaRefs>
    <ds:schemaRef ds:uri="http://schemas.microsoft.com/office/2006/metadata/properties"/>
    <ds:schemaRef ds:uri="http://schemas.microsoft.com/office/infopath/2007/PartnerControls"/>
    <ds:schemaRef ds:uri="60667490-9873-435a-981e-228c77f421bb"/>
    <ds:schemaRef ds:uri="fbaf888a-5b8b-4cb0-896d-cfad4971f321"/>
  </ds:schemaRefs>
</ds:datastoreItem>
</file>

<file path=customXml/itemProps2.xml><?xml version="1.0" encoding="utf-8"?>
<ds:datastoreItem xmlns:ds="http://schemas.openxmlformats.org/officeDocument/2006/customXml" ds:itemID="{2A040F74-A595-40BF-A5EB-52B7D9AC4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AE10A5-2B7A-4ADF-B1A3-887687796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667490-9873-435a-981e-228c77f421bb"/>
    <ds:schemaRef ds:uri="fbaf888a-5b8b-4cb0-896d-cfad4971f3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Attachment C Results</vt:lpstr>
      <vt:lpstr>Data Results by County</vt:lpstr>
      <vt:lpstr>Data Results by AAA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Intrastate Funding Formula 2025</dc:title>
  <dc:subject/>
  <dc:creator>Szymanski, Gabrielle</dc:creator>
  <cp:keywords/>
  <dc:description/>
  <cp:lastModifiedBy>Bixler, Angelia</cp:lastModifiedBy>
  <cp:revision/>
  <dcterms:created xsi:type="dcterms:W3CDTF">2025-04-23T16:48:03Z</dcterms:created>
  <dcterms:modified xsi:type="dcterms:W3CDTF">2025-05-05T17:19:48Z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0x010100F4AA18654E4C2D428E107F31BAB559F2</vt:lpwstr>
  </property>
</Properties>
</file>